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0c31306fadde269/Desktop/Data Analyst-SDI/DATA ANALYST-SDI/Farhan Hasanali Project/Project 1 - Retail Sales Performance Analysis/"/>
    </mc:Choice>
  </mc:AlternateContent>
  <xr:revisionPtr revIDLastSave="1988" documentId="14_{409D75B6-12D8-48A1-81C5-753FDC5FFE8E}" xr6:coauthVersionLast="47" xr6:coauthVersionMax="47" xr10:uidLastSave="{617F6E37-2082-4651-8189-78E3A1987743}"/>
  <bookViews>
    <workbookView xWindow="-120" yWindow="-120" windowWidth="29040" windowHeight="15720" activeTab="7" xr2:uid="{00000000-000D-0000-FFFF-FFFF00000000}"/>
  </bookViews>
  <sheets>
    <sheet name="Sheet1" sheetId="28" r:id="rId1"/>
    <sheet name="Dashboard" sheetId="22" r:id="rId2"/>
    <sheet name="Project Brief" sheetId="3" r:id="rId3"/>
    <sheet name="Data Dictionary" sheetId="2" r:id="rId4"/>
    <sheet name="Source" sheetId="1" r:id="rId5"/>
    <sheet name="Sales Data" sheetId="5" r:id="rId6"/>
    <sheet name="DataQuality" sheetId="7" r:id="rId7"/>
    <sheet name="Monthly Analysis" sheetId="16" r:id="rId8"/>
    <sheet name="Store Performance" sheetId="17" r:id="rId9"/>
    <sheet name="Product Performance" sheetId="25" r:id="rId10"/>
    <sheet name="Sales Channel" sheetId="26" r:id="rId11"/>
    <sheet name="Category Analysis" sheetId="27" r:id="rId12"/>
    <sheet name="Store_Gross Profit" sheetId="23" state="hidden" r:id="rId13"/>
    <sheet name="Project Log" sheetId="14" r:id="rId14"/>
    <sheet name="Day Learning Log" sheetId="4" state="hidden" r:id="rId15"/>
    <sheet name="Data Error Log" sheetId="13" r:id="rId16"/>
  </sheets>
  <definedNames>
    <definedName name="_xlnm._FilterDatabase" localSheetId="15" hidden="1">'Data Error Log'!$A$1:$D$1</definedName>
    <definedName name="SalesData">#REF!</definedName>
    <definedName name="Slicer_Category">#N/A</definedName>
    <definedName name="Slicer_Months__Order_Date">#N/A</definedName>
    <definedName name="Slicer_Sales_Channel">#N/A</definedName>
    <definedName name="Slicer_Store_Location">#N/A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6" l="1"/>
  <c r="E34" i="16"/>
  <c r="E33" i="16"/>
  <c r="E32" i="16"/>
  <c r="E31" i="16"/>
  <c r="E30" i="16"/>
  <c r="E29" i="16"/>
  <c r="E28" i="16"/>
  <c r="E27" i="16"/>
  <c r="E26" i="16"/>
  <c r="E25" i="16"/>
  <c r="E24" i="16"/>
  <c r="E23" i="16"/>
  <c r="E22" i="16"/>
  <c r="G7" i="17"/>
  <c r="G3" i="17"/>
  <c r="G4" i="17"/>
  <c r="G5" i="17"/>
  <c r="G6" i="17"/>
  <c r="G2" i="17"/>
  <c r="F3" i="17"/>
  <c r="F4" i="17"/>
  <c r="F5" i="17"/>
  <c r="F6" i="17"/>
  <c r="F7" i="17"/>
  <c r="F2" i="17"/>
  <c r="Q901" i="5"/>
  <c r="P901" i="5"/>
  <c r="M901" i="5"/>
  <c r="N901" i="5" s="1"/>
  <c r="Q900" i="5"/>
  <c r="P900" i="5"/>
  <c r="M900" i="5"/>
  <c r="N900" i="5" s="1"/>
  <c r="Q899" i="5"/>
  <c r="P899" i="5"/>
  <c r="M899" i="5"/>
  <c r="N899" i="5" s="1"/>
  <c r="Q898" i="5"/>
  <c r="P898" i="5"/>
  <c r="M898" i="5"/>
  <c r="N898" i="5" s="1"/>
  <c r="Q897" i="5"/>
  <c r="P897" i="5"/>
  <c r="M897" i="5"/>
  <c r="N897" i="5" s="1"/>
  <c r="Q896" i="5"/>
  <c r="P896" i="5"/>
  <c r="M896" i="5"/>
  <c r="Q895" i="5"/>
  <c r="P895" i="5"/>
  <c r="M895" i="5"/>
  <c r="N895" i="5" s="1"/>
  <c r="Q894" i="5"/>
  <c r="P894" i="5"/>
  <c r="M894" i="5"/>
  <c r="N894" i="5" s="1"/>
  <c r="Q893" i="5"/>
  <c r="P893" i="5"/>
  <c r="M893" i="5"/>
  <c r="N893" i="5" s="1"/>
  <c r="Q892" i="5"/>
  <c r="P892" i="5"/>
  <c r="M892" i="5"/>
  <c r="N892" i="5" s="1"/>
  <c r="Q891" i="5"/>
  <c r="P891" i="5"/>
  <c r="M891" i="5"/>
  <c r="N891" i="5" s="1"/>
  <c r="Q890" i="5"/>
  <c r="P890" i="5"/>
  <c r="M890" i="5"/>
  <c r="Q889" i="5"/>
  <c r="P889" i="5"/>
  <c r="M889" i="5"/>
  <c r="N889" i="5" s="1"/>
  <c r="Q888" i="5"/>
  <c r="P888" i="5"/>
  <c r="M888" i="5"/>
  <c r="N888" i="5" s="1"/>
  <c r="Q887" i="5"/>
  <c r="P887" i="5"/>
  <c r="M887" i="5"/>
  <c r="N887" i="5" s="1"/>
  <c r="Q886" i="5"/>
  <c r="P886" i="5"/>
  <c r="M886" i="5"/>
  <c r="N886" i="5" s="1"/>
  <c r="Q885" i="5"/>
  <c r="P885" i="5"/>
  <c r="M885" i="5"/>
  <c r="Q884" i="5"/>
  <c r="P884" i="5"/>
  <c r="M884" i="5"/>
  <c r="N884" i="5" s="1"/>
  <c r="Q883" i="5"/>
  <c r="P883" i="5"/>
  <c r="M883" i="5"/>
  <c r="N883" i="5" s="1"/>
  <c r="Q882" i="5"/>
  <c r="P882" i="5"/>
  <c r="M882" i="5"/>
  <c r="N882" i="5" s="1"/>
  <c r="Q881" i="5"/>
  <c r="P881" i="5"/>
  <c r="M881" i="5"/>
  <c r="N881" i="5" s="1"/>
  <c r="Q880" i="5"/>
  <c r="P880" i="5"/>
  <c r="M880" i="5"/>
  <c r="N880" i="5" s="1"/>
  <c r="Q879" i="5"/>
  <c r="P879" i="5"/>
  <c r="M879" i="5"/>
  <c r="N879" i="5" s="1"/>
  <c r="Q878" i="5"/>
  <c r="P878" i="5"/>
  <c r="M878" i="5"/>
  <c r="N878" i="5" s="1"/>
  <c r="Q877" i="5"/>
  <c r="P877" i="5"/>
  <c r="M877" i="5"/>
  <c r="Q876" i="5"/>
  <c r="P876" i="5"/>
  <c r="M876" i="5"/>
  <c r="N876" i="5" s="1"/>
  <c r="Q875" i="5"/>
  <c r="P875" i="5"/>
  <c r="M875" i="5"/>
  <c r="N875" i="5" s="1"/>
  <c r="Q874" i="5"/>
  <c r="P874" i="5"/>
  <c r="M874" i="5"/>
  <c r="Q873" i="5"/>
  <c r="P873" i="5"/>
  <c r="M873" i="5"/>
  <c r="N873" i="5" s="1"/>
  <c r="Q872" i="5"/>
  <c r="P872" i="5"/>
  <c r="M872" i="5"/>
  <c r="N872" i="5" s="1"/>
  <c r="Q871" i="5"/>
  <c r="P871" i="5"/>
  <c r="M871" i="5"/>
  <c r="N871" i="5" s="1"/>
  <c r="Q870" i="5"/>
  <c r="P870" i="5"/>
  <c r="M870" i="5"/>
  <c r="Q869" i="5"/>
  <c r="P869" i="5"/>
  <c r="M869" i="5"/>
  <c r="N869" i="5" s="1"/>
  <c r="Q868" i="5"/>
  <c r="P868" i="5"/>
  <c r="M868" i="5"/>
  <c r="N868" i="5" s="1"/>
  <c r="Q867" i="5"/>
  <c r="P867" i="5"/>
  <c r="M867" i="5"/>
  <c r="Q866" i="5"/>
  <c r="P866" i="5"/>
  <c r="M866" i="5"/>
  <c r="Q865" i="5"/>
  <c r="P865" i="5"/>
  <c r="M865" i="5"/>
  <c r="N865" i="5" s="1"/>
  <c r="Q864" i="5"/>
  <c r="P864" i="5"/>
  <c r="M864" i="5"/>
  <c r="Q863" i="5"/>
  <c r="P863" i="5"/>
  <c r="M863" i="5"/>
  <c r="Q862" i="5"/>
  <c r="P862" i="5"/>
  <c r="M862" i="5"/>
  <c r="Q861" i="5"/>
  <c r="P861" i="5"/>
  <c r="M861" i="5"/>
  <c r="N861" i="5" s="1"/>
  <c r="Q860" i="5"/>
  <c r="P860" i="5"/>
  <c r="M860" i="5"/>
  <c r="N860" i="5" s="1"/>
  <c r="Q859" i="5"/>
  <c r="R859" i="5" s="1"/>
  <c r="S859" i="5" s="1"/>
  <c r="P859" i="5"/>
  <c r="M859" i="5"/>
  <c r="Q858" i="5"/>
  <c r="P858" i="5"/>
  <c r="M858" i="5"/>
  <c r="N858" i="5" s="1"/>
  <c r="Q857" i="5"/>
  <c r="P857" i="5"/>
  <c r="M857" i="5"/>
  <c r="Q856" i="5"/>
  <c r="P856" i="5"/>
  <c r="M856" i="5"/>
  <c r="N856" i="5" s="1"/>
  <c r="Q855" i="5"/>
  <c r="P855" i="5"/>
  <c r="M855" i="5"/>
  <c r="Q854" i="5"/>
  <c r="P854" i="5"/>
  <c r="M854" i="5"/>
  <c r="N854" i="5" s="1"/>
  <c r="Q853" i="5"/>
  <c r="P853" i="5"/>
  <c r="M853" i="5"/>
  <c r="N853" i="5" s="1"/>
  <c r="Q852" i="5"/>
  <c r="R852" i="5" s="1"/>
  <c r="S852" i="5" s="1"/>
  <c r="P852" i="5"/>
  <c r="M852" i="5"/>
  <c r="N852" i="5" s="1"/>
  <c r="Q851" i="5"/>
  <c r="P851" i="5"/>
  <c r="M851" i="5"/>
  <c r="Q850" i="5"/>
  <c r="R850" i="5" s="1"/>
  <c r="S850" i="5" s="1"/>
  <c r="P850" i="5"/>
  <c r="M850" i="5"/>
  <c r="Q849" i="5"/>
  <c r="P849" i="5"/>
  <c r="M849" i="5"/>
  <c r="Q848" i="5"/>
  <c r="P848" i="5"/>
  <c r="M848" i="5"/>
  <c r="N848" i="5" s="1"/>
  <c r="Q847" i="5"/>
  <c r="P847" i="5"/>
  <c r="M847" i="5"/>
  <c r="Q846" i="5"/>
  <c r="P846" i="5"/>
  <c r="M846" i="5"/>
  <c r="Q845" i="5"/>
  <c r="P845" i="5"/>
  <c r="M845" i="5"/>
  <c r="Q844" i="5"/>
  <c r="P844" i="5"/>
  <c r="M844" i="5"/>
  <c r="Q843" i="5"/>
  <c r="P843" i="5"/>
  <c r="M843" i="5"/>
  <c r="N843" i="5" s="1"/>
  <c r="Q842" i="5"/>
  <c r="P842" i="5"/>
  <c r="M842" i="5"/>
  <c r="Q841" i="5"/>
  <c r="P841" i="5"/>
  <c r="M841" i="5"/>
  <c r="Q840" i="5"/>
  <c r="P840" i="5"/>
  <c r="M840" i="5"/>
  <c r="N840" i="5" s="1"/>
  <c r="Q839" i="5"/>
  <c r="P839" i="5"/>
  <c r="M839" i="5"/>
  <c r="Q838" i="5"/>
  <c r="P838" i="5"/>
  <c r="M838" i="5"/>
  <c r="Q837" i="5"/>
  <c r="P837" i="5"/>
  <c r="M837" i="5"/>
  <c r="Q836" i="5"/>
  <c r="P836" i="5"/>
  <c r="M836" i="5"/>
  <c r="N836" i="5" s="1"/>
  <c r="Q835" i="5"/>
  <c r="P835" i="5"/>
  <c r="M835" i="5"/>
  <c r="Q834" i="5"/>
  <c r="P834" i="5"/>
  <c r="M834" i="5"/>
  <c r="Q833" i="5"/>
  <c r="P833" i="5"/>
  <c r="M833" i="5"/>
  <c r="N833" i="5" s="1"/>
  <c r="Q832" i="5"/>
  <c r="P832" i="5"/>
  <c r="M832" i="5"/>
  <c r="N832" i="5" s="1"/>
  <c r="Q831" i="5"/>
  <c r="P831" i="5"/>
  <c r="M831" i="5"/>
  <c r="Q830" i="5"/>
  <c r="P830" i="5"/>
  <c r="M830" i="5"/>
  <c r="N830" i="5" s="1"/>
  <c r="Q829" i="5"/>
  <c r="R829" i="5" s="1"/>
  <c r="S829" i="5" s="1"/>
  <c r="P829" i="5"/>
  <c r="M829" i="5"/>
  <c r="N829" i="5" s="1"/>
  <c r="Q828" i="5"/>
  <c r="P828" i="5"/>
  <c r="M828" i="5"/>
  <c r="Q827" i="5"/>
  <c r="P827" i="5"/>
  <c r="M827" i="5"/>
  <c r="Q826" i="5"/>
  <c r="R826" i="5" s="1"/>
  <c r="S826" i="5" s="1"/>
  <c r="P826" i="5"/>
  <c r="M826" i="5"/>
  <c r="N826" i="5" s="1"/>
  <c r="Q825" i="5"/>
  <c r="P825" i="5"/>
  <c r="M825" i="5"/>
  <c r="N825" i="5" s="1"/>
  <c r="Q824" i="5"/>
  <c r="P824" i="5"/>
  <c r="M824" i="5"/>
  <c r="N824" i="5" s="1"/>
  <c r="Q823" i="5"/>
  <c r="P823" i="5"/>
  <c r="M823" i="5"/>
  <c r="N823" i="5" s="1"/>
  <c r="Q822" i="5"/>
  <c r="P822" i="5"/>
  <c r="M822" i="5"/>
  <c r="N822" i="5" s="1"/>
  <c r="Q821" i="5"/>
  <c r="P821" i="5"/>
  <c r="M821" i="5"/>
  <c r="Q820" i="5"/>
  <c r="P820" i="5"/>
  <c r="M820" i="5"/>
  <c r="N820" i="5" s="1"/>
  <c r="Q819" i="5"/>
  <c r="P819" i="5"/>
  <c r="M819" i="5"/>
  <c r="Q818" i="5"/>
  <c r="P818" i="5"/>
  <c r="M818" i="5"/>
  <c r="N818" i="5" s="1"/>
  <c r="Q817" i="5"/>
  <c r="P817" i="5"/>
  <c r="M817" i="5"/>
  <c r="Q816" i="5"/>
  <c r="P816" i="5"/>
  <c r="M816" i="5"/>
  <c r="N816" i="5" s="1"/>
  <c r="Q815" i="5"/>
  <c r="P815" i="5"/>
  <c r="M815" i="5"/>
  <c r="N815" i="5" s="1"/>
  <c r="Q814" i="5"/>
  <c r="P814" i="5"/>
  <c r="M814" i="5"/>
  <c r="Q813" i="5"/>
  <c r="P813" i="5"/>
  <c r="M813" i="5"/>
  <c r="Q812" i="5"/>
  <c r="P812" i="5"/>
  <c r="M812" i="5"/>
  <c r="Q811" i="5"/>
  <c r="P811" i="5"/>
  <c r="M811" i="5"/>
  <c r="Q810" i="5"/>
  <c r="P810" i="5"/>
  <c r="M810" i="5"/>
  <c r="N810" i="5" s="1"/>
  <c r="Q809" i="5"/>
  <c r="P809" i="5"/>
  <c r="M809" i="5"/>
  <c r="Q808" i="5"/>
  <c r="P808" i="5"/>
  <c r="M808" i="5"/>
  <c r="Q807" i="5"/>
  <c r="P807" i="5"/>
  <c r="M807" i="5"/>
  <c r="Q806" i="5"/>
  <c r="P806" i="5"/>
  <c r="M806" i="5"/>
  <c r="Q805" i="5"/>
  <c r="P805" i="5"/>
  <c r="M805" i="5"/>
  <c r="Q804" i="5"/>
  <c r="N804" i="5" s="1"/>
  <c r="P804" i="5"/>
  <c r="M804" i="5"/>
  <c r="Q803" i="5"/>
  <c r="P803" i="5"/>
  <c r="M803" i="5"/>
  <c r="Q802" i="5"/>
  <c r="P802" i="5"/>
  <c r="M802" i="5"/>
  <c r="Q801" i="5"/>
  <c r="P801" i="5"/>
  <c r="M801" i="5"/>
  <c r="Q800" i="5"/>
  <c r="P800" i="5"/>
  <c r="M800" i="5"/>
  <c r="Q799" i="5"/>
  <c r="P799" i="5"/>
  <c r="M799" i="5"/>
  <c r="Q798" i="5"/>
  <c r="P798" i="5"/>
  <c r="M798" i="5"/>
  <c r="Q797" i="5"/>
  <c r="P797" i="5"/>
  <c r="M797" i="5"/>
  <c r="Q796" i="5"/>
  <c r="P796" i="5"/>
  <c r="M796" i="5"/>
  <c r="Q795" i="5"/>
  <c r="P795" i="5"/>
  <c r="M795" i="5"/>
  <c r="Q794" i="5"/>
  <c r="P794" i="5"/>
  <c r="M794" i="5"/>
  <c r="Q793" i="5"/>
  <c r="P793" i="5"/>
  <c r="M793" i="5"/>
  <c r="Q792" i="5"/>
  <c r="P792" i="5"/>
  <c r="M792" i="5"/>
  <c r="Q791" i="5"/>
  <c r="P791" i="5"/>
  <c r="M791" i="5"/>
  <c r="Q790" i="5"/>
  <c r="P790" i="5"/>
  <c r="M790" i="5"/>
  <c r="Q789" i="5"/>
  <c r="R789" i="5" s="1"/>
  <c r="S789" i="5" s="1"/>
  <c r="P789" i="5"/>
  <c r="M789" i="5"/>
  <c r="N789" i="5" s="1"/>
  <c r="Q788" i="5"/>
  <c r="P788" i="5"/>
  <c r="M788" i="5"/>
  <c r="Q787" i="5"/>
  <c r="P787" i="5"/>
  <c r="M787" i="5"/>
  <c r="N787" i="5" s="1"/>
  <c r="Q786" i="5"/>
  <c r="P786" i="5"/>
  <c r="M786" i="5"/>
  <c r="Q785" i="5"/>
  <c r="P785" i="5"/>
  <c r="M785" i="5"/>
  <c r="Q784" i="5"/>
  <c r="P784" i="5"/>
  <c r="M784" i="5"/>
  <c r="Q783" i="5"/>
  <c r="P783" i="5"/>
  <c r="M783" i="5"/>
  <c r="Q782" i="5"/>
  <c r="P782" i="5"/>
  <c r="M782" i="5"/>
  <c r="Q781" i="5"/>
  <c r="P781" i="5"/>
  <c r="M781" i="5"/>
  <c r="Q780" i="5"/>
  <c r="P780" i="5"/>
  <c r="M780" i="5"/>
  <c r="Q779" i="5"/>
  <c r="P779" i="5"/>
  <c r="M779" i="5"/>
  <c r="Q778" i="5"/>
  <c r="P778" i="5"/>
  <c r="M778" i="5"/>
  <c r="Q777" i="5"/>
  <c r="P777" i="5"/>
  <c r="M777" i="5"/>
  <c r="Q776" i="5"/>
  <c r="P776" i="5"/>
  <c r="M776" i="5"/>
  <c r="Q775" i="5"/>
  <c r="P775" i="5"/>
  <c r="M775" i="5"/>
  <c r="Q774" i="5"/>
  <c r="P774" i="5"/>
  <c r="M774" i="5"/>
  <c r="Q773" i="5"/>
  <c r="P773" i="5"/>
  <c r="M773" i="5"/>
  <c r="Q772" i="5"/>
  <c r="P772" i="5"/>
  <c r="M772" i="5"/>
  <c r="N772" i="5" s="1"/>
  <c r="Q771" i="5"/>
  <c r="P771" i="5"/>
  <c r="M771" i="5"/>
  <c r="Q770" i="5"/>
  <c r="P770" i="5"/>
  <c r="M770" i="5"/>
  <c r="Q769" i="5"/>
  <c r="P769" i="5"/>
  <c r="M769" i="5"/>
  <c r="Q768" i="5"/>
  <c r="P768" i="5"/>
  <c r="M768" i="5"/>
  <c r="Q767" i="5"/>
  <c r="P767" i="5"/>
  <c r="M767" i="5"/>
  <c r="Q766" i="5"/>
  <c r="P766" i="5"/>
  <c r="M766" i="5"/>
  <c r="Q765" i="5"/>
  <c r="P765" i="5"/>
  <c r="M765" i="5"/>
  <c r="Q764" i="5"/>
  <c r="P764" i="5"/>
  <c r="M764" i="5"/>
  <c r="Q763" i="5"/>
  <c r="P763" i="5"/>
  <c r="M763" i="5"/>
  <c r="Q762" i="5"/>
  <c r="P762" i="5"/>
  <c r="M762" i="5"/>
  <c r="Q761" i="5"/>
  <c r="P761" i="5"/>
  <c r="M761" i="5"/>
  <c r="Q760" i="5"/>
  <c r="P760" i="5"/>
  <c r="M760" i="5"/>
  <c r="Q759" i="5"/>
  <c r="R759" i="5" s="1"/>
  <c r="S759" i="5" s="1"/>
  <c r="P759" i="5"/>
  <c r="M759" i="5"/>
  <c r="N759" i="5" s="1"/>
  <c r="Q758" i="5"/>
  <c r="P758" i="5"/>
  <c r="M758" i="5"/>
  <c r="Q757" i="5"/>
  <c r="P757" i="5"/>
  <c r="M757" i="5"/>
  <c r="Q756" i="5"/>
  <c r="P756" i="5"/>
  <c r="M756" i="5"/>
  <c r="Q755" i="5"/>
  <c r="P755" i="5"/>
  <c r="M755" i="5"/>
  <c r="Q754" i="5"/>
  <c r="R754" i="5" s="1"/>
  <c r="S754" i="5" s="1"/>
  <c r="P754" i="5"/>
  <c r="M754" i="5"/>
  <c r="N754" i="5" s="1"/>
  <c r="Q753" i="5"/>
  <c r="P753" i="5"/>
  <c r="M753" i="5"/>
  <c r="N753" i="5" s="1"/>
  <c r="Q752" i="5"/>
  <c r="P752" i="5"/>
  <c r="M752" i="5"/>
  <c r="Q751" i="5"/>
  <c r="P751" i="5"/>
  <c r="M751" i="5"/>
  <c r="Q750" i="5"/>
  <c r="P750" i="5"/>
  <c r="M750" i="5"/>
  <c r="Q749" i="5"/>
  <c r="P749" i="5"/>
  <c r="M749" i="5"/>
  <c r="N749" i="5" s="1"/>
  <c r="Q748" i="5"/>
  <c r="R748" i="5" s="1"/>
  <c r="S748" i="5" s="1"/>
  <c r="P748" i="5"/>
  <c r="M748" i="5"/>
  <c r="Q747" i="5"/>
  <c r="P747" i="5"/>
  <c r="M747" i="5"/>
  <c r="Q746" i="5"/>
  <c r="P746" i="5"/>
  <c r="M746" i="5"/>
  <c r="N746" i="5" s="1"/>
  <c r="Q745" i="5"/>
  <c r="P745" i="5"/>
  <c r="M745" i="5"/>
  <c r="N745" i="5" s="1"/>
  <c r="Q744" i="5"/>
  <c r="P744" i="5"/>
  <c r="M744" i="5"/>
  <c r="Q743" i="5"/>
  <c r="P743" i="5"/>
  <c r="M743" i="5"/>
  <c r="Q742" i="5"/>
  <c r="P742" i="5"/>
  <c r="M742" i="5"/>
  <c r="Q741" i="5"/>
  <c r="P741" i="5"/>
  <c r="M741" i="5"/>
  <c r="Q740" i="5"/>
  <c r="P740" i="5"/>
  <c r="M740" i="5"/>
  <c r="Q739" i="5"/>
  <c r="P739" i="5"/>
  <c r="M739" i="5"/>
  <c r="Q738" i="5"/>
  <c r="P738" i="5"/>
  <c r="M738" i="5"/>
  <c r="Q737" i="5"/>
  <c r="P737" i="5"/>
  <c r="M737" i="5"/>
  <c r="Q736" i="5"/>
  <c r="P736" i="5"/>
  <c r="M736" i="5"/>
  <c r="Q735" i="5"/>
  <c r="R735" i="5" s="1"/>
  <c r="S735" i="5" s="1"/>
  <c r="P735" i="5"/>
  <c r="M735" i="5"/>
  <c r="N735" i="5" s="1"/>
  <c r="Q734" i="5"/>
  <c r="P734" i="5"/>
  <c r="M734" i="5"/>
  <c r="Q733" i="5"/>
  <c r="P733" i="5"/>
  <c r="M733" i="5"/>
  <c r="Q732" i="5"/>
  <c r="P732" i="5"/>
  <c r="M732" i="5"/>
  <c r="Q731" i="5"/>
  <c r="P731" i="5"/>
  <c r="M731" i="5"/>
  <c r="Q730" i="5"/>
  <c r="P730" i="5"/>
  <c r="M730" i="5"/>
  <c r="Q729" i="5"/>
  <c r="P729" i="5"/>
  <c r="M729" i="5"/>
  <c r="Q728" i="5"/>
  <c r="P728" i="5"/>
  <c r="M728" i="5"/>
  <c r="Q727" i="5"/>
  <c r="P727" i="5"/>
  <c r="M727" i="5"/>
  <c r="Q726" i="5"/>
  <c r="P726" i="5"/>
  <c r="M726" i="5"/>
  <c r="Q725" i="5"/>
  <c r="P725" i="5"/>
  <c r="M725" i="5"/>
  <c r="Q724" i="5"/>
  <c r="P724" i="5"/>
  <c r="M724" i="5"/>
  <c r="Q723" i="5"/>
  <c r="P723" i="5"/>
  <c r="M723" i="5"/>
  <c r="Q722" i="5"/>
  <c r="P722" i="5"/>
  <c r="M722" i="5"/>
  <c r="Q721" i="5"/>
  <c r="P721" i="5"/>
  <c r="M721" i="5"/>
  <c r="Q720" i="5"/>
  <c r="P720" i="5"/>
  <c r="M720" i="5"/>
  <c r="Q719" i="5"/>
  <c r="P719" i="5"/>
  <c r="M719" i="5"/>
  <c r="Q718" i="5"/>
  <c r="P718" i="5"/>
  <c r="M718" i="5"/>
  <c r="Q717" i="5"/>
  <c r="P717" i="5"/>
  <c r="M717" i="5"/>
  <c r="N717" i="5" s="1"/>
  <c r="Q716" i="5"/>
  <c r="P716" i="5"/>
  <c r="M716" i="5"/>
  <c r="Q715" i="5"/>
  <c r="P715" i="5"/>
  <c r="M715" i="5"/>
  <c r="Q714" i="5"/>
  <c r="P714" i="5"/>
  <c r="M714" i="5"/>
  <c r="Q713" i="5"/>
  <c r="P713" i="5"/>
  <c r="M713" i="5"/>
  <c r="N713" i="5" s="1"/>
  <c r="Q712" i="5"/>
  <c r="P712" i="5"/>
  <c r="M712" i="5"/>
  <c r="Q711" i="5"/>
  <c r="P711" i="5"/>
  <c r="M711" i="5"/>
  <c r="Q710" i="5"/>
  <c r="P710" i="5"/>
  <c r="M710" i="5"/>
  <c r="N710" i="5" s="1"/>
  <c r="Q709" i="5"/>
  <c r="P709" i="5"/>
  <c r="M709" i="5"/>
  <c r="Q708" i="5"/>
  <c r="P708" i="5"/>
  <c r="M708" i="5"/>
  <c r="N708" i="5" s="1"/>
  <c r="Q707" i="5"/>
  <c r="P707" i="5"/>
  <c r="M707" i="5"/>
  <c r="N707" i="5" s="1"/>
  <c r="Q706" i="5"/>
  <c r="P706" i="5"/>
  <c r="M706" i="5"/>
  <c r="N706" i="5" s="1"/>
  <c r="Q705" i="5"/>
  <c r="P705" i="5"/>
  <c r="M705" i="5"/>
  <c r="N705" i="5" s="1"/>
  <c r="Q704" i="5"/>
  <c r="P704" i="5"/>
  <c r="M704" i="5"/>
  <c r="N704" i="5" s="1"/>
  <c r="Q703" i="5"/>
  <c r="R703" i="5" s="1"/>
  <c r="S703" i="5" s="1"/>
  <c r="P703" i="5"/>
  <c r="M703" i="5"/>
  <c r="N703" i="5" s="1"/>
  <c r="Q702" i="5"/>
  <c r="P702" i="5"/>
  <c r="M702" i="5"/>
  <c r="Q701" i="5"/>
  <c r="R701" i="5" s="1"/>
  <c r="S701" i="5" s="1"/>
  <c r="P701" i="5"/>
  <c r="M701" i="5"/>
  <c r="Q700" i="5"/>
  <c r="P700" i="5"/>
  <c r="M700" i="5"/>
  <c r="N700" i="5" s="1"/>
  <c r="Q699" i="5"/>
  <c r="P699" i="5"/>
  <c r="M699" i="5"/>
  <c r="N699" i="5" s="1"/>
  <c r="Q698" i="5"/>
  <c r="P698" i="5"/>
  <c r="M698" i="5"/>
  <c r="N698" i="5" s="1"/>
  <c r="Q697" i="5"/>
  <c r="P697" i="5"/>
  <c r="M697" i="5"/>
  <c r="Q696" i="5"/>
  <c r="P696" i="5"/>
  <c r="M696" i="5"/>
  <c r="N696" i="5" s="1"/>
  <c r="Q695" i="5"/>
  <c r="P695" i="5"/>
  <c r="M695" i="5"/>
  <c r="N695" i="5" s="1"/>
  <c r="Q694" i="5"/>
  <c r="P694" i="5"/>
  <c r="M694" i="5"/>
  <c r="N694" i="5" s="1"/>
  <c r="Q693" i="5"/>
  <c r="P693" i="5"/>
  <c r="M693" i="5"/>
  <c r="N693" i="5" s="1"/>
  <c r="Q692" i="5"/>
  <c r="P692" i="5"/>
  <c r="M692" i="5"/>
  <c r="N692" i="5" s="1"/>
  <c r="Q691" i="5"/>
  <c r="P691" i="5"/>
  <c r="M691" i="5"/>
  <c r="N691" i="5" s="1"/>
  <c r="Q690" i="5"/>
  <c r="P690" i="5"/>
  <c r="M690" i="5"/>
  <c r="N690" i="5" s="1"/>
  <c r="Q689" i="5"/>
  <c r="R689" i="5" s="1"/>
  <c r="S689" i="5" s="1"/>
  <c r="P689" i="5"/>
  <c r="M689" i="5"/>
  <c r="Q688" i="5"/>
  <c r="P688" i="5"/>
  <c r="M688" i="5"/>
  <c r="Q687" i="5"/>
  <c r="P687" i="5"/>
  <c r="M687" i="5"/>
  <c r="N687" i="5" s="1"/>
  <c r="Q686" i="5"/>
  <c r="P686" i="5"/>
  <c r="M686" i="5"/>
  <c r="N686" i="5" s="1"/>
  <c r="Q685" i="5"/>
  <c r="P685" i="5"/>
  <c r="M685" i="5"/>
  <c r="N685" i="5" s="1"/>
  <c r="Q684" i="5"/>
  <c r="R684" i="5" s="1"/>
  <c r="S684" i="5" s="1"/>
  <c r="P684" i="5"/>
  <c r="M684" i="5"/>
  <c r="Q683" i="5"/>
  <c r="P683" i="5"/>
  <c r="M683" i="5"/>
  <c r="N683" i="5" s="1"/>
  <c r="Q682" i="5"/>
  <c r="P682" i="5"/>
  <c r="M682" i="5"/>
  <c r="N682" i="5" s="1"/>
  <c r="Q681" i="5"/>
  <c r="R681" i="5" s="1"/>
  <c r="S681" i="5" s="1"/>
  <c r="P681" i="5"/>
  <c r="M681" i="5"/>
  <c r="N681" i="5" s="1"/>
  <c r="Q680" i="5"/>
  <c r="P680" i="5"/>
  <c r="M680" i="5"/>
  <c r="N680" i="5" s="1"/>
  <c r="Q679" i="5"/>
  <c r="P679" i="5"/>
  <c r="M679" i="5"/>
  <c r="Q678" i="5"/>
  <c r="R678" i="5" s="1"/>
  <c r="S678" i="5" s="1"/>
  <c r="P678" i="5"/>
  <c r="M678" i="5"/>
  <c r="N678" i="5" s="1"/>
  <c r="Q677" i="5"/>
  <c r="P677" i="5"/>
  <c r="M677" i="5"/>
  <c r="N677" i="5" s="1"/>
  <c r="Q676" i="5"/>
  <c r="R676" i="5" s="1"/>
  <c r="S676" i="5" s="1"/>
  <c r="P676" i="5"/>
  <c r="M676" i="5"/>
  <c r="Q675" i="5"/>
  <c r="P675" i="5"/>
  <c r="M675" i="5"/>
  <c r="N675" i="5" s="1"/>
  <c r="Q674" i="5"/>
  <c r="R674" i="5" s="1"/>
  <c r="S674" i="5" s="1"/>
  <c r="P674" i="5"/>
  <c r="M674" i="5"/>
  <c r="N674" i="5" s="1"/>
  <c r="Q673" i="5"/>
  <c r="P673" i="5"/>
  <c r="M673" i="5"/>
  <c r="Q672" i="5"/>
  <c r="P672" i="5"/>
  <c r="M672" i="5"/>
  <c r="Q671" i="5"/>
  <c r="P671" i="5"/>
  <c r="M671" i="5"/>
  <c r="N671" i="5" s="1"/>
  <c r="Q670" i="5"/>
  <c r="R670" i="5" s="1"/>
  <c r="S670" i="5" s="1"/>
  <c r="P670" i="5"/>
  <c r="M670" i="5"/>
  <c r="N670" i="5" s="1"/>
  <c r="Q669" i="5"/>
  <c r="P669" i="5"/>
  <c r="M669" i="5"/>
  <c r="Q668" i="5"/>
  <c r="R668" i="5" s="1"/>
  <c r="S668" i="5" s="1"/>
  <c r="P668" i="5"/>
  <c r="M668" i="5"/>
  <c r="N668" i="5" s="1"/>
  <c r="Q667" i="5"/>
  <c r="P667" i="5"/>
  <c r="M667" i="5"/>
  <c r="N667" i="5" s="1"/>
  <c r="Q666" i="5"/>
  <c r="P666" i="5"/>
  <c r="M666" i="5"/>
  <c r="Q665" i="5"/>
  <c r="P665" i="5"/>
  <c r="M665" i="5"/>
  <c r="N665" i="5" s="1"/>
  <c r="Q664" i="5"/>
  <c r="P664" i="5"/>
  <c r="M664" i="5"/>
  <c r="N664" i="5" s="1"/>
  <c r="Q663" i="5"/>
  <c r="P663" i="5"/>
  <c r="M663" i="5"/>
  <c r="N663" i="5" s="1"/>
  <c r="Q662" i="5"/>
  <c r="R662" i="5" s="1"/>
  <c r="S662" i="5" s="1"/>
  <c r="P662" i="5"/>
  <c r="M662" i="5"/>
  <c r="Q661" i="5"/>
  <c r="R661" i="5" s="1"/>
  <c r="S661" i="5" s="1"/>
  <c r="P661" i="5"/>
  <c r="M661" i="5"/>
  <c r="N661" i="5" s="1"/>
  <c r="Q660" i="5"/>
  <c r="P660" i="5"/>
  <c r="M660" i="5"/>
  <c r="N660" i="5" s="1"/>
  <c r="Q659" i="5"/>
  <c r="P659" i="5"/>
  <c r="M659" i="5"/>
  <c r="N659" i="5" s="1"/>
  <c r="Q658" i="5"/>
  <c r="P658" i="5"/>
  <c r="M658" i="5"/>
  <c r="N658" i="5" s="1"/>
  <c r="Q657" i="5"/>
  <c r="P657" i="5"/>
  <c r="M657" i="5"/>
  <c r="N657" i="5" s="1"/>
  <c r="Q656" i="5"/>
  <c r="P656" i="5"/>
  <c r="M656" i="5"/>
  <c r="N656" i="5" s="1"/>
  <c r="Q655" i="5"/>
  <c r="P655" i="5"/>
  <c r="M655" i="5"/>
  <c r="Q654" i="5"/>
  <c r="P654" i="5"/>
  <c r="M654" i="5"/>
  <c r="Q653" i="5"/>
  <c r="P653" i="5"/>
  <c r="M653" i="5"/>
  <c r="N653" i="5" s="1"/>
  <c r="Q652" i="5"/>
  <c r="P652" i="5"/>
  <c r="M652" i="5"/>
  <c r="N652" i="5" s="1"/>
  <c r="Q651" i="5"/>
  <c r="P651" i="5"/>
  <c r="M651" i="5"/>
  <c r="Q650" i="5"/>
  <c r="P650" i="5"/>
  <c r="M650" i="5"/>
  <c r="N650" i="5" s="1"/>
  <c r="Q649" i="5"/>
  <c r="P649" i="5"/>
  <c r="M649" i="5"/>
  <c r="N649" i="5" s="1"/>
  <c r="Q648" i="5"/>
  <c r="P648" i="5"/>
  <c r="M648" i="5"/>
  <c r="N648" i="5" s="1"/>
  <c r="Q647" i="5"/>
  <c r="P647" i="5"/>
  <c r="M647" i="5"/>
  <c r="N647" i="5" s="1"/>
  <c r="Q646" i="5"/>
  <c r="P646" i="5"/>
  <c r="M646" i="5"/>
  <c r="N646" i="5" s="1"/>
  <c r="Q645" i="5"/>
  <c r="P645" i="5"/>
  <c r="M645" i="5"/>
  <c r="N645" i="5" s="1"/>
  <c r="Q644" i="5"/>
  <c r="P644" i="5"/>
  <c r="M644" i="5"/>
  <c r="Q643" i="5"/>
  <c r="P643" i="5"/>
  <c r="M643" i="5"/>
  <c r="Q642" i="5"/>
  <c r="P642" i="5"/>
  <c r="M642" i="5"/>
  <c r="N642" i="5" s="1"/>
  <c r="Q641" i="5"/>
  <c r="P641" i="5"/>
  <c r="M641" i="5"/>
  <c r="Q640" i="5"/>
  <c r="P640" i="5"/>
  <c r="M640" i="5"/>
  <c r="N640" i="5" s="1"/>
  <c r="Q639" i="5"/>
  <c r="P639" i="5"/>
  <c r="M639" i="5"/>
  <c r="N639" i="5" s="1"/>
  <c r="Q638" i="5"/>
  <c r="P638" i="5"/>
  <c r="M638" i="5"/>
  <c r="N638" i="5" s="1"/>
  <c r="Q637" i="5"/>
  <c r="P637" i="5"/>
  <c r="M637" i="5"/>
  <c r="Q636" i="5"/>
  <c r="P636" i="5"/>
  <c r="M636" i="5"/>
  <c r="N636" i="5" s="1"/>
  <c r="Q635" i="5"/>
  <c r="P635" i="5"/>
  <c r="M635" i="5"/>
  <c r="Q634" i="5"/>
  <c r="P634" i="5"/>
  <c r="M634" i="5"/>
  <c r="N634" i="5" s="1"/>
  <c r="Q633" i="5"/>
  <c r="P633" i="5"/>
  <c r="M633" i="5"/>
  <c r="N633" i="5" s="1"/>
  <c r="Q632" i="5"/>
  <c r="P632" i="5"/>
  <c r="M632" i="5"/>
  <c r="N632" i="5" s="1"/>
  <c r="Q631" i="5"/>
  <c r="P631" i="5"/>
  <c r="M631" i="5"/>
  <c r="Q630" i="5"/>
  <c r="P630" i="5"/>
  <c r="M630" i="5"/>
  <c r="N630" i="5" s="1"/>
  <c r="Q629" i="5"/>
  <c r="P629" i="5"/>
  <c r="M629" i="5"/>
  <c r="Q628" i="5"/>
  <c r="P628" i="5"/>
  <c r="M628" i="5"/>
  <c r="N628" i="5" s="1"/>
  <c r="Q627" i="5"/>
  <c r="P627" i="5"/>
  <c r="M627" i="5"/>
  <c r="Q626" i="5"/>
  <c r="P626" i="5"/>
  <c r="M626" i="5"/>
  <c r="N626" i="5" s="1"/>
  <c r="Q625" i="5"/>
  <c r="P625" i="5"/>
  <c r="M625" i="5"/>
  <c r="N625" i="5" s="1"/>
  <c r="Q624" i="5"/>
  <c r="P624" i="5"/>
  <c r="M624" i="5"/>
  <c r="N624" i="5" s="1"/>
  <c r="Q623" i="5"/>
  <c r="P623" i="5"/>
  <c r="M623" i="5"/>
  <c r="N623" i="5" s="1"/>
  <c r="Q622" i="5"/>
  <c r="P622" i="5"/>
  <c r="M622" i="5"/>
  <c r="N622" i="5" s="1"/>
  <c r="Q621" i="5"/>
  <c r="P621" i="5"/>
  <c r="M621" i="5"/>
  <c r="Q620" i="5"/>
  <c r="P620" i="5"/>
  <c r="M620" i="5"/>
  <c r="N620" i="5" s="1"/>
  <c r="Q619" i="5"/>
  <c r="P619" i="5"/>
  <c r="M619" i="5"/>
  <c r="N619" i="5" s="1"/>
  <c r="Q618" i="5"/>
  <c r="P618" i="5"/>
  <c r="M618" i="5"/>
  <c r="N618" i="5" s="1"/>
  <c r="Q617" i="5"/>
  <c r="P617" i="5"/>
  <c r="M617" i="5"/>
  <c r="Q616" i="5"/>
  <c r="P616" i="5"/>
  <c r="M616" i="5"/>
  <c r="N616" i="5" s="1"/>
  <c r="Q615" i="5"/>
  <c r="P615" i="5"/>
  <c r="M615" i="5"/>
  <c r="N615" i="5" s="1"/>
  <c r="Q614" i="5"/>
  <c r="P614" i="5"/>
  <c r="M614" i="5"/>
  <c r="N614" i="5" s="1"/>
  <c r="Q613" i="5"/>
  <c r="P613" i="5"/>
  <c r="M613" i="5"/>
  <c r="Q612" i="5"/>
  <c r="P612" i="5"/>
  <c r="M612" i="5"/>
  <c r="Q611" i="5"/>
  <c r="P611" i="5"/>
  <c r="M611" i="5"/>
  <c r="N611" i="5" s="1"/>
  <c r="Q610" i="5"/>
  <c r="P610" i="5"/>
  <c r="M610" i="5"/>
  <c r="N610" i="5" s="1"/>
  <c r="Q609" i="5"/>
  <c r="P609" i="5"/>
  <c r="M609" i="5"/>
  <c r="Q608" i="5"/>
  <c r="P608" i="5"/>
  <c r="M608" i="5"/>
  <c r="N608" i="5" s="1"/>
  <c r="Q607" i="5"/>
  <c r="P607" i="5"/>
  <c r="M607" i="5"/>
  <c r="N607" i="5" s="1"/>
  <c r="Q606" i="5"/>
  <c r="P606" i="5"/>
  <c r="M606" i="5"/>
  <c r="N606" i="5" s="1"/>
  <c r="Q605" i="5"/>
  <c r="P605" i="5"/>
  <c r="M605" i="5"/>
  <c r="N605" i="5" s="1"/>
  <c r="Q604" i="5"/>
  <c r="P604" i="5"/>
  <c r="M604" i="5"/>
  <c r="N604" i="5" s="1"/>
  <c r="Q603" i="5"/>
  <c r="P603" i="5"/>
  <c r="M603" i="5"/>
  <c r="N603" i="5" s="1"/>
  <c r="Q602" i="5"/>
  <c r="P602" i="5"/>
  <c r="M602" i="5"/>
  <c r="N602" i="5" s="1"/>
  <c r="Q601" i="5"/>
  <c r="P601" i="5"/>
  <c r="M601" i="5"/>
  <c r="N601" i="5" s="1"/>
  <c r="Q600" i="5"/>
  <c r="P600" i="5"/>
  <c r="M600" i="5"/>
  <c r="N600" i="5" s="1"/>
  <c r="Q599" i="5"/>
  <c r="P599" i="5"/>
  <c r="M599" i="5"/>
  <c r="N599" i="5" s="1"/>
  <c r="Q598" i="5"/>
  <c r="P598" i="5"/>
  <c r="M598" i="5"/>
  <c r="N598" i="5" s="1"/>
  <c r="Q597" i="5"/>
  <c r="P597" i="5"/>
  <c r="M597" i="5"/>
  <c r="N597" i="5" s="1"/>
  <c r="Q596" i="5"/>
  <c r="P596" i="5"/>
  <c r="M596" i="5"/>
  <c r="N596" i="5" s="1"/>
  <c r="Q595" i="5"/>
  <c r="P595" i="5"/>
  <c r="M595" i="5"/>
  <c r="N595" i="5" s="1"/>
  <c r="Q594" i="5"/>
  <c r="P594" i="5"/>
  <c r="M594" i="5"/>
  <c r="N594" i="5" s="1"/>
  <c r="Q593" i="5"/>
  <c r="P593" i="5"/>
  <c r="M593" i="5"/>
  <c r="N593" i="5" s="1"/>
  <c r="Q592" i="5"/>
  <c r="P592" i="5"/>
  <c r="M592" i="5"/>
  <c r="Q591" i="5"/>
  <c r="P591" i="5"/>
  <c r="M591" i="5"/>
  <c r="N591" i="5" s="1"/>
  <c r="Q590" i="5"/>
  <c r="P590" i="5"/>
  <c r="M590" i="5"/>
  <c r="N590" i="5" s="1"/>
  <c r="Q589" i="5"/>
  <c r="P589" i="5"/>
  <c r="M589" i="5"/>
  <c r="N589" i="5" s="1"/>
  <c r="Q588" i="5"/>
  <c r="P588" i="5"/>
  <c r="M588" i="5"/>
  <c r="N588" i="5" s="1"/>
  <c r="Q587" i="5"/>
  <c r="P587" i="5"/>
  <c r="M587" i="5"/>
  <c r="Q586" i="5"/>
  <c r="P586" i="5"/>
  <c r="M586" i="5"/>
  <c r="N586" i="5" s="1"/>
  <c r="Q585" i="5"/>
  <c r="P585" i="5"/>
  <c r="M585" i="5"/>
  <c r="N585" i="5" s="1"/>
  <c r="Q584" i="5"/>
  <c r="P584" i="5"/>
  <c r="M584" i="5"/>
  <c r="N584" i="5" s="1"/>
  <c r="Q583" i="5"/>
  <c r="P583" i="5"/>
  <c r="M583" i="5"/>
  <c r="Q582" i="5"/>
  <c r="P582" i="5"/>
  <c r="M582" i="5"/>
  <c r="Q581" i="5"/>
  <c r="P581" i="5"/>
  <c r="M581" i="5"/>
  <c r="Q580" i="5"/>
  <c r="P580" i="5"/>
  <c r="M580" i="5"/>
  <c r="N580" i="5" s="1"/>
  <c r="Q579" i="5"/>
  <c r="P579" i="5"/>
  <c r="M579" i="5"/>
  <c r="N579" i="5" s="1"/>
  <c r="Q578" i="5"/>
  <c r="N578" i="5" s="1"/>
  <c r="P578" i="5"/>
  <c r="M578" i="5"/>
  <c r="R578" i="5" s="1"/>
  <c r="S578" i="5" s="1"/>
  <c r="Q577" i="5"/>
  <c r="P577" i="5"/>
  <c r="M577" i="5"/>
  <c r="Q576" i="5"/>
  <c r="P576" i="5"/>
  <c r="M576" i="5"/>
  <c r="N576" i="5" s="1"/>
  <c r="Q575" i="5"/>
  <c r="P575" i="5"/>
  <c r="M575" i="5"/>
  <c r="Q574" i="5"/>
  <c r="P574" i="5"/>
  <c r="M574" i="5"/>
  <c r="Q573" i="5"/>
  <c r="P573" i="5"/>
  <c r="M573" i="5"/>
  <c r="Q572" i="5"/>
  <c r="P572" i="5"/>
  <c r="M572" i="5"/>
  <c r="Q571" i="5"/>
  <c r="P571" i="5"/>
  <c r="M571" i="5"/>
  <c r="Q570" i="5"/>
  <c r="R570" i="5" s="1"/>
  <c r="S570" i="5" s="1"/>
  <c r="P570" i="5"/>
  <c r="M570" i="5"/>
  <c r="N570" i="5" s="1"/>
  <c r="Q569" i="5"/>
  <c r="P569" i="5"/>
  <c r="M569" i="5"/>
  <c r="Q568" i="5"/>
  <c r="P568" i="5"/>
  <c r="M568" i="5"/>
  <c r="N568" i="5" s="1"/>
  <c r="Q567" i="5"/>
  <c r="P567" i="5"/>
  <c r="M567" i="5"/>
  <c r="Q566" i="5"/>
  <c r="R566" i="5" s="1"/>
  <c r="S566" i="5" s="1"/>
  <c r="P566" i="5"/>
  <c r="M566" i="5"/>
  <c r="Q565" i="5"/>
  <c r="P565" i="5"/>
  <c r="M565" i="5"/>
  <c r="Q564" i="5"/>
  <c r="P564" i="5"/>
  <c r="M564" i="5"/>
  <c r="Q563" i="5"/>
  <c r="P563" i="5"/>
  <c r="M563" i="5"/>
  <c r="Q562" i="5"/>
  <c r="P562" i="5"/>
  <c r="M562" i="5"/>
  <c r="Q561" i="5"/>
  <c r="P561" i="5"/>
  <c r="M561" i="5"/>
  <c r="Q560" i="5"/>
  <c r="P560" i="5"/>
  <c r="M560" i="5"/>
  <c r="N560" i="5" s="1"/>
  <c r="Q559" i="5"/>
  <c r="P559" i="5"/>
  <c r="M559" i="5"/>
  <c r="Q558" i="5"/>
  <c r="N558" i="5" s="1"/>
  <c r="P558" i="5"/>
  <c r="M558" i="5"/>
  <c r="Q557" i="5"/>
  <c r="P557" i="5"/>
  <c r="M557" i="5"/>
  <c r="Q556" i="5"/>
  <c r="P556" i="5"/>
  <c r="M556" i="5"/>
  <c r="Q555" i="5"/>
  <c r="P555" i="5"/>
  <c r="M555" i="5"/>
  <c r="N555" i="5" s="1"/>
  <c r="Q554" i="5"/>
  <c r="P554" i="5"/>
  <c r="M554" i="5"/>
  <c r="N554" i="5" s="1"/>
  <c r="Q553" i="5"/>
  <c r="P553" i="5"/>
  <c r="M553" i="5"/>
  <c r="N553" i="5" s="1"/>
  <c r="Q552" i="5"/>
  <c r="P552" i="5"/>
  <c r="N552" i="5"/>
  <c r="M552" i="5"/>
  <c r="Q551" i="5"/>
  <c r="P551" i="5"/>
  <c r="M551" i="5"/>
  <c r="Q550" i="5"/>
  <c r="P550" i="5"/>
  <c r="M550" i="5"/>
  <c r="Q549" i="5"/>
  <c r="P549" i="5"/>
  <c r="M549" i="5"/>
  <c r="Q548" i="5"/>
  <c r="P548" i="5"/>
  <c r="M548" i="5"/>
  <c r="Q547" i="5"/>
  <c r="P547" i="5"/>
  <c r="M547" i="5"/>
  <c r="Q546" i="5"/>
  <c r="P546" i="5"/>
  <c r="M546" i="5"/>
  <c r="Q545" i="5"/>
  <c r="P545" i="5"/>
  <c r="M545" i="5"/>
  <c r="Q544" i="5"/>
  <c r="P544" i="5"/>
  <c r="M544" i="5"/>
  <c r="Q543" i="5"/>
  <c r="P543" i="5"/>
  <c r="M543" i="5"/>
  <c r="N543" i="5" s="1"/>
  <c r="Q542" i="5"/>
  <c r="P542" i="5"/>
  <c r="M542" i="5"/>
  <c r="N542" i="5" s="1"/>
  <c r="Q541" i="5"/>
  <c r="P541" i="5"/>
  <c r="M541" i="5"/>
  <c r="Q540" i="5"/>
  <c r="P540" i="5"/>
  <c r="M540" i="5"/>
  <c r="Q539" i="5"/>
  <c r="P539" i="5"/>
  <c r="M539" i="5"/>
  <c r="Q538" i="5"/>
  <c r="P538" i="5"/>
  <c r="M538" i="5"/>
  <c r="Q537" i="5"/>
  <c r="P537" i="5"/>
  <c r="M537" i="5"/>
  <c r="Q536" i="5"/>
  <c r="R536" i="5" s="1"/>
  <c r="S536" i="5" s="1"/>
  <c r="P536" i="5"/>
  <c r="M536" i="5"/>
  <c r="N536" i="5" s="1"/>
  <c r="Q535" i="5"/>
  <c r="P535" i="5"/>
  <c r="M535" i="5"/>
  <c r="Q534" i="5"/>
  <c r="P534" i="5"/>
  <c r="M534" i="5"/>
  <c r="Q533" i="5"/>
  <c r="P533" i="5"/>
  <c r="M533" i="5"/>
  <c r="Q532" i="5"/>
  <c r="P532" i="5"/>
  <c r="M532" i="5"/>
  <c r="Q531" i="5"/>
  <c r="R531" i="5" s="1"/>
  <c r="S531" i="5" s="1"/>
  <c r="P531" i="5"/>
  <c r="M531" i="5"/>
  <c r="N531" i="5" s="1"/>
  <c r="Q530" i="5"/>
  <c r="P530" i="5"/>
  <c r="M530" i="5"/>
  <c r="Q529" i="5"/>
  <c r="P529" i="5"/>
  <c r="M529" i="5"/>
  <c r="Q528" i="5"/>
  <c r="P528" i="5"/>
  <c r="M528" i="5"/>
  <c r="Q527" i="5"/>
  <c r="P527" i="5"/>
  <c r="M527" i="5"/>
  <c r="Q526" i="5"/>
  <c r="P526" i="5"/>
  <c r="M526" i="5"/>
  <c r="Q525" i="5"/>
  <c r="P525" i="5"/>
  <c r="M525" i="5"/>
  <c r="Q524" i="5"/>
  <c r="P524" i="5"/>
  <c r="M524" i="5"/>
  <c r="Q523" i="5"/>
  <c r="P523" i="5"/>
  <c r="M523" i="5"/>
  <c r="Q522" i="5"/>
  <c r="P522" i="5"/>
  <c r="M522" i="5"/>
  <c r="N522" i="5" s="1"/>
  <c r="Q521" i="5"/>
  <c r="P521" i="5"/>
  <c r="M521" i="5"/>
  <c r="N521" i="5" s="1"/>
  <c r="Q520" i="5"/>
  <c r="P520" i="5"/>
  <c r="M520" i="5"/>
  <c r="Q519" i="5"/>
  <c r="P519" i="5"/>
  <c r="M519" i="5"/>
  <c r="Q518" i="5"/>
  <c r="P518" i="5"/>
  <c r="M518" i="5"/>
  <c r="N518" i="5" s="1"/>
  <c r="Q517" i="5"/>
  <c r="P517" i="5"/>
  <c r="M517" i="5"/>
  <c r="N517" i="5" s="1"/>
  <c r="Q516" i="5"/>
  <c r="P516" i="5"/>
  <c r="M516" i="5"/>
  <c r="N516" i="5" s="1"/>
  <c r="Q515" i="5"/>
  <c r="P515" i="5"/>
  <c r="M515" i="5"/>
  <c r="N515" i="5" s="1"/>
  <c r="Q514" i="5"/>
  <c r="P514" i="5"/>
  <c r="M514" i="5"/>
  <c r="N514" i="5" s="1"/>
  <c r="Q513" i="5"/>
  <c r="P513" i="5"/>
  <c r="M513" i="5"/>
  <c r="N513" i="5" s="1"/>
  <c r="Q512" i="5"/>
  <c r="P512" i="5"/>
  <c r="M512" i="5"/>
  <c r="Q511" i="5"/>
  <c r="P511" i="5"/>
  <c r="M511" i="5"/>
  <c r="Q510" i="5"/>
  <c r="P510" i="5"/>
  <c r="M510" i="5"/>
  <c r="Q509" i="5"/>
  <c r="P509" i="5"/>
  <c r="M509" i="5"/>
  <c r="N509" i="5" s="1"/>
  <c r="Q508" i="5"/>
  <c r="P508" i="5"/>
  <c r="M508" i="5"/>
  <c r="Q507" i="5"/>
  <c r="P507" i="5"/>
  <c r="M507" i="5"/>
  <c r="Q506" i="5"/>
  <c r="P506" i="5"/>
  <c r="M506" i="5"/>
  <c r="Q505" i="5"/>
  <c r="P505" i="5"/>
  <c r="M505" i="5"/>
  <c r="N505" i="5" s="1"/>
  <c r="Q504" i="5"/>
  <c r="P504" i="5"/>
  <c r="M504" i="5"/>
  <c r="Q503" i="5"/>
  <c r="P503" i="5"/>
  <c r="M503" i="5"/>
  <c r="Q502" i="5"/>
  <c r="P502" i="5"/>
  <c r="M502" i="5"/>
  <c r="N502" i="5" s="1"/>
  <c r="Q501" i="5"/>
  <c r="P501" i="5"/>
  <c r="M501" i="5"/>
  <c r="N501" i="5" s="1"/>
  <c r="Q500" i="5"/>
  <c r="P500" i="5"/>
  <c r="M500" i="5"/>
  <c r="N500" i="5" s="1"/>
  <c r="Q499" i="5"/>
  <c r="P499" i="5"/>
  <c r="M499" i="5"/>
  <c r="Q498" i="5"/>
  <c r="P498" i="5"/>
  <c r="M498" i="5"/>
  <c r="N498" i="5" s="1"/>
  <c r="Q497" i="5"/>
  <c r="P497" i="5"/>
  <c r="M497" i="5"/>
  <c r="Q496" i="5"/>
  <c r="P496" i="5"/>
  <c r="M496" i="5"/>
  <c r="N496" i="5" s="1"/>
  <c r="Q495" i="5"/>
  <c r="P495" i="5"/>
  <c r="M495" i="5"/>
  <c r="Q494" i="5"/>
  <c r="P494" i="5"/>
  <c r="M494" i="5"/>
  <c r="Q493" i="5"/>
  <c r="P493" i="5"/>
  <c r="M493" i="5"/>
  <c r="N493" i="5" s="1"/>
  <c r="Q492" i="5"/>
  <c r="P492" i="5"/>
  <c r="M492" i="5"/>
  <c r="N492" i="5" s="1"/>
  <c r="Q491" i="5"/>
  <c r="P491" i="5"/>
  <c r="M491" i="5"/>
  <c r="N491" i="5" s="1"/>
  <c r="Q490" i="5"/>
  <c r="P490" i="5"/>
  <c r="M490" i="5"/>
  <c r="N490" i="5" s="1"/>
  <c r="Q489" i="5"/>
  <c r="P489" i="5"/>
  <c r="M489" i="5"/>
  <c r="N489" i="5" s="1"/>
  <c r="Q488" i="5"/>
  <c r="R488" i="5" s="1"/>
  <c r="S488" i="5" s="1"/>
  <c r="P488" i="5"/>
  <c r="M488" i="5"/>
  <c r="Q487" i="5"/>
  <c r="P487" i="5"/>
  <c r="M487" i="5"/>
  <c r="N487" i="5" s="1"/>
  <c r="Q486" i="5"/>
  <c r="P486" i="5"/>
  <c r="M486" i="5"/>
  <c r="N486" i="5" s="1"/>
  <c r="Q485" i="5"/>
  <c r="P485" i="5"/>
  <c r="M485" i="5"/>
  <c r="N485" i="5" s="1"/>
  <c r="Q484" i="5"/>
  <c r="R484" i="5" s="1"/>
  <c r="S484" i="5" s="1"/>
  <c r="P484" i="5"/>
  <c r="M484" i="5"/>
  <c r="N484" i="5" s="1"/>
  <c r="Q483" i="5"/>
  <c r="R483" i="5" s="1"/>
  <c r="S483" i="5" s="1"/>
  <c r="P483" i="5"/>
  <c r="M483" i="5"/>
  <c r="N483" i="5" s="1"/>
  <c r="Q482" i="5"/>
  <c r="R482" i="5" s="1"/>
  <c r="S482" i="5" s="1"/>
  <c r="P482" i="5"/>
  <c r="M482" i="5"/>
  <c r="Q481" i="5"/>
  <c r="P481" i="5"/>
  <c r="M481" i="5"/>
  <c r="N481" i="5" s="1"/>
  <c r="Q480" i="5"/>
  <c r="P480" i="5"/>
  <c r="M480" i="5"/>
  <c r="N480" i="5" s="1"/>
  <c r="Q479" i="5"/>
  <c r="P479" i="5"/>
  <c r="M479" i="5"/>
  <c r="N479" i="5" s="1"/>
  <c r="Q478" i="5"/>
  <c r="P478" i="5"/>
  <c r="M478" i="5"/>
  <c r="N478" i="5" s="1"/>
  <c r="Q477" i="5"/>
  <c r="R477" i="5" s="1"/>
  <c r="S477" i="5" s="1"/>
  <c r="P477" i="5"/>
  <c r="M477" i="5"/>
  <c r="Q476" i="5"/>
  <c r="P476" i="5"/>
  <c r="M476" i="5"/>
  <c r="N476" i="5" s="1"/>
  <c r="Q475" i="5"/>
  <c r="P475" i="5"/>
  <c r="M475" i="5"/>
  <c r="N475" i="5" s="1"/>
  <c r="Q474" i="5"/>
  <c r="P474" i="5"/>
  <c r="M474" i="5"/>
  <c r="N474" i="5" s="1"/>
  <c r="Q473" i="5"/>
  <c r="R473" i="5" s="1"/>
  <c r="S473" i="5" s="1"/>
  <c r="P473" i="5"/>
  <c r="M473" i="5"/>
  <c r="N473" i="5" s="1"/>
  <c r="Q472" i="5"/>
  <c r="P472" i="5"/>
  <c r="M472" i="5"/>
  <c r="N472" i="5" s="1"/>
  <c r="Q471" i="5"/>
  <c r="P471" i="5"/>
  <c r="M471" i="5"/>
  <c r="N471" i="5" s="1"/>
  <c r="Q470" i="5"/>
  <c r="R470" i="5" s="1"/>
  <c r="S470" i="5" s="1"/>
  <c r="P470" i="5"/>
  <c r="M470" i="5"/>
  <c r="N470" i="5" s="1"/>
  <c r="Q469" i="5"/>
  <c r="R469" i="5" s="1"/>
  <c r="S469" i="5" s="1"/>
  <c r="P469" i="5"/>
  <c r="M469" i="5"/>
  <c r="N469" i="5" s="1"/>
  <c r="Q468" i="5"/>
  <c r="P468" i="5"/>
  <c r="M468" i="5"/>
  <c r="N468" i="5" s="1"/>
  <c r="Q467" i="5"/>
  <c r="P467" i="5"/>
  <c r="M467" i="5"/>
  <c r="N467" i="5" s="1"/>
  <c r="Q466" i="5"/>
  <c r="P466" i="5"/>
  <c r="M466" i="5"/>
  <c r="N466" i="5" s="1"/>
  <c r="Q465" i="5"/>
  <c r="P465" i="5"/>
  <c r="M465" i="5"/>
  <c r="N465" i="5" s="1"/>
  <c r="Q464" i="5"/>
  <c r="P464" i="5"/>
  <c r="M464" i="5"/>
  <c r="N464" i="5" s="1"/>
  <c r="Q463" i="5"/>
  <c r="R463" i="5" s="1"/>
  <c r="S463" i="5" s="1"/>
  <c r="P463" i="5"/>
  <c r="M463" i="5"/>
  <c r="N463" i="5" s="1"/>
  <c r="Q462" i="5"/>
  <c r="P462" i="5"/>
  <c r="M462" i="5"/>
  <c r="N462" i="5" s="1"/>
  <c r="Q461" i="5"/>
  <c r="P461" i="5"/>
  <c r="M461" i="5"/>
  <c r="N461" i="5" s="1"/>
  <c r="Q460" i="5"/>
  <c r="P460" i="5"/>
  <c r="M460" i="5"/>
  <c r="N460" i="5" s="1"/>
  <c r="Q459" i="5"/>
  <c r="P459" i="5"/>
  <c r="M459" i="5"/>
  <c r="N459" i="5" s="1"/>
  <c r="Q458" i="5"/>
  <c r="P458" i="5"/>
  <c r="M458" i="5"/>
  <c r="N458" i="5" s="1"/>
  <c r="Q457" i="5"/>
  <c r="R457" i="5" s="1"/>
  <c r="S457" i="5" s="1"/>
  <c r="P457" i="5"/>
  <c r="M457" i="5"/>
  <c r="N457" i="5" s="1"/>
  <c r="Q456" i="5"/>
  <c r="P456" i="5"/>
  <c r="M456" i="5"/>
  <c r="N456" i="5" s="1"/>
  <c r="Q455" i="5"/>
  <c r="P455" i="5"/>
  <c r="M455" i="5"/>
  <c r="N455" i="5" s="1"/>
  <c r="Q454" i="5"/>
  <c r="R454" i="5" s="1"/>
  <c r="S454" i="5" s="1"/>
  <c r="P454" i="5"/>
  <c r="M454" i="5"/>
  <c r="N454" i="5" s="1"/>
  <c r="Q453" i="5"/>
  <c r="R453" i="5" s="1"/>
  <c r="S453" i="5" s="1"/>
  <c r="P453" i="5"/>
  <c r="M453" i="5"/>
  <c r="Q452" i="5"/>
  <c r="P452" i="5"/>
  <c r="M452" i="5"/>
  <c r="N452" i="5" s="1"/>
  <c r="Q451" i="5"/>
  <c r="R451" i="5" s="1"/>
  <c r="S451" i="5" s="1"/>
  <c r="P451" i="5"/>
  <c r="M451" i="5"/>
  <c r="Q450" i="5"/>
  <c r="P450" i="5"/>
  <c r="M450" i="5"/>
  <c r="N450" i="5" s="1"/>
  <c r="Q449" i="5"/>
  <c r="P449" i="5"/>
  <c r="M449" i="5"/>
  <c r="N449" i="5" s="1"/>
  <c r="Q448" i="5"/>
  <c r="P448" i="5"/>
  <c r="M448" i="5"/>
  <c r="N448" i="5" s="1"/>
  <c r="Q447" i="5"/>
  <c r="P447" i="5"/>
  <c r="M447" i="5"/>
  <c r="N447" i="5" s="1"/>
  <c r="Q446" i="5"/>
  <c r="P446" i="5"/>
  <c r="M446" i="5"/>
  <c r="N446" i="5" s="1"/>
  <c r="Q445" i="5"/>
  <c r="P445" i="5"/>
  <c r="M445" i="5"/>
  <c r="N445" i="5" s="1"/>
  <c r="Q444" i="5"/>
  <c r="P444" i="5"/>
  <c r="M444" i="5"/>
  <c r="Q443" i="5"/>
  <c r="P443" i="5"/>
  <c r="M443" i="5"/>
  <c r="N443" i="5" s="1"/>
  <c r="Q442" i="5"/>
  <c r="P442" i="5"/>
  <c r="M442" i="5"/>
  <c r="N442" i="5" s="1"/>
  <c r="Q441" i="5"/>
  <c r="P441" i="5"/>
  <c r="M441" i="5"/>
  <c r="Q440" i="5"/>
  <c r="R440" i="5" s="1"/>
  <c r="S440" i="5" s="1"/>
  <c r="P440" i="5"/>
  <c r="M440" i="5"/>
  <c r="Q439" i="5"/>
  <c r="P439" i="5"/>
  <c r="M439" i="5"/>
  <c r="N439" i="5" s="1"/>
  <c r="Q438" i="5"/>
  <c r="R438" i="5" s="1"/>
  <c r="S438" i="5" s="1"/>
  <c r="P438" i="5"/>
  <c r="M438" i="5"/>
  <c r="Q437" i="5"/>
  <c r="R437" i="5" s="1"/>
  <c r="S437" i="5" s="1"/>
  <c r="P437" i="5"/>
  <c r="M437" i="5"/>
  <c r="N437" i="5" s="1"/>
  <c r="Q436" i="5"/>
  <c r="P436" i="5"/>
  <c r="M436" i="5"/>
  <c r="N436" i="5" s="1"/>
  <c r="Q435" i="5"/>
  <c r="P435" i="5"/>
  <c r="M435" i="5"/>
  <c r="N435" i="5" s="1"/>
  <c r="Q434" i="5"/>
  <c r="P434" i="5"/>
  <c r="M434" i="5"/>
  <c r="N434" i="5" s="1"/>
  <c r="Q433" i="5"/>
  <c r="P433" i="5"/>
  <c r="M433" i="5"/>
  <c r="N433" i="5" s="1"/>
  <c r="Q432" i="5"/>
  <c r="P432" i="5"/>
  <c r="M432" i="5"/>
  <c r="N432" i="5" s="1"/>
  <c r="Q431" i="5"/>
  <c r="P431" i="5"/>
  <c r="M431" i="5"/>
  <c r="N431" i="5" s="1"/>
  <c r="Q430" i="5"/>
  <c r="P430" i="5"/>
  <c r="M430" i="5"/>
  <c r="N430" i="5" s="1"/>
  <c r="Q429" i="5"/>
  <c r="P429" i="5"/>
  <c r="M429" i="5"/>
  <c r="N429" i="5" s="1"/>
  <c r="Q428" i="5"/>
  <c r="P428" i="5"/>
  <c r="M428" i="5"/>
  <c r="N428" i="5" s="1"/>
  <c r="Q427" i="5"/>
  <c r="R427" i="5" s="1"/>
  <c r="S427" i="5" s="1"/>
  <c r="P427" i="5"/>
  <c r="M427" i="5"/>
  <c r="N427" i="5" s="1"/>
  <c r="Q426" i="5"/>
  <c r="R426" i="5" s="1"/>
  <c r="S426" i="5" s="1"/>
  <c r="P426" i="5"/>
  <c r="M426" i="5"/>
  <c r="N426" i="5" s="1"/>
  <c r="Q425" i="5"/>
  <c r="P425" i="5"/>
  <c r="M425" i="5"/>
  <c r="N425" i="5" s="1"/>
  <c r="Q424" i="5"/>
  <c r="P424" i="5"/>
  <c r="M424" i="5"/>
  <c r="N424" i="5" s="1"/>
  <c r="Q423" i="5"/>
  <c r="P423" i="5"/>
  <c r="M423" i="5"/>
  <c r="N423" i="5" s="1"/>
  <c r="Q422" i="5"/>
  <c r="P422" i="5"/>
  <c r="M422" i="5"/>
  <c r="Q421" i="5"/>
  <c r="R421" i="5" s="1"/>
  <c r="S421" i="5" s="1"/>
  <c r="P421" i="5"/>
  <c r="M421" i="5"/>
  <c r="N421" i="5" s="1"/>
  <c r="Q420" i="5"/>
  <c r="P420" i="5"/>
  <c r="M420" i="5"/>
  <c r="N420" i="5" s="1"/>
  <c r="Q419" i="5"/>
  <c r="P419" i="5"/>
  <c r="M419" i="5"/>
  <c r="Q418" i="5"/>
  <c r="P418" i="5"/>
  <c r="M418" i="5"/>
  <c r="N418" i="5" s="1"/>
  <c r="Q417" i="5"/>
  <c r="P417" i="5"/>
  <c r="M417" i="5"/>
  <c r="N417" i="5" s="1"/>
  <c r="Q416" i="5"/>
  <c r="P416" i="5"/>
  <c r="M416" i="5"/>
  <c r="N416" i="5" s="1"/>
  <c r="Q415" i="5"/>
  <c r="P415" i="5"/>
  <c r="M415" i="5"/>
  <c r="N415" i="5" s="1"/>
  <c r="Q414" i="5"/>
  <c r="P414" i="5"/>
  <c r="M414" i="5"/>
  <c r="N414" i="5" s="1"/>
  <c r="Q413" i="5"/>
  <c r="R413" i="5" s="1"/>
  <c r="S413" i="5" s="1"/>
  <c r="P413" i="5"/>
  <c r="M413" i="5"/>
  <c r="Q412" i="5"/>
  <c r="P412" i="5"/>
  <c r="M412" i="5"/>
  <c r="Q411" i="5"/>
  <c r="P411" i="5"/>
  <c r="M411" i="5"/>
  <c r="N411" i="5" s="1"/>
  <c r="Q410" i="5"/>
  <c r="P410" i="5"/>
  <c r="M410" i="5"/>
  <c r="N410" i="5" s="1"/>
  <c r="Q409" i="5"/>
  <c r="P409" i="5"/>
  <c r="M409" i="5"/>
  <c r="N409" i="5" s="1"/>
  <c r="Q408" i="5"/>
  <c r="R408" i="5" s="1"/>
  <c r="S408" i="5" s="1"/>
  <c r="P408" i="5"/>
  <c r="M408" i="5"/>
  <c r="N408" i="5" s="1"/>
  <c r="Q407" i="5"/>
  <c r="R407" i="5" s="1"/>
  <c r="S407" i="5" s="1"/>
  <c r="P407" i="5"/>
  <c r="M407" i="5"/>
  <c r="N407" i="5" s="1"/>
  <c r="Q406" i="5"/>
  <c r="P406" i="5"/>
  <c r="M406" i="5"/>
  <c r="N406" i="5" s="1"/>
  <c r="Q405" i="5"/>
  <c r="P405" i="5"/>
  <c r="M405" i="5"/>
  <c r="N405" i="5" s="1"/>
  <c r="Q404" i="5"/>
  <c r="P404" i="5"/>
  <c r="M404" i="5"/>
  <c r="Q403" i="5"/>
  <c r="R403" i="5" s="1"/>
  <c r="S403" i="5" s="1"/>
  <c r="P403" i="5"/>
  <c r="M403" i="5"/>
  <c r="N403" i="5" s="1"/>
  <c r="Q402" i="5"/>
  <c r="P402" i="5"/>
  <c r="M402" i="5"/>
  <c r="N402" i="5" s="1"/>
  <c r="Q401" i="5"/>
  <c r="R401" i="5" s="1"/>
  <c r="S401" i="5" s="1"/>
  <c r="P401" i="5"/>
  <c r="M401" i="5"/>
  <c r="N401" i="5" s="1"/>
  <c r="Q400" i="5"/>
  <c r="P400" i="5"/>
  <c r="M400" i="5"/>
  <c r="N400" i="5" s="1"/>
  <c r="Q399" i="5"/>
  <c r="P399" i="5"/>
  <c r="M399" i="5"/>
  <c r="N399" i="5" s="1"/>
  <c r="Q398" i="5"/>
  <c r="R398" i="5" s="1"/>
  <c r="S398" i="5" s="1"/>
  <c r="P398" i="5"/>
  <c r="M398" i="5"/>
  <c r="N398" i="5" s="1"/>
  <c r="Q397" i="5"/>
  <c r="P397" i="5"/>
  <c r="M397" i="5"/>
  <c r="N397" i="5" s="1"/>
  <c r="Q396" i="5"/>
  <c r="R396" i="5" s="1"/>
  <c r="S396" i="5" s="1"/>
  <c r="P396" i="5"/>
  <c r="M396" i="5"/>
  <c r="N396" i="5" s="1"/>
  <c r="Q395" i="5"/>
  <c r="R395" i="5" s="1"/>
  <c r="S395" i="5" s="1"/>
  <c r="P395" i="5"/>
  <c r="M395" i="5"/>
  <c r="Q394" i="5"/>
  <c r="P394" i="5"/>
  <c r="M394" i="5"/>
  <c r="N394" i="5" s="1"/>
  <c r="Q393" i="5"/>
  <c r="P393" i="5"/>
  <c r="M393" i="5"/>
  <c r="N393" i="5" s="1"/>
  <c r="Q392" i="5"/>
  <c r="P392" i="5"/>
  <c r="M392" i="5"/>
  <c r="N392" i="5" s="1"/>
  <c r="Q391" i="5"/>
  <c r="P391" i="5"/>
  <c r="M391" i="5"/>
  <c r="N391" i="5" s="1"/>
  <c r="Q390" i="5"/>
  <c r="P390" i="5"/>
  <c r="M390" i="5"/>
  <c r="N390" i="5" s="1"/>
  <c r="Q389" i="5"/>
  <c r="P389" i="5"/>
  <c r="M389" i="5"/>
  <c r="N389" i="5" s="1"/>
  <c r="Q388" i="5"/>
  <c r="P388" i="5"/>
  <c r="M388" i="5"/>
  <c r="N388" i="5" s="1"/>
  <c r="Q387" i="5"/>
  <c r="P387" i="5"/>
  <c r="M387" i="5"/>
  <c r="Q386" i="5"/>
  <c r="P386" i="5"/>
  <c r="M386" i="5"/>
  <c r="N386" i="5" s="1"/>
  <c r="Q385" i="5"/>
  <c r="P385" i="5"/>
  <c r="M385" i="5"/>
  <c r="N385" i="5" s="1"/>
  <c r="Q384" i="5"/>
  <c r="P384" i="5"/>
  <c r="M384" i="5"/>
  <c r="Q383" i="5"/>
  <c r="P383" i="5"/>
  <c r="M383" i="5"/>
  <c r="Q382" i="5"/>
  <c r="P382" i="5"/>
  <c r="M382" i="5"/>
  <c r="N382" i="5" s="1"/>
  <c r="Q381" i="5"/>
  <c r="P381" i="5"/>
  <c r="M381" i="5"/>
  <c r="N381" i="5" s="1"/>
  <c r="Q380" i="5"/>
  <c r="P380" i="5"/>
  <c r="M380" i="5"/>
  <c r="N380" i="5" s="1"/>
  <c r="Q379" i="5"/>
  <c r="P379" i="5"/>
  <c r="M379" i="5"/>
  <c r="N379" i="5" s="1"/>
  <c r="Q378" i="5"/>
  <c r="P378" i="5"/>
  <c r="M378" i="5"/>
  <c r="N378" i="5" s="1"/>
  <c r="Q377" i="5"/>
  <c r="P377" i="5"/>
  <c r="M377" i="5"/>
  <c r="N377" i="5" s="1"/>
  <c r="Q376" i="5"/>
  <c r="P376" i="5"/>
  <c r="M376" i="5"/>
  <c r="N376" i="5" s="1"/>
  <c r="Q375" i="5"/>
  <c r="P375" i="5"/>
  <c r="M375" i="5"/>
  <c r="Q374" i="5"/>
  <c r="P374" i="5"/>
  <c r="M374" i="5"/>
  <c r="N374" i="5" s="1"/>
  <c r="Q373" i="5"/>
  <c r="P373" i="5"/>
  <c r="M373" i="5"/>
  <c r="N373" i="5" s="1"/>
  <c r="Q372" i="5"/>
  <c r="P372" i="5"/>
  <c r="M372" i="5"/>
  <c r="N372" i="5" s="1"/>
  <c r="Q371" i="5"/>
  <c r="P371" i="5"/>
  <c r="M371" i="5"/>
  <c r="N371" i="5" s="1"/>
  <c r="Q370" i="5"/>
  <c r="P370" i="5"/>
  <c r="M370" i="5"/>
  <c r="N370" i="5" s="1"/>
  <c r="Q369" i="5"/>
  <c r="P369" i="5"/>
  <c r="M369" i="5"/>
  <c r="N369" i="5" s="1"/>
  <c r="Q368" i="5"/>
  <c r="P368" i="5"/>
  <c r="M368" i="5"/>
  <c r="N368" i="5" s="1"/>
  <c r="Q367" i="5"/>
  <c r="P367" i="5"/>
  <c r="M367" i="5"/>
  <c r="N367" i="5" s="1"/>
  <c r="Q366" i="5"/>
  <c r="P366" i="5"/>
  <c r="M366" i="5"/>
  <c r="N366" i="5" s="1"/>
  <c r="Q365" i="5"/>
  <c r="P365" i="5"/>
  <c r="M365" i="5"/>
  <c r="N365" i="5" s="1"/>
  <c r="Q364" i="5"/>
  <c r="P364" i="5"/>
  <c r="M364" i="5"/>
  <c r="N364" i="5" s="1"/>
  <c r="Q363" i="5"/>
  <c r="P363" i="5"/>
  <c r="M363" i="5"/>
  <c r="N363" i="5" s="1"/>
  <c r="Q362" i="5"/>
  <c r="P362" i="5"/>
  <c r="M362" i="5"/>
  <c r="N362" i="5" s="1"/>
  <c r="Q361" i="5"/>
  <c r="P361" i="5"/>
  <c r="M361" i="5"/>
  <c r="N361" i="5" s="1"/>
  <c r="Q360" i="5"/>
  <c r="P360" i="5"/>
  <c r="M360" i="5"/>
  <c r="N360" i="5" s="1"/>
  <c r="Q359" i="5"/>
  <c r="P359" i="5"/>
  <c r="M359" i="5"/>
  <c r="N359" i="5" s="1"/>
  <c r="Q358" i="5"/>
  <c r="P358" i="5"/>
  <c r="M358" i="5"/>
  <c r="N358" i="5" s="1"/>
  <c r="Q357" i="5"/>
  <c r="P357" i="5"/>
  <c r="M357" i="5"/>
  <c r="N357" i="5" s="1"/>
  <c r="Q356" i="5"/>
  <c r="P356" i="5"/>
  <c r="M356" i="5"/>
  <c r="N356" i="5" s="1"/>
  <c r="Q355" i="5"/>
  <c r="P355" i="5"/>
  <c r="M355" i="5"/>
  <c r="N355" i="5" s="1"/>
  <c r="Q354" i="5"/>
  <c r="P354" i="5"/>
  <c r="M354" i="5"/>
  <c r="N354" i="5" s="1"/>
  <c r="Q353" i="5"/>
  <c r="P353" i="5"/>
  <c r="M353" i="5"/>
  <c r="N353" i="5" s="1"/>
  <c r="Q352" i="5"/>
  <c r="P352" i="5"/>
  <c r="M352" i="5"/>
  <c r="N352" i="5" s="1"/>
  <c r="Q351" i="5"/>
  <c r="P351" i="5"/>
  <c r="M351" i="5"/>
  <c r="N351" i="5" s="1"/>
  <c r="Q350" i="5"/>
  <c r="P350" i="5"/>
  <c r="M350" i="5"/>
  <c r="N350" i="5" s="1"/>
  <c r="Q349" i="5"/>
  <c r="P349" i="5"/>
  <c r="M349" i="5"/>
  <c r="Q348" i="5"/>
  <c r="P348" i="5"/>
  <c r="M348" i="5"/>
  <c r="N348" i="5" s="1"/>
  <c r="Q347" i="5"/>
  <c r="P347" i="5"/>
  <c r="M347" i="5"/>
  <c r="Q346" i="5"/>
  <c r="P346" i="5"/>
  <c r="M346" i="5"/>
  <c r="N346" i="5" s="1"/>
  <c r="Q345" i="5"/>
  <c r="P345" i="5"/>
  <c r="M345" i="5"/>
  <c r="N345" i="5" s="1"/>
  <c r="Q344" i="5"/>
  <c r="P344" i="5"/>
  <c r="M344" i="5"/>
  <c r="N344" i="5" s="1"/>
  <c r="Q343" i="5"/>
  <c r="P343" i="5"/>
  <c r="M343" i="5"/>
  <c r="N343" i="5" s="1"/>
  <c r="Q342" i="5"/>
  <c r="P342" i="5"/>
  <c r="M342" i="5"/>
  <c r="N342" i="5" s="1"/>
  <c r="Q341" i="5"/>
  <c r="P341" i="5"/>
  <c r="M341" i="5"/>
  <c r="Q340" i="5"/>
  <c r="P340" i="5"/>
  <c r="M340" i="5"/>
  <c r="N340" i="5" s="1"/>
  <c r="Q339" i="5"/>
  <c r="P339" i="5"/>
  <c r="M339" i="5"/>
  <c r="N339" i="5" s="1"/>
  <c r="Q338" i="5"/>
  <c r="P338" i="5"/>
  <c r="M338" i="5"/>
  <c r="N338" i="5" s="1"/>
  <c r="Q337" i="5"/>
  <c r="P337" i="5"/>
  <c r="M337" i="5"/>
  <c r="Q336" i="5"/>
  <c r="P336" i="5"/>
  <c r="M336" i="5"/>
  <c r="Q335" i="5"/>
  <c r="P335" i="5"/>
  <c r="M335" i="5"/>
  <c r="N335" i="5" s="1"/>
  <c r="Q334" i="5"/>
  <c r="P334" i="5"/>
  <c r="M334" i="5"/>
  <c r="Q333" i="5"/>
  <c r="P333" i="5"/>
  <c r="M333" i="5"/>
  <c r="N333" i="5" s="1"/>
  <c r="Q332" i="5"/>
  <c r="P332" i="5"/>
  <c r="M332" i="5"/>
  <c r="Q331" i="5"/>
  <c r="P331" i="5"/>
  <c r="M331" i="5"/>
  <c r="N331" i="5" s="1"/>
  <c r="Q330" i="5"/>
  <c r="P330" i="5"/>
  <c r="M330" i="5"/>
  <c r="N330" i="5" s="1"/>
  <c r="Q329" i="5"/>
  <c r="P329" i="5"/>
  <c r="M329" i="5"/>
  <c r="Q328" i="5"/>
  <c r="P328" i="5"/>
  <c r="M328" i="5"/>
  <c r="Q327" i="5"/>
  <c r="P327" i="5"/>
  <c r="M327" i="5"/>
  <c r="Q326" i="5"/>
  <c r="P326" i="5"/>
  <c r="M326" i="5"/>
  <c r="Q325" i="5"/>
  <c r="P325" i="5"/>
  <c r="M325" i="5"/>
  <c r="N325" i="5" s="1"/>
  <c r="Q324" i="5"/>
  <c r="P324" i="5"/>
  <c r="M324" i="5"/>
  <c r="Q323" i="5"/>
  <c r="P323" i="5"/>
  <c r="M323" i="5"/>
  <c r="N323" i="5" s="1"/>
  <c r="Q322" i="5"/>
  <c r="P322" i="5"/>
  <c r="M322" i="5"/>
  <c r="N322" i="5" s="1"/>
  <c r="Q321" i="5"/>
  <c r="P321" i="5"/>
  <c r="M321" i="5"/>
  <c r="Q320" i="5"/>
  <c r="P320" i="5"/>
  <c r="M320" i="5"/>
  <c r="Q319" i="5"/>
  <c r="P319" i="5"/>
  <c r="M319" i="5"/>
  <c r="Q318" i="5"/>
  <c r="P318" i="5"/>
  <c r="M318" i="5"/>
  <c r="Q317" i="5"/>
  <c r="P317" i="5"/>
  <c r="M317" i="5"/>
  <c r="Q316" i="5"/>
  <c r="P316" i="5"/>
  <c r="M316" i="5"/>
  <c r="Q315" i="5"/>
  <c r="P315" i="5"/>
  <c r="M315" i="5"/>
  <c r="Q314" i="5"/>
  <c r="P314" i="5"/>
  <c r="M314" i="5"/>
  <c r="Q313" i="5"/>
  <c r="P313" i="5"/>
  <c r="M313" i="5"/>
  <c r="N313" i="5" s="1"/>
  <c r="Q312" i="5"/>
  <c r="P312" i="5"/>
  <c r="M312" i="5"/>
  <c r="Q311" i="5"/>
  <c r="P311" i="5"/>
  <c r="M311" i="5"/>
  <c r="Q310" i="5"/>
  <c r="P310" i="5"/>
  <c r="M310" i="5"/>
  <c r="Q309" i="5"/>
  <c r="P309" i="5"/>
  <c r="M309" i="5"/>
  <c r="N309" i="5" s="1"/>
  <c r="Q308" i="5"/>
  <c r="P308" i="5"/>
  <c r="M308" i="5"/>
  <c r="Q307" i="5"/>
  <c r="P307" i="5"/>
  <c r="M307" i="5"/>
  <c r="Q306" i="5"/>
  <c r="P306" i="5"/>
  <c r="M306" i="5"/>
  <c r="N306" i="5" s="1"/>
  <c r="Q305" i="5"/>
  <c r="P305" i="5"/>
  <c r="M305" i="5"/>
  <c r="Q304" i="5"/>
  <c r="P304" i="5"/>
  <c r="M304" i="5"/>
  <c r="Q303" i="5"/>
  <c r="P303" i="5"/>
  <c r="M303" i="5"/>
  <c r="Q302" i="5"/>
  <c r="P302" i="5"/>
  <c r="M302" i="5"/>
  <c r="Q301" i="5"/>
  <c r="P301" i="5"/>
  <c r="M301" i="5"/>
  <c r="N301" i="5" s="1"/>
  <c r="Q300" i="5"/>
  <c r="P300" i="5"/>
  <c r="M300" i="5"/>
  <c r="Q299" i="5"/>
  <c r="P299" i="5"/>
  <c r="M299" i="5"/>
  <c r="Q298" i="5"/>
  <c r="P298" i="5"/>
  <c r="M298" i="5"/>
  <c r="Q297" i="5"/>
  <c r="P297" i="5"/>
  <c r="M297" i="5"/>
  <c r="Q296" i="5"/>
  <c r="P296" i="5"/>
  <c r="M296" i="5"/>
  <c r="N296" i="5" s="1"/>
  <c r="Q295" i="5"/>
  <c r="P295" i="5"/>
  <c r="M295" i="5"/>
  <c r="Q294" i="5"/>
  <c r="P294" i="5"/>
  <c r="M294" i="5"/>
  <c r="Q293" i="5"/>
  <c r="P293" i="5"/>
  <c r="M293" i="5"/>
  <c r="N293" i="5" s="1"/>
  <c r="Q292" i="5"/>
  <c r="P292" i="5"/>
  <c r="M292" i="5"/>
  <c r="N292" i="5" s="1"/>
  <c r="Q291" i="5"/>
  <c r="P291" i="5"/>
  <c r="M291" i="5"/>
  <c r="N291" i="5" s="1"/>
  <c r="Q290" i="5"/>
  <c r="P290" i="5"/>
  <c r="M290" i="5"/>
  <c r="Q289" i="5"/>
  <c r="P289" i="5"/>
  <c r="M289" i="5"/>
  <c r="N289" i="5" s="1"/>
  <c r="Q288" i="5"/>
  <c r="P288" i="5"/>
  <c r="M288" i="5"/>
  <c r="N288" i="5" s="1"/>
  <c r="Q287" i="5"/>
  <c r="P287" i="5"/>
  <c r="M287" i="5"/>
  <c r="N287" i="5" s="1"/>
  <c r="Q286" i="5"/>
  <c r="P286" i="5"/>
  <c r="M286" i="5"/>
  <c r="Q285" i="5"/>
  <c r="P285" i="5"/>
  <c r="M285" i="5"/>
  <c r="N285" i="5" s="1"/>
  <c r="Q284" i="5"/>
  <c r="P284" i="5"/>
  <c r="M284" i="5"/>
  <c r="N284" i="5" s="1"/>
  <c r="Q283" i="5"/>
  <c r="P283" i="5"/>
  <c r="M283" i="5"/>
  <c r="N283" i="5" s="1"/>
  <c r="Q282" i="5"/>
  <c r="P282" i="5"/>
  <c r="M282" i="5"/>
  <c r="Q281" i="5"/>
  <c r="R281" i="5" s="1"/>
  <c r="S281" i="5" s="1"/>
  <c r="P281" i="5"/>
  <c r="M281" i="5"/>
  <c r="N281" i="5" s="1"/>
  <c r="Q280" i="5"/>
  <c r="R280" i="5" s="1"/>
  <c r="S280" i="5" s="1"/>
  <c r="P280" i="5"/>
  <c r="M280" i="5"/>
  <c r="N280" i="5" s="1"/>
  <c r="Q279" i="5"/>
  <c r="P279" i="5"/>
  <c r="M279" i="5"/>
  <c r="N279" i="5" s="1"/>
  <c r="Q278" i="5"/>
  <c r="R278" i="5" s="1"/>
  <c r="S278" i="5" s="1"/>
  <c r="P278" i="5"/>
  <c r="M278" i="5"/>
  <c r="N278" i="5" s="1"/>
  <c r="Q277" i="5"/>
  <c r="R277" i="5" s="1"/>
  <c r="S277" i="5" s="1"/>
  <c r="P277" i="5"/>
  <c r="M277" i="5"/>
  <c r="N277" i="5" s="1"/>
  <c r="Q276" i="5"/>
  <c r="R276" i="5" s="1"/>
  <c r="S276" i="5" s="1"/>
  <c r="P276" i="5"/>
  <c r="M276" i="5"/>
  <c r="Q275" i="5"/>
  <c r="P275" i="5"/>
  <c r="M275" i="5"/>
  <c r="N275" i="5" s="1"/>
  <c r="Q274" i="5"/>
  <c r="P274" i="5"/>
  <c r="M274" i="5"/>
  <c r="N274" i="5" s="1"/>
  <c r="Q273" i="5"/>
  <c r="P273" i="5"/>
  <c r="M273" i="5"/>
  <c r="N273" i="5" s="1"/>
  <c r="Q272" i="5"/>
  <c r="R272" i="5" s="1"/>
  <c r="S272" i="5" s="1"/>
  <c r="P272" i="5"/>
  <c r="M272" i="5"/>
  <c r="N272" i="5" s="1"/>
  <c r="Q271" i="5"/>
  <c r="P271" i="5"/>
  <c r="M271" i="5"/>
  <c r="N271" i="5" s="1"/>
  <c r="Q270" i="5"/>
  <c r="R270" i="5" s="1"/>
  <c r="S270" i="5" s="1"/>
  <c r="P270" i="5"/>
  <c r="M270" i="5"/>
  <c r="N270" i="5" s="1"/>
  <c r="Q269" i="5"/>
  <c r="R269" i="5" s="1"/>
  <c r="S269" i="5" s="1"/>
  <c r="P269" i="5"/>
  <c r="M269" i="5"/>
  <c r="N269" i="5" s="1"/>
  <c r="Q268" i="5"/>
  <c r="P268" i="5"/>
  <c r="M268" i="5"/>
  <c r="N268" i="5" s="1"/>
  <c r="Q267" i="5"/>
  <c r="P267" i="5"/>
  <c r="M267" i="5"/>
  <c r="N267" i="5" s="1"/>
  <c r="Q266" i="5"/>
  <c r="P266" i="5"/>
  <c r="M266" i="5"/>
  <c r="N266" i="5" s="1"/>
  <c r="Q265" i="5"/>
  <c r="R265" i="5" s="1"/>
  <c r="S265" i="5" s="1"/>
  <c r="P265" i="5"/>
  <c r="M265" i="5"/>
  <c r="Q264" i="5"/>
  <c r="P264" i="5"/>
  <c r="M264" i="5"/>
  <c r="N264" i="5" s="1"/>
  <c r="Q263" i="5"/>
  <c r="R263" i="5" s="1"/>
  <c r="S263" i="5" s="1"/>
  <c r="P263" i="5"/>
  <c r="M263" i="5"/>
  <c r="N263" i="5" s="1"/>
  <c r="Q262" i="5"/>
  <c r="R262" i="5" s="1"/>
  <c r="S262" i="5" s="1"/>
  <c r="P262" i="5"/>
  <c r="M262" i="5"/>
  <c r="N262" i="5" s="1"/>
  <c r="Q261" i="5"/>
  <c r="P261" i="5"/>
  <c r="M261" i="5"/>
  <c r="N261" i="5" s="1"/>
  <c r="Q260" i="5"/>
  <c r="R260" i="5" s="1"/>
  <c r="S260" i="5" s="1"/>
  <c r="P260" i="5"/>
  <c r="M260" i="5"/>
  <c r="N260" i="5" s="1"/>
  <c r="Q259" i="5"/>
  <c r="R259" i="5" s="1"/>
  <c r="S259" i="5" s="1"/>
  <c r="P259" i="5"/>
  <c r="M259" i="5"/>
  <c r="N259" i="5" s="1"/>
  <c r="Q258" i="5"/>
  <c r="R258" i="5" s="1"/>
  <c r="S258" i="5" s="1"/>
  <c r="P258" i="5"/>
  <c r="M258" i="5"/>
  <c r="N258" i="5" s="1"/>
  <c r="Q257" i="5"/>
  <c r="P257" i="5"/>
  <c r="M257" i="5"/>
  <c r="N257" i="5" s="1"/>
  <c r="Q256" i="5"/>
  <c r="P256" i="5"/>
  <c r="M256" i="5"/>
  <c r="N256" i="5" s="1"/>
  <c r="Q255" i="5"/>
  <c r="P255" i="5"/>
  <c r="M255" i="5"/>
  <c r="N255" i="5" s="1"/>
  <c r="Q254" i="5"/>
  <c r="R254" i="5" s="1"/>
  <c r="S254" i="5" s="1"/>
  <c r="P254" i="5"/>
  <c r="M254" i="5"/>
  <c r="N254" i="5" s="1"/>
  <c r="Q253" i="5"/>
  <c r="P253" i="5"/>
  <c r="M253" i="5"/>
  <c r="Q252" i="5"/>
  <c r="R252" i="5" s="1"/>
  <c r="S252" i="5" s="1"/>
  <c r="P252" i="5"/>
  <c r="M252" i="5"/>
  <c r="N252" i="5" s="1"/>
  <c r="Q251" i="5"/>
  <c r="R251" i="5" s="1"/>
  <c r="S251" i="5" s="1"/>
  <c r="P251" i="5"/>
  <c r="M251" i="5"/>
  <c r="N251" i="5" s="1"/>
  <c r="Q250" i="5"/>
  <c r="R250" i="5" s="1"/>
  <c r="S250" i="5" s="1"/>
  <c r="P250" i="5"/>
  <c r="M250" i="5"/>
  <c r="Q249" i="5"/>
  <c r="R249" i="5" s="1"/>
  <c r="S249" i="5" s="1"/>
  <c r="P249" i="5"/>
  <c r="M249" i="5"/>
  <c r="N249" i="5" s="1"/>
  <c r="Q248" i="5"/>
  <c r="P248" i="5"/>
  <c r="M248" i="5"/>
  <c r="N248" i="5" s="1"/>
  <c r="Q247" i="5"/>
  <c r="P247" i="5"/>
  <c r="M247" i="5"/>
  <c r="Q246" i="5"/>
  <c r="R246" i="5" s="1"/>
  <c r="S246" i="5" s="1"/>
  <c r="P246" i="5"/>
  <c r="M246" i="5"/>
  <c r="N246" i="5" s="1"/>
  <c r="Q245" i="5"/>
  <c r="P245" i="5"/>
  <c r="M245" i="5"/>
  <c r="N245" i="5" s="1"/>
  <c r="Q244" i="5"/>
  <c r="P244" i="5"/>
  <c r="M244" i="5"/>
  <c r="N244" i="5" s="1"/>
  <c r="Q243" i="5"/>
  <c r="P243" i="5"/>
  <c r="M243" i="5"/>
  <c r="N243" i="5" s="1"/>
  <c r="Q242" i="5"/>
  <c r="R242" i="5" s="1"/>
  <c r="S242" i="5" s="1"/>
  <c r="P242" i="5"/>
  <c r="M242" i="5"/>
  <c r="N242" i="5" s="1"/>
  <c r="Q241" i="5"/>
  <c r="P241" i="5"/>
  <c r="M241" i="5"/>
  <c r="N241" i="5" s="1"/>
  <c r="Q240" i="5"/>
  <c r="P240" i="5"/>
  <c r="M240" i="5"/>
  <c r="Q239" i="5"/>
  <c r="P239" i="5"/>
  <c r="M239" i="5"/>
  <c r="N239" i="5" s="1"/>
  <c r="Q238" i="5"/>
  <c r="R238" i="5" s="1"/>
  <c r="S238" i="5" s="1"/>
  <c r="P238" i="5"/>
  <c r="M238" i="5"/>
  <c r="Q237" i="5"/>
  <c r="R237" i="5" s="1"/>
  <c r="S237" i="5" s="1"/>
  <c r="P237" i="5"/>
  <c r="M237" i="5"/>
  <c r="N237" i="5" s="1"/>
  <c r="Q236" i="5"/>
  <c r="P236" i="5"/>
  <c r="M236" i="5"/>
  <c r="N236" i="5" s="1"/>
  <c r="Q235" i="5"/>
  <c r="R235" i="5" s="1"/>
  <c r="S235" i="5" s="1"/>
  <c r="P235" i="5"/>
  <c r="M235" i="5"/>
  <c r="N235" i="5" s="1"/>
  <c r="Q234" i="5"/>
  <c r="R234" i="5" s="1"/>
  <c r="S234" i="5" s="1"/>
  <c r="P234" i="5"/>
  <c r="M234" i="5"/>
  <c r="Q233" i="5"/>
  <c r="R233" i="5" s="1"/>
  <c r="S233" i="5" s="1"/>
  <c r="P233" i="5"/>
  <c r="M233" i="5"/>
  <c r="N233" i="5" s="1"/>
  <c r="Q232" i="5"/>
  <c r="P232" i="5"/>
  <c r="M232" i="5"/>
  <c r="N232" i="5" s="1"/>
  <c r="Q231" i="5"/>
  <c r="R231" i="5" s="1"/>
  <c r="S231" i="5" s="1"/>
  <c r="P231" i="5"/>
  <c r="M231" i="5"/>
  <c r="Q230" i="5"/>
  <c r="R230" i="5" s="1"/>
  <c r="S230" i="5" s="1"/>
  <c r="P230" i="5"/>
  <c r="M230" i="5"/>
  <c r="N230" i="5" s="1"/>
  <c r="Q229" i="5"/>
  <c r="P229" i="5"/>
  <c r="M229" i="5"/>
  <c r="N229" i="5" s="1"/>
  <c r="Q228" i="5"/>
  <c r="P228" i="5"/>
  <c r="M228" i="5"/>
  <c r="N228" i="5" s="1"/>
  <c r="Q227" i="5"/>
  <c r="P227" i="5"/>
  <c r="M227" i="5"/>
  <c r="N227" i="5" s="1"/>
  <c r="Q226" i="5"/>
  <c r="P226" i="5"/>
  <c r="M226" i="5"/>
  <c r="Q225" i="5"/>
  <c r="P225" i="5"/>
  <c r="M225" i="5"/>
  <c r="N225" i="5" s="1"/>
  <c r="Q224" i="5"/>
  <c r="P224" i="5"/>
  <c r="M224" i="5"/>
  <c r="N224" i="5" s="1"/>
  <c r="Q223" i="5"/>
  <c r="P223" i="5"/>
  <c r="M223" i="5"/>
  <c r="N223" i="5" s="1"/>
  <c r="Q222" i="5"/>
  <c r="P222" i="5"/>
  <c r="M222" i="5"/>
  <c r="N222" i="5" s="1"/>
  <c r="Q221" i="5"/>
  <c r="P221" i="5"/>
  <c r="M221" i="5"/>
  <c r="N221" i="5" s="1"/>
  <c r="Q220" i="5"/>
  <c r="P220" i="5"/>
  <c r="M220" i="5"/>
  <c r="N220" i="5" s="1"/>
  <c r="Q219" i="5"/>
  <c r="P219" i="5"/>
  <c r="M219" i="5"/>
  <c r="N219" i="5" s="1"/>
  <c r="Q218" i="5"/>
  <c r="P218" i="5"/>
  <c r="M218" i="5"/>
  <c r="N218" i="5" s="1"/>
  <c r="Q217" i="5"/>
  <c r="P217" i="5"/>
  <c r="M217" i="5"/>
  <c r="Q216" i="5"/>
  <c r="P216" i="5"/>
  <c r="M216" i="5"/>
  <c r="N216" i="5" s="1"/>
  <c r="Q215" i="5"/>
  <c r="P215" i="5"/>
  <c r="M215" i="5"/>
  <c r="N215" i="5" s="1"/>
  <c r="Q214" i="5"/>
  <c r="P214" i="5"/>
  <c r="M214" i="5"/>
  <c r="N214" i="5" s="1"/>
  <c r="Q213" i="5"/>
  <c r="P213" i="5"/>
  <c r="M213" i="5"/>
  <c r="N213" i="5" s="1"/>
  <c r="Q212" i="5"/>
  <c r="P212" i="5"/>
  <c r="M212" i="5"/>
  <c r="N212" i="5" s="1"/>
  <c r="Q211" i="5"/>
  <c r="P211" i="5"/>
  <c r="M211" i="5"/>
  <c r="N211" i="5" s="1"/>
  <c r="Q210" i="5"/>
  <c r="P210" i="5"/>
  <c r="M210" i="5"/>
  <c r="N210" i="5" s="1"/>
  <c r="Q209" i="5"/>
  <c r="P209" i="5"/>
  <c r="M209" i="5"/>
  <c r="N209" i="5" s="1"/>
  <c r="Q208" i="5"/>
  <c r="P208" i="5"/>
  <c r="M208" i="5"/>
  <c r="Q207" i="5"/>
  <c r="P207" i="5"/>
  <c r="M207" i="5"/>
  <c r="N207" i="5" s="1"/>
  <c r="Q206" i="5"/>
  <c r="P206" i="5"/>
  <c r="M206" i="5"/>
  <c r="N206" i="5" s="1"/>
  <c r="Q205" i="5"/>
  <c r="P205" i="5"/>
  <c r="M205" i="5"/>
  <c r="N205" i="5" s="1"/>
  <c r="Q204" i="5"/>
  <c r="P204" i="5"/>
  <c r="M204" i="5"/>
  <c r="N204" i="5" s="1"/>
  <c r="Q203" i="5"/>
  <c r="P203" i="5"/>
  <c r="M203" i="5"/>
  <c r="N203" i="5" s="1"/>
  <c r="Q202" i="5"/>
  <c r="P202" i="5"/>
  <c r="M202" i="5"/>
  <c r="N202" i="5" s="1"/>
  <c r="Q201" i="5"/>
  <c r="P201" i="5"/>
  <c r="M201" i="5"/>
  <c r="N201" i="5" s="1"/>
  <c r="Q200" i="5"/>
  <c r="P200" i="5"/>
  <c r="M200" i="5"/>
  <c r="N200" i="5" s="1"/>
  <c r="Q199" i="5"/>
  <c r="P199" i="5"/>
  <c r="M199" i="5"/>
  <c r="N199" i="5" s="1"/>
  <c r="Q198" i="5"/>
  <c r="P198" i="5"/>
  <c r="M198" i="5"/>
  <c r="N198" i="5" s="1"/>
  <c r="Q197" i="5"/>
  <c r="P197" i="5"/>
  <c r="M197" i="5"/>
  <c r="N197" i="5" s="1"/>
  <c r="Q196" i="5"/>
  <c r="P196" i="5"/>
  <c r="M196" i="5"/>
  <c r="N196" i="5" s="1"/>
  <c r="Q195" i="5"/>
  <c r="P195" i="5"/>
  <c r="M195" i="5"/>
  <c r="N195" i="5" s="1"/>
  <c r="Q194" i="5"/>
  <c r="P194" i="5"/>
  <c r="M194" i="5"/>
  <c r="Q193" i="5"/>
  <c r="P193" i="5"/>
  <c r="M193" i="5"/>
  <c r="N193" i="5" s="1"/>
  <c r="Q192" i="5"/>
  <c r="P192" i="5"/>
  <c r="M192" i="5"/>
  <c r="N192" i="5" s="1"/>
  <c r="Q191" i="5"/>
  <c r="P191" i="5"/>
  <c r="M191" i="5"/>
  <c r="Q190" i="5"/>
  <c r="P190" i="5"/>
  <c r="M190" i="5"/>
  <c r="N190" i="5" s="1"/>
  <c r="Q189" i="5"/>
  <c r="P189" i="5"/>
  <c r="M189" i="5"/>
  <c r="N189" i="5" s="1"/>
  <c r="Q188" i="5"/>
  <c r="P188" i="5"/>
  <c r="M188" i="5"/>
  <c r="Q187" i="5"/>
  <c r="P187" i="5"/>
  <c r="M187" i="5"/>
  <c r="N187" i="5" s="1"/>
  <c r="Q186" i="5"/>
  <c r="P186" i="5"/>
  <c r="M186" i="5"/>
  <c r="N186" i="5" s="1"/>
  <c r="Q185" i="5"/>
  <c r="P185" i="5"/>
  <c r="M185" i="5"/>
  <c r="N185" i="5" s="1"/>
  <c r="Q184" i="5"/>
  <c r="P184" i="5"/>
  <c r="M184" i="5"/>
  <c r="N184" i="5" s="1"/>
  <c r="Q183" i="5"/>
  <c r="P183" i="5"/>
  <c r="M183" i="5"/>
  <c r="N183" i="5" s="1"/>
  <c r="Q182" i="5"/>
  <c r="P182" i="5"/>
  <c r="M182" i="5"/>
  <c r="N182" i="5" s="1"/>
  <c r="Q181" i="5"/>
  <c r="P181" i="5"/>
  <c r="M181" i="5"/>
  <c r="Q180" i="5"/>
  <c r="P180" i="5"/>
  <c r="M180" i="5"/>
  <c r="N180" i="5" s="1"/>
  <c r="Q179" i="5"/>
  <c r="P179" i="5"/>
  <c r="M179" i="5"/>
  <c r="N179" i="5" s="1"/>
  <c r="Q178" i="5"/>
  <c r="P178" i="5"/>
  <c r="M178" i="5"/>
  <c r="N178" i="5" s="1"/>
  <c r="Q177" i="5"/>
  <c r="P177" i="5"/>
  <c r="M177" i="5"/>
  <c r="N177" i="5" s="1"/>
  <c r="Q176" i="5"/>
  <c r="P176" i="5"/>
  <c r="M176" i="5"/>
  <c r="N176" i="5" s="1"/>
  <c r="Q175" i="5"/>
  <c r="P175" i="5"/>
  <c r="M175" i="5"/>
  <c r="N175" i="5" s="1"/>
  <c r="Q174" i="5"/>
  <c r="P174" i="5"/>
  <c r="M174" i="5"/>
  <c r="N174" i="5" s="1"/>
  <c r="Q173" i="5"/>
  <c r="P173" i="5"/>
  <c r="M173" i="5"/>
  <c r="N173" i="5" s="1"/>
  <c r="Q172" i="5"/>
  <c r="P172" i="5"/>
  <c r="M172" i="5"/>
  <c r="Q171" i="5"/>
  <c r="P171" i="5"/>
  <c r="M171" i="5"/>
  <c r="N171" i="5" s="1"/>
  <c r="Q170" i="5"/>
  <c r="P170" i="5"/>
  <c r="M170" i="5"/>
  <c r="N170" i="5" s="1"/>
  <c r="Q169" i="5"/>
  <c r="P169" i="5"/>
  <c r="M169" i="5"/>
  <c r="N169" i="5" s="1"/>
  <c r="Q168" i="5"/>
  <c r="P168" i="5"/>
  <c r="M168" i="5"/>
  <c r="N168" i="5" s="1"/>
  <c r="Q167" i="5"/>
  <c r="P167" i="5"/>
  <c r="M167" i="5"/>
  <c r="N167" i="5" s="1"/>
  <c r="Q166" i="5"/>
  <c r="P166" i="5"/>
  <c r="M166" i="5"/>
  <c r="N166" i="5" s="1"/>
  <c r="Q165" i="5"/>
  <c r="P165" i="5"/>
  <c r="M165" i="5"/>
  <c r="N165" i="5" s="1"/>
  <c r="Q164" i="5"/>
  <c r="P164" i="5"/>
  <c r="M164" i="5"/>
  <c r="N164" i="5" s="1"/>
  <c r="Q163" i="5"/>
  <c r="P163" i="5"/>
  <c r="M163" i="5"/>
  <c r="N163" i="5" s="1"/>
  <c r="Q162" i="5"/>
  <c r="P162" i="5"/>
  <c r="M162" i="5"/>
  <c r="N162" i="5" s="1"/>
  <c r="Q161" i="5"/>
  <c r="P161" i="5"/>
  <c r="M161" i="5"/>
  <c r="N161" i="5" s="1"/>
  <c r="Q160" i="5"/>
  <c r="P160" i="5"/>
  <c r="M160" i="5"/>
  <c r="N160" i="5" s="1"/>
  <c r="Q159" i="5"/>
  <c r="P159" i="5"/>
  <c r="M159" i="5"/>
  <c r="N159" i="5" s="1"/>
  <c r="Q158" i="5"/>
  <c r="P158" i="5"/>
  <c r="M158" i="5"/>
  <c r="N158" i="5" s="1"/>
  <c r="Q157" i="5"/>
  <c r="P157" i="5"/>
  <c r="M157" i="5"/>
  <c r="N157" i="5" s="1"/>
  <c r="Q156" i="5"/>
  <c r="P156" i="5"/>
  <c r="M156" i="5"/>
  <c r="N156" i="5" s="1"/>
  <c r="Q155" i="5"/>
  <c r="P155" i="5"/>
  <c r="M155" i="5"/>
  <c r="N155" i="5" s="1"/>
  <c r="Q154" i="5"/>
  <c r="P154" i="5"/>
  <c r="M154" i="5"/>
  <c r="N154" i="5" s="1"/>
  <c r="Q153" i="5"/>
  <c r="P153" i="5"/>
  <c r="M153" i="5"/>
  <c r="N153" i="5" s="1"/>
  <c r="Q152" i="5"/>
  <c r="P152" i="5"/>
  <c r="M152" i="5"/>
  <c r="N152" i="5" s="1"/>
  <c r="Q151" i="5"/>
  <c r="P151" i="5"/>
  <c r="M151" i="5"/>
  <c r="N151" i="5" s="1"/>
  <c r="Q150" i="5"/>
  <c r="P150" i="5"/>
  <c r="M150" i="5"/>
  <c r="N150" i="5" s="1"/>
  <c r="Q149" i="5"/>
  <c r="P149" i="5"/>
  <c r="M149" i="5"/>
  <c r="N149" i="5" s="1"/>
  <c r="Q148" i="5"/>
  <c r="P148" i="5"/>
  <c r="M148" i="5"/>
  <c r="N148" i="5" s="1"/>
  <c r="Q147" i="5"/>
  <c r="P147" i="5"/>
  <c r="M147" i="5"/>
  <c r="N147" i="5" s="1"/>
  <c r="Q146" i="5"/>
  <c r="P146" i="5"/>
  <c r="M146" i="5"/>
  <c r="N146" i="5" s="1"/>
  <c r="Q145" i="5"/>
  <c r="P145" i="5"/>
  <c r="M145" i="5"/>
  <c r="N145" i="5" s="1"/>
  <c r="Q144" i="5"/>
  <c r="P144" i="5"/>
  <c r="M144" i="5"/>
  <c r="N144" i="5" s="1"/>
  <c r="Q143" i="5"/>
  <c r="P143" i="5"/>
  <c r="M143" i="5"/>
  <c r="N143" i="5" s="1"/>
  <c r="Q142" i="5"/>
  <c r="P142" i="5"/>
  <c r="M142" i="5"/>
  <c r="N142" i="5" s="1"/>
  <c r="Q141" i="5"/>
  <c r="P141" i="5"/>
  <c r="M141" i="5"/>
  <c r="N141" i="5" s="1"/>
  <c r="Q140" i="5"/>
  <c r="P140" i="5"/>
  <c r="M140" i="5"/>
  <c r="N140" i="5" s="1"/>
  <c r="Q139" i="5"/>
  <c r="P139" i="5"/>
  <c r="M139" i="5"/>
  <c r="N139" i="5" s="1"/>
  <c r="Q138" i="5"/>
  <c r="P138" i="5"/>
  <c r="M138" i="5"/>
  <c r="N138" i="5" s="1"/>
  <c r="Q137" i="5"/>
  <c r="P137" i="5"/>
  <c r="M137" i="5"/>
  <c r="N137" i="5" s="1"/>
  <c r="Q136" i="5"/>
  <c r="P136" i="5"/>
  <c r="M136" i="5"/>
  <c r="N136" i="5" s="1"/>
  <c r="Q135" i="5"/>
  <c r="P135" i="5"/>
  <c r="M135" i="5"/>
  <c r="N135" i="5" s="1"/>
  <c r="Q134" i="5"/>
  <c r="P134" i="5"/>
  <c r="M134" i="5"/>
  <c r="N134" i="5" s="1"/>
  <c r="Q133" i="5"/>
  <c r="P133" i="5"/>
  <c r="M133" i="5"/>
  <c r="N133" i="5" s="1"/>
  <c r="Q132" i="5"/>
  <c r="P132" i="5"/>
  <c r="M132" i="5"/>
  <c r="N132" i="5" s="1"/>
  <c r="Q131" i="5"/>
  <c r="P131" i="5"/>
  <c r="M131" i="5"/>
  <c r="N131" i="5" s="1"/>
  <c r="Q130" i="5"/>
  <c r="P130" i="5"/>
  <c r="M130" i="5"/>
  <c r="N130" i="5" s="1"/>
  <c r="Q129" i="5"/>
  <c r="P129" i="5"/>
  <c r="M129" i="5"/>
  <c r="N129" i="5" s="1"/>
  <c r="Q128" i="5"/>
  <c r="P128" i="5"/>
  <c r="M128" i="5"/>
  <c r="N128" i="5" s="1"/>
  <c r="Q127" i="5"/>
  <c r="P127" i="5"/>
  <c r="M127" i="5"/>
  <c r="N127" i="5" s="1"/>
  <c r="Q126" i="5"/>
  <c r="P126" i="5"/>
  <c r="M126" i="5"/>
  <c r="N126" i="5" s="1"/>
  <c r="Q125" i="5"/>
  <c r="P125" i="5"/>
  <c r="M125" i="5"/>
  <c r="N125" i="5" s="1"/>
  <c r="Q124" i="5"/>
  <c r="P124" i="5"/>
  <c r="M124" i="5"/>
  <c r="N124" i="5" s="1"/>
  <c r="Q123" i="5"/>
  <c r="P123" i="5"/>
  <c r="M123" i="5"/>
  <c r="N123" i="5" s="1"/>
  <c r="Q122" i="5"/>
  <c r="P122" i="5"/>
  <c r="M122" i="5"/>
  <c r="N122" i="5" s="1"/>
  <c r="Q121" i="5"/>
  <c r="P121" i="5"/>
  <c r="M121" i="5"/>
  <c r="N121" i="5" s="1"/>
  <c r="Q120" i="5"/>
  <c r="P120" i="5"/>
  <c r="M120" i="5"/>
  <c r="N120" i="5" s="1"/>
  <c r="Q119" i="5"/>
  <c r="P119" i="5"/>
  <c r="M119" i="5"/>
  <c r="N119" i="5" s="1"/>
  <c r="Q118" i="5"/>
  <c r="P118" i="5"/>
  <c r="M118" i="5"/>
  <c r="N118" i="5" s="1"/>
  <c r="Q117" i="5"/>
  <c r="P117" i="5"/>
  <c r="M117" i="5"/>
  <c r="N117" i="5" s="1"/>
  <c r="Q116" i="5"/>
  <c r="P116" i="5"/>
  <c r="M116" i="5"/>
  <c r="N116" i="5" s="1"/>
  <c r="Q115" i="5"/>
  <c r="P115" i="5"/>
  <c r="M115" i="5"/>
  <c r="N115" i="5" s="1"/>
  <c r="Q114" i="5"/>
  <c r="P114" i="5"/>
  <c r="M114" i="5"/>
  <c r="N114" i="5" s="1"/>
  <c r="Q113" i="5"/>
  <c r="P113" i="5"/>
  <c r="M113" i="5"/>
  <c r="N113" i="5" s="1"/>
  <c r="Q112" i="5"/>
  <c r="P112" i="5"/>
  <c r="M112" i="5"/>
  <c r="N112" i="5" s="1"/>
  <c r="Q111" i="5"/>
  <c r="P111" i="5"/>
  <c r="M111" i="5"/>
  <c r="Q110" i="5"/>
  <c r="P110" i="5"/>
  <c r="M110" i="5"/>
  <c r="N110" i="5" s="1"/>
  <c r="Q109" i="5"/>
  <c r="P109" i="5"/>
  <c r="M109" i="5"/>
  <c r="Q108" i="5"/>
  <c r="P108" i="5"/>
  <c r="M108" i="5"/>
  <c r="Q107" i="5"/>
  <c r="P107" i="5"/>
  <c r="M107" i="5"/>
  <c r="N107" i="5" s="1"/>
  <c r="Q106" i="5"/>
  <c r="P106" i="5"/>
  <c r="M106" i="5"/>
  <c r="Q105" i="5"/>
  <c r="P105" i="5"/>
  <c r="M105" i="5"/>
  <c r="N105" i="5" s="1"/>
  <c r="Q104" i="5"/>
  <c r="P104" i="5"/>
  <c r="M104" i="5"/>
  <c r="Q103" i="5"/>
  <c r="P103" i="5"/>
  <c r="M103" i="5"/>
  <c r="N103" i="5" s="1"/>
  <c r="Q102" i="5"/>
  <c r="P102" i="5"/>
  <c r="M102" i="5"/>
  <c r="Q101" i="5"/>
  <c r="P101" i="5"/>
  <c r="M101" i="5"/>
  <c r="N101" i="5" s="1"/>
  <c r="Q100" i="5"/>
  <c r="P100" i="5"/>
  <c r="M100" i="5"/>
  <c r="Q99" i="5"/>
  <c r="P99" i="5"/>
  <c r="M99" i="5"/>
  <c r="Q98" i="5"/>
  <c r="P98" i="5"/>
  <c r="M98" i="5"/>
  <c r="Q97" i="5"/>
  <c r="P97" i="5"/>
  <c r="M97" i="5"/>
  <c r="N97" i="5" s="1"/>
  <c r="Q96" i="5"/>
  <c r="P96" i="5"/>
  <c r="M96" i="5"/>
  <c r="Q95" i="5"/>
  <c r="P95" i="5"/>
  <c r="M95" i="5"/>
  <c r="Q94" i="5"/>
  <c r="P94" i="5"/>
  <c r="M94" i="5"/>
  <c r="N94" i="5" s="1"/>
  <c r="Q93" i="5"/>
  <c r="P93" i="5"/>
  <c r="M93" i="5"/>
  <c r="Q92" i="5"/>
  <c r="P92" i="5"/>
  <c r="M92" i="5"/>
  <c r="Q91" i="5"/>
  <c r="P91" i="5"/>
  <c r="M91" i="5"/>
  <c r="Q90" i="5"/>
  <c r="P90" i="5"/>
  <c r="M90" i="5"/>
  <c r="N90" i="5" s="1"/>
  <c r="Q89" i="5"/>
  <c r="P89" i="5"/>
  <c r="M89" i="5"/>
  <c r="N89" i="5" s="1"/>
  <c r="Q88" i="5"/>
  <c r="P88" i="5"/>
  <c r="M88" i="5"/>
  <c r="N88" i="5" s="1"/>
  <c r="Q87" i="5"/>
  <c r="P87" i="5"/>
  <c r="M87" i="5"/>
  <c r="N87" i="5" s="1"/>
  <c r="Q86" i="5"/>
  <c r="P86" i="5"/>
  <c r="M86" i="5"/>
  <c r="N86" i="5" s="1"/>
  <c r="Q85" i="5"/>
  <c r="P85" i="5"/>
  <c r="M85" i="5"/>
  <c r="Q84" i="5"/>
  <c r="P84" i="5"/>
  <c r="M84" i="5"/>
  <c r="N84" i="5" s="1"/>
  <c r="Q83" i="5"/>
  <c r="P83" i="5"/>
  <c r="M83" i="5"/>
  <c r="N83" i="5" s="1"/>
  <c r="Q82" i="5"/>
  <c r="P82" i="5"/>
  <c r="M82" i="5"/>
  <c r="N82" i="5" s="1"/>
  <c r="Q81" i="5"/>
  <c r="P81" i="5"/>
  <c r="M81" i="5"/>
  <c r="N81" i="5" s="1"/>
  <c r="Q80" i="5"/>
  <c r="P80" i="5"/>
  <c r="M80" i="5"/>
  <c r="N80" i="5" s="1"/>
  <c r="Q79" i="5"/>
  <c r="P79" i="5"/>
  <c r="M79" i="5"/>
  <c r="N79" i="5" s="1"/>
  <c r="Q78" i="5"/>
  <c r="P78" i="5"/>
  <c r="M78" i="5"/>
  <c r="N78" i="5" s="1"/>
  <c r="Q77" i="5"/>
  <c r="P77" i="5"/>
  <c r="M77" i="5"/>
  <c r="N77" i="5" s="1"/>
  <c r="Q76" i="5"/>
  <c r="P76" i="5"/>
  <c r="M76" i="5"/>
  <c r="N76" i="5" s="1"/>
  <c r="Q75" i="5"/>
  <c r="P75" i="5"/>
  <c r="M75" i="5"/>
  <c r="N75" i="5" s="1"/>
  <c r="Q74" i="5"/>
  <c r="P74" i="5"/>
  <c r="M74" i="5"/>
  <c r="N74" i="5" s="1"/>
  <c r="Q73" i="5"/>
  <c r="P73" i="5"/>
  <c r="M73" i="5"/>
  <c r="N73" i="5" s="1"/>
  <c r="Q72" i="5"/>
  <c r="P72" i="5"/>
  <c r="M72" i="5"/>
  <c r="N72" i="5" s="1"/>
  <c r="Q71" i="5"/>
  <c r="P71" i="5"/>
  <c r="M71" i="5"/>
  <c r="N71" i="5" s="1"/>
  <c r="Q70" i="5"/>
  <c r="P70" i="5"/>
  <c r="M70" i="5"/>
  <c r="N70" i="5" s="1"/>
  <c r="Q69" i="5"/>
  <c r="P69" i="5"/>
  <c r="M69" i="5"/>
  <c r="N69" i="5" s="1"/>
  <c r="Q68" i="5"/>
  <c r="P68" i="5"/>
  <c r="M68" i="5"/>
  <c r="N68" i="5" s="1"/>
  <c r="Q67" i="5"/>
  <c r="P67" i="5"/>
  <c r="M67" i="5"/>
  <c r="N67" i="5" s="1"/>
  <c r="Q66" i="5"/>
  <c r="P66" i="5"/>
  <c r="M66" i="5"/>
  <c r="N66" i="5" s="1"/>
  <c r="Q65" i="5"/>
  <c r="P65" i="5"/>
  <c r="M65" i="5"/>
  <c r="N65" i="5" s="1"/>
  <c r="Q64" i="5"/>
  <c r="P64" i="5"/>
  <c r="M64" i="5"/>
  <c r="N64" i="5" s="1"/>
  <c r="Q63" i="5"/>
  <c r="P63" i="5"/>
  <c r="M63" i="5"/>
  <c r="N63" i="5" s="1"/>
  <c r="Q62" i="5"/>
  <c r="P62" i="5"/>
  <c r="M62" i="5"/>
  <c r="N62" i="5" s="1"/>
  <c r="Q61" i="5"/>
  <c r="P61" i="5"/>
  <c r="M61" i="5"/>
  <c r="N61" i="5" s="1"/>
  <c r="Q60" i="5"/>
  <c r="P60" i="5"/>
  <c r="M60" i="5"/>
  <c r="N60" i="5" s="1"/>
  <c r="Q59" i="5"/>
  <c r="P59" i="5"/>
  <c r="M59" i="5"/>
  <c r="N59" i="5" s="1"/>
  <c r="Q58" i="5"/>
  <c r="P58" i="5"/>
  <c r="M58" i="5"/>
  <c r="N58" i="5" s="1"/>
  <c r="Q57" i="5"/>
  <c r="P57" i="5"/>
  <c r="M57" i="5"/>
  <c r="N57" i="5" s="1"/>
  <c r="Q56" i="5"/>
  <c r="P56" i="5"/>
  <c r="M56" i="5"/>
  <c r="N56" i="5" s="1"/>
  <c r="Q55" i="5"/>
  <c r="P55" i="5"/>
  <c r="M55" i="5"/>
  <c r="N55" i="5" s="1"/>
  <c r="Q54" i="5"/>
  <c r="P54" i="5"/>
  <c r="M54" i="5"/>
  <c r="N54" i="5" s="1"/>
  <c r="Q53" i="5"/>
  <c r="P53" i="5"/>
  <c r="M53" i="5"/>
  <c r="N53" i="5" s="1"/>
  <c r="Q52" i="5"/>
  <c r="P52" i="5"/>
  <c r="M52" i="5"/>
  <c r="N52" i="5" s="1"/>
  <c r="Q51" i="5"/>
  <c r="P51" i="5"/>
  <c r="M51" i="5"/>
  <c r="N51" i="5" s="1"/>
  <c r="Q50" i="5"/>
  <c r="P50" i="5"/>
  <c r="M50" i="5"/>
  <c r="N50" i="5" s="1"/>
  <c r="Q49" i="5"/>
  <c r="P49" i="5"/>
  <c r="M49" i="5"/>
  <c r="N49" i="5" s="1"/>
  <c r="Q48" i="5"/>
  <c r="P48" i="5"/>
  <c r="M48" i="5"/>
  <c r="N48" i="5" s="1"/>
  <c r="Q47" i="5"/>
  <c r="P47" i="5"/>
  <c r="M47" i="5"/>
  <c r="N47" i="5" s="1"/>
  <c r="Q46" i="5"/>
  <c r="P46" i="5"/>
  <c r="M46" i="5"/>
  <c r="N46" i="5" s="1"/>
  <c r="Q45" i="5"/>
  <c r="P45" i="5"/>
  <c r="M45" i="5"/>
  <c r="N45" i="5" s="1"/>
  <c r="Q44" i="5"/>
  <c r="P44" i="5"/>
  <c r="M44" i="5"/>
  <c r="N44" i="5" s="1"/>
  <c r="Q43" i="5"/>
  <c r="P43" i="5"/>
  <c r="M43" i="5"/>
  <c r="N43" i="5" s="1"/>
  <c r="Q42" i="5"/>
  <c r="P42" i="5"/>
  <c r="M42" i="5"/>
  <c r="N42" i="5" s="1"/>
  <c r="Q41" i="5"/>
  <c r="P41" i="5"/>
  <c r="M41" i="5"/>
  <c r="N41" i="5" s="1"/>
  <c r="Q40" i="5"/>
  <c r="P40" i="5"/>
  <c r="M40" i="5"/>
  <c r="N40" i="5" s="1"/>
  <c r="Q39" i="5"/>
  <c r="P39" i="5"/>
  <c r="M39" i="5"/>
  <c r="N39" i="5" s="1"/>
  <c r="Q38" i="5"/>
  <c r="P38" i="5"/>
  <c r="M38" i="5"/>
  <c r="N38" i="5" s="1"/>
  <c r="Q37" i="5"/>
  <c r="P37" i="5"/>
  <c r="M37" i="5"/>
  <c r="N37" i="5" s="1"/>
  <c r="Q36" i="5"/>
  <c r="P36" i="5"/>
  <c r="M36" i="5"/>
  <c r="N36" i="5" s="1"/>
  <c r="Q35" i="5"/>
  <c r="P35" i="5"/>
  <c r="M35" i="5"/>
  <c r="N35" i="5" s="1"/>
  <c r="Q34" i="5"/>
  <c r="P34" i="5"/>
  <c r="M34" i="5"/>
  <c r="N34" i="5" s="1"/>
  <c r="Q33" i="5"/>
  <c r="P33" i="5"/>
  <c r="M33" i="5"/>
  <c r="N33" i="5" s="1"/>
  <c r="Q32" i="5"/>
  <c r="P32" i="5"/>
  <c r="M32" i="5"/>
  <c r="N32" i="5" s="1"/>
  <c r="Q31" i="5"/>
  <c r="P31" i="5"/>
  <c r="M31" i="5"/>
  <c r="N31" i="5" s="1"/>
  <c r="Q30" i="5"/>
  <c r="P30" i="5"/>
  <c r="M30" i="5"/>
  <c r="N30" i="5" s="1"/>
  <c r="Q29" i="5"/>
  <c r="P29" i="5"/>
  <c r="M29" i="5"/>
  <c r="N29" i="5" s="1"/>
  <c r="Q28" i="5"/>
  <c r="P28" i="5"/>
  <c r="M28" i="5"/>
  <c r="N28" i="5" s="1"/>
  <c r="Q27" i="5"/>
  <c r="P27" i="5"/>
  <c r="M27" i="5"/>
  <c r="N27" i="5" s="1"/>
  <c r="Q26" i="5"/>
  <c r="P26" i="5"/>
  <c r="M26" i="5"/>
  <c r="N26" i="5" s="1"/>
  <c r="Q25" i="5"/>
  <c r="P25" i="5"/>
  <c r="M25" i="5"/>
  <c r="N25" i="5" s="1"/>
  <c r="Q24" i="5"/>
  <c r="P24" i="5"/>
  <c r="M24" i="5"/>
  <c r="N24" i="5" s="1"/>
  <c r="Q23" i="5"/>
  <c r="P23" i="5"/>
  <c r="M23" i="5"/>
  <c r="N23" i="5" s="1"/>
  <c r="Q22" i="5"/>
  <c r="P22" i="5"/>
  <c r="M22" i="5"/>
  <c r="N22" i="5" s="1"/>
  <c r="Q21" i="5"/>
  <c r="P21" i="5"/>
  <c r="M21" i="5"/>
  <c r="N21" i="5" s="1"/>
  <c r="Q20" i="5"/>
  <c r="P20" i="5"/>
  <c r="M20" i="5"/>
  <c r="N20" i="5" s="1"/>
  <c r="Q19" i="5"/>
  <c r="P19" i="5"/>
  <c r="M19" i="5"/>
  <c r="N19" i="5" s="1"/>
  <c r="Q18" i="5"/>
  <c r="P18" i="5"/>
  <c r="M18" i="5"/>
  <c r="N18" i="5" s="1"/>
  <c r="Q17" i="5"/>
  <c r="P17" i="5"/>
  <c r="M17" i="5"/>
  <c r="N17" i="5" s="1"/>
  <c r="Q16" i="5"/>
  <c r="P16" i="5"/>
  <c r="M16" i="5"/>
  <c r="N16" i="5" s="1"/>
  <c r="Q15" i="5"/>
  <c r="P15" i="5"/>
  <c r="M15" i="5"/>
  <c r="N15" i="5" s="1"/>
  <c r="Q14" i="5"/>
  <c r="P14" i="5"/>
  <c r="M14" i="5"/>
  <c r="N14" i="5" s="1"/>
  <c r="Q13" i="5"/>
  <c r="P13" i="5"/>
  <c r="M13" i="5"/>
  <c r="N13" i="5" s="1"/>
  <c r="Q12" i="5"/>
  <c r="P12" i="5"/>
  <c r="M12" i="5"/>
  <c r="N12" i="5" s="1"/>
  <c r="Q11" i="5"/>
  <c r="P11" i="5"/>
  <c r="M11" i="5"/>
  <c r="N11" i="5" s="1"/>
  <c r="Q10" i="5"/>
  <c r="P10" i="5"/>
  <c r="M10" i="5"/>
  <c r="N10" i="5" s="1"/>
  <c r="Q9" i="5"/>
  <c r="P9" i="5"/>
  <c r="M9" i="5"/>
  <c r="N9" i="5" s="1"/>
  <c r="Q8" i="5"/>
  <c r="P8" i="5"/>
  <c r="M8" i="5"/>
  <c r="N8" i="5" s="1"/>
  <c r="Q7" i="5"/>
  <c r="P7" i="5"/>
  <c r="M7" i="5"/>
  <c r="N7" i="5" s="1"/>
  <c r="Q6" i="5"/>
  <c r="P6" i="5"/>
  <c r="M6" i="5"/>
  <c r="N6" i="5" s="1"/>
  <c r="Q5" i="5"/>
  <c r="P5" i="5"/>
  <c r="M5" i="5"/>
  <c r="N5" i="5" s="1"/>
  <c r="Q4" i="5"/>
  <c r="P4" i="5"/>
  <c r="M4" i="5"/>
  <c r="N4" i="5" s="1"/>
  <c r="Q3" i="5"/>
  <c r="P3" i="5"/>
  <c r="M3" i="5"/>
  <c r="N3" i="5" s="1"/>
  <c r="Q2" i="5"/>
  <c r="P2" i="5"/>
  <c r="M2" i="5"/>
  <c r="N2" i="5" s="1"/>
  <c r="R40" i="7"/>
  <c r="U66"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Q2" i="7"/>
  <c r="U65" i="7" s="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M2" i="7"/>
  <c r="R2" i="7" s="1"/>
  <c r="M3" i="7"/>
  <c r="R3" i="7" s="1"/>
  <c r="S3" i="7" s="1"/>
  <c r="M4" i="7"/>
  <c r="R4" i="7" s="1"/>
  <c r="S4" i="7" s="1"/>
  <c r="M5" i="7"/>
  <c r="R5" i="7" s="1"/>
  <c r="S5" i="7" s="1"/>
  <c r="M6" i="7"/>
  <c r="R6" i="7" s="1"/>
  <c r="S6" i="7" s="1"/>
  <c r="M7" i="7"/>
  <c r="R7" i="7" s="1"/>
  <c r="S7" i="7" s="1"/>
  <c r="M8" i="7"/>
  <c r="R8" i="7" s="1"/>
  <c r="S8" i="7" s="1"/>
  <c r="M9" i="7"/>
  <c r="R9" i="7" s="1"/>
  <c r="S9" i="7" s="1"/>
  <c r="M10" i="7"/>
  <c r="R10" i="7" s="1"/>
  <c r="S10" i="7" s="1"/>
  <c r="M11" i="7"/>
  <c r="R11" i="7" s="1"/>
  <c r="S11" i="7" s="1"/>
  <c r="M12" i="7"/>
  <c r="R12" i="7" s="1"/>
  <c r="S12" i="7" s="1"/>
  <c r="M13" i="7"/>
  <c r="R13" i="7" s="1"/>
  <c r="S13" i="7" s="1"/>
  <c r="M14" i="7"/>
  <c r="R14" i="7" s="1"/>
  <c r="S14" i="7" s="1"/>
  <c r="M15" i="7"/>
  <c r="R15" i="7" s="1"/>
  <c r="S15" i="7" s="1"/>
  <c r="M16" i="7"/>
  <c r="R16" i="7" s="1"/>
  <c r="S16" i="7" s="1"/>
  <c r="M17" i="7"/>
  <c r="R17" i="7" s="1"/>
  <c r="S17" i="7" s="1"/>
  <c r="M18" i="7"/>
  <c r="R18" i="7" s="1"/>
  <c r="S18" i="7" s="1"/>
  <c r="M19" i="7"/>
  <c r="R19" i="7" s="1"/>
  <c r="S19" i="7" s="1"/>
  <c r="M20" i="7"/>
  <c r="R20" i="7" s="1"/>
  <c r="S20" i="7" s="1"/>
  <c r="M21" i="7"/>
  <c r="R21" i="7" s="1"/>
  <c r="S21" i="7" s="1"/>
  <c r="M22" i="7"/>
  <c r="R22" i="7" s="1"/>
  <c r="S22" i="7" s="1"/>
  <c r="M23" i="7"/>
  <c r="R23" i="7" s="1"/>
  <c r="S23" i="7" s="1"/>
  <c r="M24" i="7"/>
  <c r="R24" i="7" s="1"/>
  <c r="S24" i="7" s="1"/>
  <c r="M25" i="7"/>
  <c r="R25" i="7" s="1"/>
  <c r="S25" i="7" s="1"/>
  <c r="M26" i="7"/>
  <c r="R26" i="7" s="1"/>
  <c r="S26" i="7" s="1"/>
  <c r="M27" i="7"/>
  <c r="R27" i="7" s="1"/>
  <c r="S27" i="7" s="1"/>
  <c r="M28" i="7"/>
  <c r="R28" i="7" s="1"/>
  <c r="S28" i="7" s="1"/>
  <c r="M29" i="7"/>
  <c r="R29" i="7" s="1"/>
  <c r="S29" i="7" s="1"/>
  <c r="M30" i="7"/>
  <c r="R30" i="7" s="1"/>
  <c r="S30" i="7" s="1"/>
  <c r="M31" i="7"/>
  <c r="R31" i="7" s="1"/>
  <c r="S31" i="7" s="1"/>
  <c r="M32" i="7"/>
  <c r="R32" i="7" s="1"/>
  <c r="S32" i="7" s="1"/>
  <c r="M33" i="7"/>
  <c r="R33" i="7" s="1"/>
  <c r="S33" i="7" s="1"/>
  <c r="M34" i="7"/>
  <c r="R34" i="7" s="1"/>
  <c r="S34" i="7" s="1"/>
  <c r="M35" i="7"/>
  <c r="R35" i="7" s="1"/>
  <c r="S35" i="7" s="1"/>
  <c r="M36" i="7"/>
  <c r="R36" i="7" s="1"/>
  <c r="S36" i="7" s="1"/>
  <c r="M37" i="7"/>
  <c r="R37" i="7" s="1"/>
  <c r="S37" i="7" s="1"/>
  <c r="M38" i="7"/>
  <c r="R38" i="7" s="1"/>
  <c r="S38" i="7" s="1"/>
  <c r="M39" i="7"/>
  <c r="R39" i="7" s="1"/>
  <c r="S39" i="7" s="1"/>
  <c r="M40" i="7"/>
  <c r="S40" i="7" s="1"/>
  <c r="M41" i="7"/>
  <c r="R41" i="7" s="1"/>
  <c r="S41" i="7" s="1"/>
  <c r="M42" i="7"/>
  <c r="R42" i="7" s="1"/>
  <c r="S42" i="7" s="1"/>
  <c r="M43" i="7"/>
  <c r="R43" i="7" s="1"/>
  <c r="S43" i="7" s="1"/>
  <c r="M44" i="7"/>
  <c r="R44" i="7" s="1"/>
  <c r="S44" i="7" s="1"/>
  <c r="M45" i="7"/>
  <c r="R45" i="7" s="1"/>
  <c r="S45" i="7" s="1"/>
  <c r="M46" i="7"/>
  <c r="R46" i="7" s="1"/>
  <c r="S46" i="7" s="1"/>
  <c r="M47" i="7"/>
  <c r="R47" i="7" s="1"/>
  <c r="S47" i="7" s="1"/>
  <c r="M48" i="7"/>
  <c r="R48" i="7" s="1"/>
  <c r="S48" i="7" s="1"/>
  <c r="M49" i="7"/>
  <c r="R49" i="7" s="1"/>
  <c r="S49" i="7" s="1"/>
  <c r="M50" i="7"/>
  <c r="R50" i="7" s="1"/>
  <c r="S50" i="7" s="1"/>
  <c r="M51" i="7"/>
  <c r="R51" i="7" s="1"/>
  <c r="S51" i="7" s="1"/>
  <c r="M52" i="7"/>
  <c r="R52" i="7" s="1"/>
  <c r="S52" i="7" s="1"/>
  <c r="M53" i="7"/>
  <c r="R53" i="7" s="1"/>
  <c r="S53" i="7" s="1"/>
  <c r="M54" i="7"/>
  <c r="R54" i="7" s="1"/>
  <c r="S54" i="7" s="1"/>
  <c r="M55" i="7"/>
  <c r="R55" i="7" s="1"/>
  <c r="S55" i="7" s="1"/>
  <c r="M56" i="7"/>
  <c r="R56" i="7" s="1"/>
  <c r="S56" i="7" s="1"/>
  <c r="M57" i="7"/>
  <c r="R57" i="7" s="1"/>
  <c r="S57" i="7" s="1"/>
  <c r="M58" i="7"/>
  <c r="R58" i="7" s="1"/>
  <c r="S58" i="7" s="1"/>
  <c r="M59" i="7"/>
  <c r="R59" i="7" s="1"/>
  <c r="S59" i="7" s="1"/>
  <c r="M60" i="7"/>
  <c r="R60" i="7" s="1"/>
  <c r="S60" i="7" s="1"/>
  <c r="M61" i="7"/>
  <c r="R61" i="7" s="1"/>
  <c r="S61" i="7" s="1"/>
  <c r="M62" i="7"/>
  <c r="R62" i="7" s="1"/>
  <c r="S62" i="7" s="1"/>
  <c r="M63" i="7"/>
  <c r="R63" i="7" s="1"/>
  <c r="S63" i="7" s="1"/>
  <c r="M64" i="7"/>
  <c r="R64" i="7" s="1"/>
  <c r="S64" i="7" s="1"/>
  <c r="M65" i="7"/>
  <c r="R65" i="7" s="1"/>
  <c r="S65" i="7" s="1"/>
  <c r="M66" i="7"/>
  <c r="R66" i="7" s="1"/>
  <c r="S66" i="7" s="1"/>
  <c r="M67" i="7"/>
  <c r="R67" i="7" s="1"/>
  <c r="S67" i="7" s="1"/>
  <c r="M68" i="7"/>
  <c r="R68" i="7" s="1"/>
  <c r="S68" i="7" s="1"/>
  <c r="M69" i="7"/>
  <c r="R69" i="7" s="1"/>
  <c r="S69" i="7" s="1"/>
  <c r="M70" i="7"/>
  <c r="R70" i="7" s="1"/>
  <c r="S70" i="7" s="1"/>
  <c r="M71" i="7"/>
  <c r="R71" i="7" s="1"/>
  <c r="S71" i="7" s="1"/>
  <c r="M72" i="7"/>
  <c r="R72" i="7" s="1"/>
  <c r="S72" i="7" s="1"/>
  <c r="M73" i="7"/>
  <c r="R73" i="7" s="1"/>
  <c r="S73" i="7" s="1"/>
  <c r="M74" i="7"/>
  <c r="R74" i="7" s="1"/>
  <c r="S74" i="7" s="1"/>
  <c r="M75" i="7"/>
  <c r="R75" i="7" s="1"/>
  <c r="S75" i="7" s="1"/>
  <c r="M76" i="7"/>
  <c r="R76" i="7" s="1"/>
  <c r="S76" i="7" s="1"/>
  <c r="M77" i="7"/>
  <c r="R77" i="7" s="1"/>
  <c r="S77" i="7" s="1"/>
  <c r="M78" i="7"/>
  <c r="R78" i="7" s="1"/>
  <c r="S78" i="7" s="1"/>
  <c r="M79" i="7"/>
  <c r="R79" i="7" s="1"/>
  <c r="S79" i="7" s="1"/>
  <c r="M80" i="7"/>
  <c r="R80" i="7" s="1"/>
  <c r="S80" i="7" s="1"/>
  <c r="M81" i="7"/>
  <c r="R81" i="7" s="1"/>
  <c r="S81" i="7" s="1"/>
  <c r="M82" i="7"/>
  <c r="R82" i="7" s="1"/>
  <c r="S82" i="7" s="1"/>
  <c r="M83" i="7"/>
  <c r="R83" i="7" s="1"/>
  <c r="S83" i="7" s="1"/>
  <c r="M84" i="7"/>
  <c r="R84" i="7" s="1"/>
  <c r="S84" i="7" s="1"/>
  <c r="M85" i="7"/>
  <c r="R85" i="7" s="1"/>
  <c r="S85" i="7" s="1"/>
  <c r="M86" i="7"/>
  <c r="R86" i="7" s="1"/>
  <c r="S86" i="7" s="1"/>
  <c r="M87" i="7"/>
  <c r="R87" i="7" s="1"/>
  <c r="S87" i="7" s="1"/>
  <c r="M88" i="7"/>
  <c r="R88" i="7" s="1"/>
  <c r="S88" i="7" s="1"/>
  <c r="M89" i="7"/>
  <c r="R89" i="7" s="1"/>
  <c r="S89" i="7" s="1"/>
  <c r="M90" i="7"/>
  <c r="R90" i="7" s="1"/>
  <c r="S90" i="7" s="1"/>
  <c r="M91" i="7"/>
  <c r="R91" i="7" s="1"/>
  <c r="S91" i="7" s="1"/>
  <c r="M92" i="7"/>
  <c r="R92" i="7" s="1"/>
  <c r="S92" i="7" s="1"/>
  <c r="M93" i="7"/>
  <c r="R93" i="7" s="1"/>
  <c r="S93" i="7" s="1"/>
  <c r="M94" i="7"/>
  <c r="R94" i="7" s="1"/>
  <c r="S94" i="7" s="1"/>
  <c r="M95" i="7"/>
  <c r="R95" i="7" s="1"/>
  <c r="S95" i="7" s="1"/>
  <c r="M96" i="7"/>
  <c r="R96" i="7" s="1"/>
  <c r="S96" i="7" s="1"/>
  <c r="M97" i="7"/>
  <c r="R97" i="7" s="1"/>
  <c r="S97" i="7" s="1"/>
  <c r="M98" i="7"/>
  <c r="R98" i="7" s="1"/>
  <c r="S98" i="7" s="1"/>
  <c r="M99" i="7"/>
  <c r="R99" i="7" s="1"/>
  <c r="S99" i="7" s="1"/>
  <c r="M100" i="7"/>
  <c r="R100" i="7" s="1"/>
  <c r="S100" i="7" s="1"/>
  <c r="M101" i="7"/>
  <c r="R101" i="7" s="1"/>
  <c r="S101" i="7" s="1"/>
  <c r="M102" i="7"/>
  <c r="R102" i="7" s="1"/>
  <c r="S102" i="7" s="1"/>
  <c r="M103" i="7"/>
  <c r="R103" i="7" s="1"/>
  <c r="S103" i="7" s="1"/>
  <c r="M104" i="7"/>
  <c r="R104" i="7" s="1"/>
  <c r="S104" i="7" s="1"/>
  <c r="M105" i="7"/>
  <c r="R105" i="7" s="1"/>
  <c r="S105" i="7" s="1"/>
  <c r="M106" i="7"/>
  <c r="R106" i="7" s="1"/>
  <c r="S106" i="7" s="1"/>
  <c r="M107" i="7"/>
  <c r="R107" i="7" s="1"/>
  <c r="S107" i="7" s="1"/>
  <c r="M108" i="7"/>
  <c r="R108" i="7" s="1"/>
  <c r="S108" i="7" s="1"/>
  <c r="M109" i="7"/>
  <c r="R109" i="7" s="1"/>
  <c r="S109" i="7" s="1"/>
  <c r="M110" i="7"/>
  <c r="R110" i="7" s="1"/>
  <c r="S110" i="7" s="1"/>
  <c r="M111" i="7"/>
  <c r="R111" i="7" s="1"/>
  <c r="S111" i="7" s="1"/>
  <c r="M112" i="7"/>
  <c r="R112" i="7" s="1"/>
  <c r="S112" i="7" s="1"/>
  <c r="M113" i="7"/>
  <c r="R113" i="7" s="1"/>
  <c r="S113" i="7" s="1"/>
  <c r="M114" i="7"/>
  <c r="R114" i="7" s="1"/>
  <c r="S114" i="7" s="1"/>
  <c r="M115" i="7"/>
  <c r="R115" i="7" s="1"/>
  <c r="S115" i="7" s="1"/>
  <c r="M116" i="7"/>
  <c r="R116" i="7" s="1"/>
  <c r="S116" i="7" s="1"/>
  <c r="M117" i="7"/>
  <c r="R117" i="7" s="1"/>
  <c r="S117" i="7" s="1"/>
  <c r="M118" i="7"/>
  <c r="R118" i="7" s="1"/>
  <c r="S118" i="7" s="1"/>
  <c r="M119" i="7"/>
  <c r="R119" i="7" s="1"/>
  <c r="S119" i="7" s="1"/>
  <c r="M120" i="7"/>
  <c r="R120" i="7" s="1"/>
  <c r="S120" i="7" s="1"/>
  <c r="M121" i="7"/>
  <c r="R121" i="7" s="1"/>
  <c r="S121" i="7" s="1"/>
  <c r="M122" i="7"/>
  <c r="R122" i="7" s="1"/>
  <c r="S122" i="7" s="1"/>
  <c r="M123" i="7"/>
  <c r="R123" i="7" s="1"/>
  <c r="S123" i="7" s="1"/>
  <c r="M124" i="7"/>
  <c r="R124" i="7" s="1"/>
  <c r="S124" i="7" s="1"/>
  <c r="M125" i="7"/>
  <c r="R125" i="7" s="1"/>
  <c r="S125" i="7" s="1"/>
  <c r="M126" i="7"/>
  <c r="R126" i="7" s="1"/>
  <c r="S126" i="7" s="1"/>
  <c r="M127" i="7"/>
  <c r="R127" i="7" s="1"/>
  <c r="S127" i="7" s="1"/>
  <c r="M128" i="7"/>
  <c r="R128" i="7" s="1"/>
  <c r="S128" i="7" s="1"/>
  <c r="M129" i="7"/>
  <c r="R129" i="7" s="1"/>
  <c r="S129" i="7" s="1"/>
  <c r="M130" i="7"/>
  <c r="R130" i="7" s="1"/>
  <c r="S130" i="7" s="1"/>
  <c r="M131" i="7"/>
  <c r="R131" i="7" s="1"/>
  <c r="S131" i="7" s="1"/>
  <c r="M132" i="7"/>
  <c r="R132" i="7" s="1"/>
  <c r="S132" i="7" s="1"/>
  <c r="M133" i="7"/>
  <c r="R133" i="7" s="1"/>
  <c r="S133" i="7" s="1"/>
  <c r="M134" i="7"/>
  <c r="R134" i="7" s="1"/>
  <c r="S134" i="7" s="1"/>
  <c r="M135" i="7"/>
  <c r="R135" i="7" s="1"/>
  <c r="S135" i="7" s="1"/>
  <c r="M136" i="7"/>
  <c r="R136" i="7" s="1"/>
  <c r="S136" i="7" s="1"/>
  <c r="M137" i="7"/>
  <c r="R137" i="7" s="1"/>
  <c r="S137" i="7" s="1"/>
  <c r="M138" i="7"/>
  <c r="R138" i="7" s="1"/>
  <c r="S138" i="7" s="1"/>
  <c r="M139" i="7"/>
  <c r="R139" i="7" s="1"/>
  <c r="S139" i="7" s="1"/>
  <c r="M140" i="7"/>
  <c r="R140" i="7" s="1"/>
  <c r="S140" i="7" s="1"/>
  <c r="M141" i="7"/>
  <c r="R141" i="7" s="1"/>
  <c r="S141" i="7" s="1"/>
  <c r="M142" i="7"/>
  <c r="R142" i="7" s="1"/>
  <c r="S142" i="7" s="1"/>
  <c r="M143" i="7"/>
  <c r="R143" i="7" s="1"/>
  <c r="S143" i="7" s="1"/>
  <c r="M144" i="7"/>
  <c r="R144" i="7" s="1"/>
  <c r="S144" i="7" s="1"/>
  <c r="M145" i="7"/>
  <c r="R145" i="7" s="1"/>
  <c r="S145" i="7" s="1"/>
  <c r="M146" i="7"/>
  <c r="R146" i="7" s="1"/>
  <c r="S146" i="7" s="1"/>
  <c r="M147" i="7"/>
  <c r="R147" i="7" s="1"/>
  <c r="S147" i="7" s="1"/>
  <c r="M148" i="7"/>
  <c r="R148" i="7" s="1"/>
  <c r="S148" i="7" s="1"/>
  <c r="M149" i="7"/>
  <c r="R149" i="7" s="1"/>
  <c r="S149" i="7" s="1"/>
  <c r="M150" i="7"/>
  <c r="R150" i="7" s="1"/>
  <c r="S150" i="7" s="1"/>
  <c r="M151" i="7"/>
  <c r="R151" i="7" s="1"/>
  <c r="S151" i="7" s="1"/>
  <c r="M152" i="7"/>
  <c r="R152" i="7" s="1"/>
  <c r="S152" i="7" s="1"/>
  <c r="M153" i="7"/>
  <c r="R153" i="7" s="1"/>
  <c r="S153" i="7" s="1"/>
  <c r="M154" i="7"/>
  <c r="R154" i="7" s="1"/>
  <c r="S154" i="7" s="1"/>
  <c r="M155" i="7"/>
  <c r="R155" i="7" s="1"/>
  <c r="S155" i="7" s="1"/>
  <c r="M156" i="7"/>
  <c r="R156" i="7" s="1"/>
  <c r="S156" i="7" s="1"/>
  <c r="M157" i="7"/>
  <c r="R157" i="7" s="1"/>
  <c r="S157" i="7" s="1"/>
  <c r="M158" i="7"/>
  <c r="R158" i="7" s="1"/>
  <c r="S158" i="7" s="1"/>
  <c r="M159" i="7"/>
  <c r="R159" i="7" s="1"/>
  <c r="S159" i="7" s="1"/>
  <c r="M160" i="7"/>
  <c r="R160" i="7" s="1"/>
  <c r="S160" i="7" s="1"/>
  <c r="M161" i="7"/>
  <c r="R161" i="7" s="1"/>
  <c r="S161" i="7" s="1"/>
  <c r="M162" i="7"/>
  <c r="R162" i="7" s="1"/>
  <c r="S162" i="7" s="1"/>
  <c r="M163" i="7"/>
  <c r="R163" i="7" s="1"/>
  <c r="S163" i="7" s="1"/>
  <c r="M164" i="7"/>
  <c r="R164" i="7" s="1"/>
  <c r="S164" i="7" s="1"/>
  <c r="M165" i="7"/>
  <c r="R165" i="7" s="1"/>
  <c r="S165" i="7" s="1"/>
  <c r="M166" i="7"/>
  <c r="R166" i="7" s="1"/>
  <c r="S166" i="7" s="1"/>
  <c r="M167" i="7"/>
  <c r="R167" i="7" s="1"/>
  <c r="S167" i="7" s="1"/>
  <c r="M168" i="7"/>
  <c r="R168" i="7" s="1"/>
  <c r="S168" i="7" s="1"/>
  <c r="M169" i="7"/>
  <c r="R169" i="7" s="1"/>
  <c r="S169" i="7" s="1"/>
  <c r="M170" i="7"/>
  <c r="R170" i="7" s="1"/>
  <c r="S170" i="7" s="1"/>
  <c r="M171" i="7"/>
  <c r="R171" i="7" s="1"/>
  <c r="S171" i="7" s="1"/>
  <c r="M172" i="7"/>
  <c r="R172" i="7" s="1"/>
  <c r="S172" i="7" s="1"/>
  <c r="M173" i="7"/>
  <c r="R173" i="7" s="1"/>
  <c r="S173" i="7" s="1"/>
  <c r="M174" i="7"/>
  <c r="R174" i="7" s="1"/>
  <c r="S174" i="7" s="1"/>
  <c r="M175" i="7"/>
  <c r="R175" i="7" s="1"/>
  <c r="S175" i="7" s="1"/>
  <c r="M176" i="7"/>
  <c r="R176" i="7" s="1"/>
  <c r="S176" i="7" s="1"/>
  <c r="M177" i="7"/>
  <c r="R177" i="7" s="1"/>
  <c r="S177" i="7" s="1"/>
  <c r="M178" i="7"/>
  <c r="R178" i="7" s="1"/>
  <c r="S178" i="7" s="1"/>
  <c r="M179" i="7"/>
  <c r="R179" i="7" s="1"/>
  <c r="S179" i="7" s="1"/>
  <c r="M180" i="7"/>
  <c r="R180" i="7" s="1"/>
  <c r="S180" i="7" s="1"/>
  <c r="M181" i="7"/>
  <c r="R181" i="7" s="1"/>
  <c r="S181" i="7" s="1"/>
  <c r="M182" i="7"/>
  <c r="R182" i="7" s="1"/>
  <c r="S182" i="7" s="1"/>
  <c r="M183" i="7"/>
  <c r="R183" i="7" s="1"/>
  <c r="S183" i="7" s="1"/>
  <c r="M184" i="7"/>
  <c r="R184" i="7" s="1"/>
  <c r="S184" i="7" s="1"/>
  <c r="M185" i="7"/>
  <c r="R185" i="7" s="1"/>
  <c r="S185" i="7" s="1"/>
  <c r="M186" i="7"/>
  <c r="R186" i="7" s="1"/>
  <c r="S186" i="7" s="1"/>
  <c r="M187" i="7"/>
  <c r="R187" i="7" s="1"/>
  <c r="S187" i="7" s="1"/>
  <c r="M188" i="7"/>
  <c r="R188" i="7" s="1"/>
  <c r="S188" i="7" s="1"/>
  <c r="M189" i="7"/>
  <c r="R189" i="7" s="1"/>
  <c r="S189" i="7" s="1"/>
  <c r="M190" i="7"/>
  <c r="R190" i="7" s="1"/>
  <c r="S190" i="7" s="1"/>
  <c r="M191" i="7"/>
  <c r="R191" i="7" s="1"/>
  <c r="S191" i="7" s="1"/>
  <c r="M192" i="7"/>
  <c r="R192" i="7" s="1"/>
  <c r="S192" i="7" s="1"/>
  <c r="M193" i="7"/>
  <c r="R193" i="7" s="1"/>
  <c r="S193" i="7" s="1"/>
  <c r="M194" i="7"/>
  <c r="R194" i="7" s="1"/>
  <c r="S194" i="7" s="1"/>
  <c r="M195" i="7"/>
  <c r="R195" i="7" s="1"/>
  <c r="S195" i="7" s="1"/>
  <c r="M196" i="7"/>
  <c r="R196" i="7" s="1"/>
  <c r="S196" i="7" s="1"/>
  <c r="M197" i="7"/>
  <c r="R197" i="7" s="1"/>
  <c r="S197" i="7" s="1"/>
  <c r="M198" i="7"/>
  <c r="R198" i="7" s="1"/>
  <c r="S198" i="7" s="1"/>
  <c r="M199" i="7"/>
  <c r="R199" i="7" s="1"/>
  <c r="S199" i="7" s="1"/>
  <c r="M200" i="7"/>
  <c r="R200" i="7" s="1"/>
  <c r="S200" i="7" s="1"/>
  <c r="M201" i="7"/>
  <c r="R201" i="7" s="1"/>
  <c r="S201" i="7" s="1"/>
  <c r="M202" i="7"/>
  <c r="R202" i="7" s="1"/>
  <c r="S202" i="7" s="1"/>
  <c r="M203" i="7"/>
  <c r="R203" i="7" s="1"/>
  <c r="S203" i="7" s="1"/>
  <c r="M204" i="7"/>
  <c r="R204" i="7" s="1"/>
  <c r="S204" i="7" s="1"/>
  <c r="M205" i="7"/>
  <c r="R205" i="7" s="1"/>
  <c r="S205" i="7" s="1"/>
  <c r="M206" i="7"/>
  <c r="R206" i="7" s="1"/>
  <c r="S206" i="7" s="1"/>
  <c r="M207" i="7"/>
  <c r="R207" i="7" s="1"/>
  <c r="S207" i="7" s="1"/>
  <c r="M208" i="7"/>
  <c r="R208" i="7" s="1"/>
  <c r="S208" i="7" s="1"/>
  <c r="M209" i="7"/>
  <c r="R209" i="7" s="1"/>
  <c r="S209" i="7" s="1"/>
  <c r="M210" i="7"/>
  <c r="R210" i="7" s="1"/>
  <c r="S210" i="7" s="1"/>
  <c r="M211" i="7"/>
  <c r="R211" i="7" s="1"/>
  <c r="S211" i="7" s="1"/>
  <c r="M212" i="7"/>
  <c r="R212" i="7" s="1"/>
  <c r="S212" i="7" s="1"/>
  <c r="M213" i="7"/>
  <c r="R213" i="7" s="1"/>
  <c r="S213" i="7" s="1"/>
  <c r="M214" i="7"/>
  <c r="R214" i="7" s="1"/>
  <c r="S214" i="7" s="1"/>
  <c r="M215" i="7"/>
  <c r="R215" i="7" s="1"/>
  <c r="S215" i="7" s="1"/>
  <c r="M216" i="7"/>
  <c r="R216" i="7" s="1"/>
  <c r="S216" i="7" s="1"/>
  <c r="M217" i="7"/>
  <c r="R217" i="7" s="1"/>
  <c r="S217" i="7" s="1"/>
  <c r="M218" i="7"/>
  <c r="R218" i="7" s="1"/>
  <c r="S218" i="7" s="1"/>
  <c r="M219" i="7"/>
  <c r="R219" i="7" s="1"/>
  <c r="S219" i="7" s="1"/>
  <c r="M220" i="7"/>
  <c r="R220" i="7" s="1"/>
  <c r="S220" i="7" s="1"/>
  <c r="M221" i="7"/>
  <c r="R221" i="7" s="1"/>
  <c r="S221" i="7" s="1"/>
  <c r="M222" i="7"/>
  <c r="R222" i="7" s="1"/>
  <c r="S222" i="7" s="1"/>
  <c r="M223" i="7"/>
  <c r="R223" i="7" s="1"/>
  <c r="S223" i="7" s="1"/>
  <c r="M224" i="7"/>
  <c r="R224" i="7" s="1"/>
  <c r="S224" i="7" s="1"/>
  <c r="M225" i="7"/>
  <c r="R225" i="7" s="1"/>
  <c r="S225" i="7" s="1"/>
  <c r="M226" i="7"/>
  <c r="R226" i="7" s="1"/>
  <c r="S226" i="7" s="1"/>
  <c r="M227" i="7"/>
  <c r="R227" i="7" s="1"/>
  <c r="S227" i="7" s="1"/>
  <c r="M228" i="7"/>
  <c r="R228" i="7" s="1"/>
  <c r="S228" i="7" s="1"/>
  <c r="M229" i="7"/>
  <c r="R229" i="7" s="1"/>
  <c r="S229" i="7" s="1"/>
  <c r="M230" i="7"/>
  <c r="R230" i="7" s="1"/>
  <c r="S230" i="7" s="1"/>
  <c r="M231" i="7"/>
  <c r="R231" i="7" s="1"/>
  <c r="S231" i="7" s="1"/>
  <c r="M232" i="7"/>
  <c r="R232" i="7" s="1"/>
  <c r="S232" i="7" s="1"/>
  <c r="M233" i="7"/>
  <c r="R233" i="7" s="1"/>
  <c r="S233" i="7" s="1"/>
  <c r="M234" i="7"/>
  <c r="R234" i="7" s="1"/>
  <c r="S234" i="7" s="1"/>
  <c r="M235" i="7"/>
  <c r="R235" i="7" s="1"/>
  <c r="S235" i="7" s="1"/>
  <c r="M236" i="7"/>
  <c r="R236" i="7" s="1"/>
  <c r="S236" i="7" s="1"/>
  <c r="M237" i="7"/>
  <c r="R237" i="7" s="1"/>
  <c r="S237" i="7" s="1"/>
  <c r="M238" i="7"/>
  <c r="R238" i="7" s="1"/>
  <c r="S238" i="7" s="1"/>
  <c r="M239" i="7"/>
  <c r="R239" i="7" s="1"/>
  <c r="S239" i="7" s="1"/>
  <c r="M240" i="7"/>
  <c r="R240" i="7" s="1"/>
  <c r="S240" i="7" s="1"/>
  <c r="M241" i="7"/>
  <c r="R241" i="7" s="1"/>
  <c r="S241" i="7" s="1"/>
  <c r="M242" i="7"/>
  <c r="R242" i="7" s="1"/>
  <c r="S242" i="7" s="1"/>
  <c r="M243" i="7"/>
  <c r="R243" i="7" s="1"/>
  <c r="S243" i="7" s="1"/>
  <c r="M244" i="7"/>
  <c r="R244" i="7" s="1"/>
  <c r="S244" i="7" s="1"/>
  <c r="M245" i="7"/>
  <c r="R245" i="7" s="1"/>
  <c r="S245" i="7" s="1"/>
  <c r="M246" i="7"/>
  <c r="R246" i="7" s="1"/>
  <c r="S246" i="7" s="1"/>
  <c r="M247" i="7"/>
  <c r="R247" i="7" s="1"/>
  <c r="S247" i="7" s="1"/>
  <c r="M248" i="7"/>
  <c r="R248" i="7" s="1"/>
  <c r="S248" i="7" s="1"/>
  <c r="M249" i="7"/>
  <c r="R249" i="7" s="1"/>
  <c r="S249" i="7" s="1"/>
  <c r="M250" i="7"/>
  <c r="R250" i="7" s="1"/>
  <c r="S250" i="7" s="1"/>
  <c r="M251" i="7"/>
  <c r="R251" i="7" s="1"/>
  <c r="S251" i="7" s="1"/>
  <c r="M252" i="7"/>
  <c r="R252" i="7" s="1"/>
  <c r="S252" i="7" s="1"/>
  <c r="M253" i="7"/>
  <c r="R253" i="7" s="1"/>
  <c r="S253" i="7" s="1"/>
  <c r="M254" i="7"/>
  <c r="R254" i="7" s="1"/>
  <c r="S254" i="7" s="1"/>
  <c r="M255" i="7"/>
  <c r="R255" i="7" s="1"/>
  <c r="S255" i="7" s="1"/>
  <c r="M256" i="7"/>
  <c r="R256" i="7" s="1"/>
  <c r="S256" i="7" s="1"/>
  <c r="M257" i="7"/>
  <c r="R257" i="7" s="1"/>
  <c r="S257" i="7" s="1"/>
  <c r="M258" i="7"/>
  <c r="R258" i="7" s="1"/>
  <c r="S258" i="7" s="1"/>
  <c r="M259" i="7"/>
  <c r="R259" i="7" s="1"/>
  <c r="S259" i="7" s="1"/>
  <c r="M260" i="7"/>
  <c r="R260" i="7" s="1"/>
  <c r="S260" i="7" s="1"/>
  <c r="M261" i="7"/>
  <c r="R261" i="7" s="1"/>
  <c r="S261" i="7" s="1"/>
  <c r="M262" i="7"/>
  <c r="R262" i="7" s="1"/>
  <c r="S262" i="7" s="1"/>
  <c r="M263" i="7"/>
  <c r="R263" i="7" s="1"/>
  <c r="S263" i="7" s="1"/>
  <c r="M264" i="7"/>
  <c r="R264" i="7" s="1"/>
  <c r="S264" i="7" s="1"/>
  <c r="M265" i="7"/>
  <c r="R265" i="7" s="1"/>
  <c r="S265" i="7" s="1"/>
  <c r="M266" i="7"/>
  <c r="R266" i="7" s="1"/>
  <c r="S266" i="7" s="1"/>
  <c r="M267" i="7"/>
  <c r="R267" i="7" s="1"/>
  <c r="S267" i="7" s="1"/>
  <c r="M268" i="7"/>
  <c r="R268" i="7" s="1"/>
  <c r="S268" i="7" s="1"/>
  <c r="M269" i="7"/>
  <c r="R269" i="7" s="1"/>
  <c r="S269" i="7" s="1"/>
  <c r="M270" i="7"/>
  <c r="R270" i="7" s="1"/>
  <c r="S270" i="7" s="1"/>
  <c r="M271" i="7"/>
  <c r="R271" i="7" s="1"/>
  <c r="S271" i="7" s="1"/>
  <c r="M272" i="7"/>
  <c r="R272" i="7" s="1"/>
  <c r="S272" i="7" s="1"/>
  <c r="M273" i="7"/>
  <c r="R273" i="7" s="1"/>
  <c r="S273" i="7" s="1"/>
  <c r="M274" i="7"/>
  <c r="R274" i="7" s="1"/>
  <c r="S274" i="7" s="1"/>
  <c r="M275" i="7"/>
  <c r="R275" i="7" s="1"/>
  <c r="S275" i="7" s="1"/>
  <c r="M276" i="7"/>
  <c r="R276" i="7" s="1"/>
  <c r="S276" i="7" s="1"/>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R793" i="7" s="1"/>
  <c r="S793" i="7" s="1"/>
  <c r="M794" i="7"/>
  <c r="R794" i="7" s="1"/>
  <c r="S794" i="7" s="1"/>
  <c r="M795" i="7"/>
  <c r="R795" i="7" s="1"/>
  <c r="S795" i="7" s="1"/>
  <c r="M796" i="7"/>
  <c r="R796" i="7" s="1"/>
  <c r="S796" i="7" s="1"/>
  <c r="M797" i="7"/>
  <c r="R797" i="7" s="1"/>
  <c r="S797" i="7" s="1"/>
  <c r="M798" i="7"/>
  <c r="R798" i="7" s="1"/>
  <c r="S798" i="7" s="1"/>
  <c r="M799" i="7"/>
  <c r="R799" i="7" s="1"/>
  <c r="S799" i="7" s="1"/>
  <c r="M800" i="7"/>
  <c r="R800" i="7" s="1"/>
  <c r="S800" i="7" s="1"/>
  <c r="M801" i="7"/>
  <c r="R801" i="7" s="1"/>
  <c r="S801" i="7" s="1"/>
  <c r="M802" i="7"/>
  <c r="R802" i="7" s="1"/>
  <c r="S802" i="7" s="1"/>
  <c r="M803" i="7"/>
  <c r="R803" i="7" s="1"/>
  <c r="S803" i="7" s="1"/>
  <c r="M804" i="7"/>
  <c r="R804" i="7" s="1"/>
  <c r="S804" i="7" s="1"/>
  <c r="M805" i="7"/>
  <c r="R805" i="7" s="1"/>
  <c r="S805" i="7" s="1"/>
  <c r="M806" i="7"/>
  <c r="R806" i="7" s="1"/>
  <c r="S806" i="7" s="1"/>
  <c r="M807" i="7"/>
  <c r="R807" i="7" s="1"/>
  <c r="S807" i="7" s="1"/>
  <c r="M808" i="7"/>
  <c r="R808" i="7" s="1"/>
  <c r="S808" i="7" s="1"/>
  <c r="M809" i="7"/>
  <c r="R809" i="7" s="1"/>
  <c r="S809" i="7" s="1"/>
  <c r="M810" i="7"/>
  <c r="R810" i="7" s="1"/>
  <c r="S810" i="7" s="1"/>
  <c r="M811" i="7"/>
  <c r="R811" i="7" s="1"/>
  <c r="S811" i="7" s="1"/>
  <c r="M812" i="7"/>
  <c r="R812" i="7" s="1"/>
  <c r="S812" i="7" s="1"/>
  <c r="M813" i="7"/>
  <c r="R813" i="7" s="1"/>
  <c r="S813" i="7" s="1"/>
  <c r="M814" i="7"/>
  <c r="R814" i="7" s="1"/>
  <c r="S814" i="7" s="1"/>
  <c r="M815" i="7"/>
  <c r="R815" i="7" s="1"/>
  <c r="S815" i="7" s="1"/>
  <c r="M816" i="7"/>
  <c r="R816" i="7" s="1"/>
  <c r="S816" i="7" s="1"/>
  <c r="M817" i="7"/>
  <c r="R817" i="7" s="1"/>
  <c r="S817" i="7" s="1"/>
  <c r="M818" i="7"/>
  <c r="R818" i="7" s="1"/>
  <c r="S818" i="7" s="1"/>
  <c r="M819" i="7"/>
  <c r="R819" i="7" s="1"/>
  <c r="S819" i="7" s="1"/>
  <c r="M820" i="7"/>
  <c r="R820" i="7" s="1"/>
  <c r="S820" i="7" s="1"/>
  <c r="M821" i="7"/>
  <c r="R821" i="7" s="1"/>
  <c r="S821" i="7" s="1"/>
  <c r="M822" i="7"/>
  <c r="R822" i="7" s="1"/>
  <c r="S822" i="7" s="1"/>
  <c r="M823" i="7"/>
  <c r="R823" i="7" s="1"/>
  <c r="S823" i="7" s="1"/>
  <c r="M824" i="7"/>
  <c r="R824" i="7" s="1"/>
  <c r="S824" i="7" s="1"/>
  <c r="M825" i="7"/>
  <c r="R825" i="7" s="1"/>
  <c r="S825" i="7" s="1"/>
  <c r="M826" i="7"/>
  <c r="R826" i="7" s="1"/>
  <c r="S826" i="7" s="1"/>
  <c r="M827" i="7"/>
  <c r="R827" i="7" s="1"/>
  <c r="S827" i="7" s="1"/>
  <c r="M828" i="7"/>
  <c r="R828" i="7" s="1"/>
  <c r="S828" i="7" s="1"/>
  <c r="M829" i="7"/>
  <c r="R829" i="7" s="1"/>
  <c r="S829" i="7" s="1"/>
  <c r="M830" i="7"/>
  <c r="R830" i="7" s="1"/>
  <c r="S830" i="7" s="1"/>
  <c r="M831" i="7"/>
  <c r="R831" i="7" s="1"/>
  <c r="S831" i="7" s="1"/>
  <c r="M832" i="7"/>
  <c r="R832" i="7" s="1"/>
  <c r="S832" i="7" s="1"/>
  <c r="M833" i="7"/>
  <c r="R833" i="7" s="1"/>
  <c r="S833" i="7" s="1"/>
  <c r="M834" i="7"/>
  <c r="R834" i="7" s="1"/>
  <c r="S834" i="7" s="1"/>
  <c r="M835" i="7"/>
  <c r="R835" i="7" s="1"/>
  <c r="S835" i="7" s="1"/>
  <c r="M836" i="7"/>
  <c r="R836" i="7" s="1"/>
  <c r="S836" i="7" s="1"/>
  <c r="M837" i="7"/>
  <c r="R837" i="7" s="1"/>
  <c r="S837" i="7" s="1"/>
  <c r="M838" i="7"/>
  <c r="R838" i="7" s="1"/>
  <c r="S838" i="7" s="1"/>
  <c r="M839" i="7"/>
  <c r="R839" i="7" s="1"/>
  <c r="S839" i="7" s="1"/>
  <c r="M840" i="7"/>
  <c r="R840" i="7" s="1"/>
  <c r="S840" i="7" s="1"/>
  <c r="M841" i="7"/>
  <c r="R841" i="7" s="1"/>
  <c r="S841" i="7" s="1"/>
  <c r="M842" i="7"/>
  <c r="R842" i="7" s="1"/>
  <c r="S842" i="7" s="1"/>
  <c r="M843" i="7"/>
  <c r="R843" i="7" s="1"/>
  <c r="S843" i="7" s="1"/>
  <c r="M844" i="7"/>
  <c r="R844" i="7" s="1"/>
  <c r="S844" i="7" s="1"/>
  <c r="M845" i="7"/>
  <c r="R845" i="7" s="1"/>
  <c r="S845" i="7" s="1"/>
  <c r="M846" i="7"/>
  <c r="R846" i="7" s="1"/>
  <c r="S846" i="7" s="1"/>
  <c r="M847" i="7"/>
  <c r="R847" i="7" s="1"/>
  <c r="S847" i="7" s="1"/>
  <c r="M848" i="7"/>
  <c r="R848" i="7" s="1"/>
  <c r="S848" i="7" s="1"/>
  <c r="M849" i="7"/>
  <c r="R849" i="7" s="1"/>
  <c r="S849" i="7" s="1"/>
  <c r="M850" i="7"/>
  <c r="R850" i="7" s="1"/>
  <c r="S850" i="7" s="1"/>
  <c r="M851" i="7"/>
  <c r="R851" i="7" s="1"/>
  <c r="S851" i="7" s="1"/>
  <c r="M852" i="7"/>
  <c r="R852" i="7" s="1"/>
  <c r="S852" i="7" s="1"/>
  <c r="M853" i="7"/>
  <c r="R853" i="7" s="1"/>
  <c r="S853" i="7" s="1"/>
  <c r="M854" i="7"/>
  <c r="R854" i="7" s="1"/>
  <c r="S854" i="7" s="1"/>
  <c r="M855" i="7"/>
  <c r="R855" i="7" s="1"/>
  <c r="S855" i="7" s="1"/>
  <c r="M856" i="7"/>
  <c r="R856" i="7" s="1"/>
  <c r="S856" i="7" s="1"/>
  <c r="M857" i="7"/>
  <c r="R857" i="7" s="1"/>
  <c r="S857" i="7" s="1"/>
  <c r="M858" i="7"/>
  <c r="R858" i="7" s="1"/>
  <c r="S858" i="7" s="1"/>
  <c r="M859" i="7"/>
  <c r="R859" i="7" s="1"/>
  <c r="S859" i="7" s="1"/>
  <c r="M860" i="7"/>
  <c r="R860" i="7" s="1"/>
  <c r="S860" i="7" s="1"/>
  <c r="M861" i="7"/>
  <c r="R861" i="7" s="1"/>
  <c r="S861" i="7" s="1"/>
  <c r="M862" i="7"/>
  <c r="R862" i="7" s="1"/>
  <c r="S862" i="7" s="1"/>
  <c r="M863" i="7"/>
  <c r="R863" i="7" s="1"/>
  <c r="S863" i="7" s="1"/>
  <c r="M864" i="7"/>
  <c r="R864" i="7" s="1"/>
  <c r="S864" i="7" s="1"/>
  <c r="M865" i="7"/>
  <c r="R865" i="7" s="1"/>
  <c r="S865" i="7" s="1"/>
  <c r="M866" i="7"/>
  <c r="R866" i="7" s="1"/>
  <c r="S866" i="7" s="1"/>
  <c r="M867" i="7"/>
  <c r="R867" i="7" s="1"/>
  <c r="S867" i="7" s="1"/>
  <c r="M868" i="7"/>
  <c r="R868" i="7" s="1"/>
  <c r="S868" i="7" s="1"/>
  <c r="M869" i="7"/>
  <c r="R869" i="7" s="1"/>
  <c r="S869" i="7" s="1"/>
  <c r="M870" i="7"/>
  <c r="R870" i="7" s="1"/>
  <c r="S870" i="7" s="1"/>
  <c r="M871" i="7"/>
  <c r="R871" i="7" s="1"/>
  <c r="S871" i="7" s="1"/>
  <c r="M872" i="7"/>
  <c r="R872" i="7" s="1"/>
  <c r="S872" i="7" s="1"/>
  <c r="M873" i="7"/>
  <c r="R873" i="7" s="1"/>
  <c r="S873" i="7" s="1"/>
  <c r="M874" i="7"/>
  <c r="R874" i="7" s="1"/>
  <c r="S874" i="7" s="1"/>
  <c r="M875" i="7"/>
  <c r="R875" i="7" s="1"/>
  <c r="S875" i="7" s="1"/>
  <c r="M876" i="7"/>
  <c r="R876" i="7" s="1"/>
  <c r="S876" i="7" s="1"/>
  <c r="M877" i="7"/>
  <c r="R877" i="7" s="1"/>
  <c r="S877" i="7" s="1"/>
  <c r="M878" i="7"/>
  <c r="R878" i="7" s="1"/>
  <c r="S878" i="7" s="1"/>
  <c r="M879" i="7"/>
  <c r="R879" i="7" s="1"/>
  <c r="S879" i="7" s="1"/>
  <c r="M880" i="7"/>
  <c r="R880" i="7" s="1"/>
  <c r="S880" i="7" s="1"/>
  <c r="M881" i="7"/>
  <c r="R881" i="7" s="1"/>
  <c r="S881" i="7" s="1"/>
  <c r="M882" i="7"/>
  <c r="R882" i="7" s="1"/>
  <c r="S882" i="7" s="1"/>
  <c r="M883" i="7"/>
  <c r="R883" i="7" s="1"/>
  <c r="S883" i="7" s="1"/>
  <c r="M884" i="7"/>
  <c r="R884" i="7" s="1"/>
  <c r="S884" i="7" s="1"/>
  <c r="M885" i="7"/>
  <c r="R885" i="7" s="1"/>
  <c r="S885" i="7" s="1"/>
  <c r="M886" i="7"/>
  <c r="R886" i="7" s="1"/>
  <c r="S886" i="7" s="1"/>
  <c r="M887" i="7"/>
  <c r="R887" i="7" s="1"/>
  <c r="S887" i="7" s="1"/>
  <c r="M888" i="7"/>
  <c r="R888" i="7" s="1"/>
  <c r="S888" i="7" s="1"/>
  <c r="M889" i="7"/>
  <c r="R889" i="7" s="1"/>
  <c r="S889" i="7" s="1"/>
  <c r="M890" i="7"/>
  <c r="R890" i="7" s="1"/>
  <c r="S890" i="7" s="1"/>
  <c r="M891" i="7"/>
  <c r="R891" i="7" s="1"/>
  <c r="S891" i="7" s="1"/>
  <c r="M892" i="7"/>
  <c r="R892" i="7" s="1"/>
  <c r="S892" i="7" s="1"/>
  <c r="M893" i="7"/>
  <c r="R893" i="7" s="1"/>
  <c r="S893" i="7" s="1"/>
  <c r="M894" i="7"/>
  <c r="R894" i="7" s="1"/>
  <c r="S894" i="7" s="1"/>
  <c r="M895" i="7"/>
  <c r="R895" i="7" s="1"/>
  <c r="S895" i="7" s="1"/>
  <c r="M896" i="7"/>
  <c r="R896" i="7" s="1"/>
  <c r="S896" i="7" s="1"/>
  <c r="M897" i="7"/>
  <c r="R897" i="7" s="1"/>
  <c r="S897" i="7" s="1"/>
  <c r="M898" i="7"/>
  <c r="R898" i="7" s="1"/>
  <c r="S898" i="7" s="1"/>
  <c r="M899" i="7"/>
  <c r="R899" i="7" s="1"/>
  <c r="S899" i="7" s="1"/>
  <c r="M900" i="7"/>
  <c r="R900" i="7" s="1"/>
  <c r="S900" i="7" s="1"/>
  <c r="M901" i="7"/>
  <c r="R901" i="7" s="1"/>
  <c r="S901" i="7" s="1"/>
  <c r="U59" i="7"/>
  <c r="U58" i="7"/>
  <c r="U57" i="7"/>
  <c r="U56" i="7"/>
  <c r="U55" i="7"/>
  <c r="U54" i="7"/>
  <c r="U53" i="7"/>
  <c r="U52" i="7"/>
  <c r="U51" i="7" a="1"/>
  <c r="U50" i="7"/>
  <c r="U49" i="7"/>
  <c r="U48" i="7"/>
  <c r="P901" i="7"/>
  <c r="P900" i="7"/>
  <c r="P899" i="7"/>
  <c r="P898" i="7"/>
  <c r="P897" i="7"/>
  <c r="P896" i="7"/>
  <c r="P895" i="7"/>
  <c r="P894" i="7"/>
  <c r="P893" i="7"/>
  <c r="P892" i="7"/>
  <c r="P891" i="7"/>
  <c r="P890" i="7"/>
  <c r="P889" i="7"/>
  <c r="P888" i="7"/>
  <c r="P887" i="7"/>
  <c r="P886" i="7"/>
  <c r="P885" i="7"/>
  <c r="P884" i="7"/>
  <c r="P883" i="7"/>
  <c r="P882" i="7"/>
  <c r="P881" i="7"/>
  <c r="P880" i="7"/>
  <c r="P879" i="7"/>
  <c r="P878" i="7"/>
  <c r="P877" i="7"/>
  <c r="P876" i="7"/>
  <c r="P875" i="7"/>
  <c r="P874" i="7"/>
  <c r="P873" i="7"/>
  <c r="P872" i="7"/>
  <c r="P871" i="7"/>
  <c r="P870" i="7"/>
  <c r="P869" i="7"/>
  <c r="P868" i="7"/>
  <c r="P867" i="7"/>
  <c r="P866" i="7"/>
  <c r="P865" i="7"/>
  <c r="P864" i="7"/>
  <c r="P863" i="7"/>
  <c r="P862" i="7"/>
  <c r="P861" i="7"/>
  <c r="P860" i="7"/>
  <c r="P859" i="7"/>
  <c r="P858" i="7"/>
  <c r="P857" i="7"/>
  <c r="P856" i="7"/>
  <c r="P855" i="7"/>
  <c r="P854" i="7"/>
  <c r="P853" i="7"/>
  <c r="P852" i="7"/>
  <c r="P851" i="7"/>
  <c r="P850" i="7"/>
  <c r="P849" i="7"/>
  <c r="P848" i="7"/>
  <c r="P847" i="7"/>
  <c r="P846" i="7"/>
  <c r="P845" i="7"/>
  <c r="P844" i="7"/>
  <c r="P843" i="7"/>
  <c r="P842" i="7"/>
  <c r="P841" i="7"/>
  <c r="P840" i="7"/>
  <c r="P839" i="7"/>
  <c r="P838" i="7"/>
  <c r="P837" i="7"/>
  <c r="P836" i="7"/>
  <c r="P835" i="7"/>
  <c r="P834" i="7"/>
  <c r="P833" i="7"/>
  <c r="P832" i="7"/>
  <c r="P831" i="7"/>
  <c r="P830" i="7"/>
  <c r="P829" i="7"/>
  <c r="P828" i="7"/>
  <c r="P827" i="7"/>
  <c r="P826" i="7"/>
  <c r="P825" i="7"/>
  <c r="P824" i="7"/>
  <c r="P823" i="7"/>
  <c r="P822" i="7"/>
  <c r="P821" i="7"/>
  <c r="P820" i="7"/>
  <c r="P819" i="7"/>
  <c r="P818" i="7"/>
  <c r="P817" i="7"/>
  <c r="P816" i="7"/>
  <c r="P815" i="7"/>
  <c r="P814" i="7"/>
  <c r="P813" i="7"/>
  <c r="P812" i="7"/>
  <c r="P811" i="7"/>
  <c r="P810" i="7"/>
  <c r="P809" i="7"/>
  <c r="P808" i="7"/>
  <c r="P807" i="7"/>
  <c r="P806" i="7"/>
  <c r="P805" i="7"/>
  <c r="P804" i="7"/>
  <c r="P803" i="7"/>
  <c r="P802" i="7"/>
  <c r="P801" i="7"/>
  <c r="P800" i="7"/>
  <c r="P799" i="7"/>
  <c r="P798" i="7"/>
  <c r="P797" i="7"/>
  <c r="P796" i="7"/>
  <c r="P795" i="7"/>
  <c r="P794" i="7"/>
  <c r="P793" i="7"/>
  <c r="P792" i="7"/>
  <c r="P791" i="7"/>
  <c r="P790" i="7"/>
  <c r="P789" i="7"/>
  <c r="P788" i="7"/>
  <c r="P787" i="7"/>
  <c r="P786" i="7"/>
  <c r="P785" i="7"/>
  <c r="P784" i="7"/>
  <c r="P783" i="7"/>
  <c r="P782" i="7"/>
  <c r="P781" i="7"/>
  <c r="P780" i="7"/>
  <c r="P779" i="7"/>
  <c r="P778" i="7"/>
  <c r="P777" i="7"/>
  <c r="P776" i="7"/>
  <c r="P775" i="7"/>
  <c r="P774" i="7"/>
  <c r="P773" i="7"/>
  <c r="P772" i="7"/>
  <c r="P771" i="7"/>
  <c r="P770" i="7"/>
  <c r="P769" i="7"/>
  <c r="P768" i="7"/>
  <c r="P767" i="7"/>
  <c r="P766" i="7"/>
  <c r="P765" i="7"/>
  <c r="P764" i="7"/>
  <c r="P763" i="7"/>
  <c r="P762" i="7"/>
  <c r="P761" i="7"/>
  <c r="P760" i="7"/>
  <c r="P759" i="7"/>
  <c r="P758" i="7"/>
  <c r="P757" i="7"/>
  <c r="P756" i="7"/>
  <c r="P755" i="7"/>
  <c r="P754" i="7"/>
  <c r="P753" i="7"/>
  <c r="P752" i="7"/>
  <c r="P751" i="7"/>
  <c r="P750" i="7"/>
  <c r="P749" i="7"/>
  <c r="P748" i="7"/>
  <c r="P747" i="7"/>
  <c r="P746" i="7"/>
  <c r="P745" i="7"/>
  <c r="P744" i="7"/>
  <c r="P743" i="7"/>
  <c r="P742" i="7"/>
  <c r="P741" i="7"/>
  <c r="P740" i="7"/>
  <c r="P739" i="7"/>
  <c r="P738" i="7"/>
  <c r="P737" i="7"/>
  <c r="P736" i="7"/>
  <c r="P735" i="7"/>
  <c r="P734" i="7"/>
  <c r="P733" i="7"/>
  <c r="P732" i="7"/>
  <c r="P731" i="7"/>
  <c r="P730" i="7"/>
  <c r="P729" i="7"/>
  <c r="P728" i="7"/>
  <c r="P727" i="7"/>
  <c r="P726" i="7"/>
  <c r="P725" i="7"/>
  <c r="P724" i="7"/>
  <c r="P723" i="7"/>
  <c r="P722" i="7"/>
  <c r="P721" i="7"/>
  <c r="P720" i="7"/>
  <c r="P719" i="7"/>
  <c r="P718" i="7"/>
  <c r="P717" i="7"/>
  <c r="P716" i="7"/>
  <c r="P715" i="7"/>
  <c r="P714" i="7"/>
  <c r="P713" i="7"/>
  <c r="P712" i="7"/>
  <c r="P711" i="7"/>
  <c r="P710" i="7"/>
  <c r="P709" i="7"/>
  <c r="P708" i="7"/>
  <c r="P707" i="7"/>
  <c r="P706" i="7"/>
  <c r="P705" i="7"/>
  <c r="P704" i="7"/>
  <c r="P703" i="7"/>
  <c r="P702" i="7"/>
  <c r="P701" i="7"/>
  <c r="P700" i="7"/>
  <c r="P699" i="7"/>
  <c r="P698" i="7"/>
  <c r="P697" i="7"/>
  <c r="P696" i="7"/>
  <c r="P695" i="7"/>
  <c r="P694" i="7"/>
  <c r="P693" i="7"/>
  <c r="P692" i="7"/>
  <c r="P691" i="7"/>
  <c r="P690" i="7"/>
  <c r="P689" i="7"/>
  <c r="P688" i="7"/>
  <c r="P687" i="7"/>
  <c r="P686" i="7"/>
  <c r="P685" i="7"/>
  <c r="P684" i="7"/>
  <c r="P683" i="7"/>
  <c r="P682" i="7"/>
  <c r="P681" i="7"/>
  <c r="P680" i="7"/>
  <c r="P679" i="7"/>
  <c r="P678" i="7"/>
  <c r="P677" i="7"/>
  <c r="P676" i="7"/>
  <c r="P675" i="7"/>
  <c r="P674" i="7"/>
  <c r="P673" i="7"/>
  <c r="P672" i="7"/>
  <c r="P671" i="7"/>
  <c r="P670" i="7"/>
  <c r="P669" i="7"/>
  <c r="P668" i="7"/>
  <c r="P667" i="7"/>
  <c r="P666" i="7"/>
  <c r="P665" i="7"/>
  <c r="P664" i="7"/>
  <c r="P663" i="7"/>
  <c r="P662" i="7"/>
  <c r="P661" i="7"/>
  <c r="P660" i="7"/>
  <c r="P659" i="7"/>
  <c r="P658" i="7"/>
  <c r="P657" i="7"/>
  <c r="P656" i="7"/>
  <c r="P655" i="7"/>
  <c r="P654" i="7"/>
  <c r="P653" i="7"/>
  <c r="P652" i="7"/>
  <c r="P651" i="7"/>
  <c r="P650" i="7"/>
  <c r="P649" i="7"/>
  <c r="P648" i="7"/>
  <c r="P647" i="7"/>
  <c r="P646" i="7"/>
  <c r="P645" i="7"/>
  <c r="P644" i="7"/>
  <c r="P643" i="7"/>
  <c r="P642" i="7"/>
  <c r="P641" i="7"/>
  <c r="P640" i="7"/>
  <c r="P639" i="7"/>
  <c r="P638" i="7"/>
  <c r="P637" i="7"/>
  <c r="P636" i="7"/>
  <c r="P635" i="7"/>
  <c r="P634" i="7"/>
  <c r="P633" i="7"/>
  <c r="P632" i="7"/>
  <c r="P631" i="7"/>
  <c r="P630" i="7"/>
  <c r="P629" i="7"/>
  <c r="P628" i="7"/>
  <c r="P627" i="7"/>
  <c r="P626" i="7"/>
  <c r="P625" i="7"/>
  <c r="P624" i="7"/>
  <c r="P623" i="7"/>
  <c r="P622" i="7"/>
  <c r="P621" i="7"/>
  <c r="P620" i="7"/>
  <c r="P619" i="7"/>
  <c r="P618" i="7"/>
  <c r="P617" i="7"/>
  <c r="P616"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68" i="7"/>
  <c r="P567" i="7"/>
  <c r="P566" i="7"/>
  <c r="P565" i="7"/>
  <c r="P564" i="7"/>
  <c r="P563" i="7"/>
  <c r="P562" i="7"/>
  <c r="P561" i="7"/>
  <c r="P560" i="7"/>
  <c r="P559" i="7"/>
  <c r="P558" i="7"/>
  <c r="P557" i="7"/>
  <c r="P556" i="7"/>
  <c r="P555" i="7"/>
  <c r="P554" i="7"/>
  <c r="P553" i="7"/>
  <c r="P552" i="7"/>
  <c r="P551" i="7"/>
  <c r="P550" i="7"/>
  <c r="P549" i="7"/>
  <c r="P548" i="7"/>
  <c r="P547" i="7"/>
  <c r="P546" i="7"/>
  <c r="P545" i="7"/>
  <c r="P544" i="7"/>
  <c r="P543" i="7"/>
  <c r="P542" i="7"/>
  <c r="P541" i="7"/>
  <c r="P540" i="7"/>
  <c r="P539" i="7"/>
  <c r="P538" i="7"/>
  <c r="P537" i="7"/>
  <c r="P536" i="7"/>
  <c r="P535" i="7"/>
  <c r="P534" i="7"/>
  <c r="P533" i="7"/>
  <c r="P532" i="7"/>
  <c r="P531" i="7"/>
  <c r="P530" i="7"/>
  <c r="P529" i="7"/>
  <c r="P528" i="7"/>
  <c r="P527" i="7"/>
  <c r="P526" i="7"/>
  <c r="P525" i="7"/>
  <c r="P524" i="7"/>
  <c r="P523" i="7"/>
  <c r="P522" i="7"/>
  <c r="P521" i="7"/>
  <c r="P520" i="7"/>
  <c r="P519" i="7"/>
  <c r="P518" i="7"/>
  <c r="P517" i="7"/>
  <c r="P516" i="7"/>
  <c r="P515" i="7"/>
  <c r="P514" i="7"/>
  <c r="P513" i="7"/>
  <c r="P512" i="7"/>
  <c r="P511" i="7"/>
  <c r="P510" i="7"/>
  <c r="P509" i="7"/>
  <c r="P508" i="7"/>
  <c r="P507" i="7"/>
  <c r="P506" i="7"/>
  <c r="P505" i="7"/>
  <c r="P504" i="7"/>
  <c r="P503" i="7"/>
  <c r="P502" i="7"/>
  <c r="P501" i="7"/>
  <c r="P500" i="7"/>
  <c r="P499" i="7"/>
  <c r="P498" i="7"/>
  <c r="P497" i="7"/>
  <c r="P496" i="7"/>
  <c r="P495" i="7"/>
  <c r="P494" i="7"/>
  <c r="P493" i="7"/>
  <c r="P492"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43" i="7"/>
  <c r="P442" i="7"/>
  <c r="P441" i="7"/>
  <c r="P440" i="7"/>
  <c r="P439" i="7"/>
  <c r="P438" i="7"/>
  <c r="P437" i="7"/>
  <c r="P436" i="7"/>
  <c r="P435" i="7"/>
  <c r="P434" i="7"/>
  <c r="P433" i="7"/>
  <c r="P432" i="7"/>
  <c r="P431" i="7"/>
  <c r="P430" i="7"/>
  <c r="P429" i="7"/>
  <c r="P428" i="7"/>
  <c r="P427" i="7"/>
  <c r="P426" i="7"/>
  <c r="P425" i="7"/>
  <c r="P424" i="7"/>
  <c r="P423" i="7"/>
  <c r="P422" i="7"/>
  <c r="P421" i="7"/>
  <c r="P420" i="7"/>
  <c r="P419" i="7"/>
  <c r="P418" i="7"/>
  <c r="P417" i="7"/>
  <c r="P416" i="7"/>
  <c r="P415" i="7"/>
  <c r="P414" i="7"/>
  <c r="P413" i="7"/>
  <c r="P412" i="7"/>
  <c r="P411" i="7"/>
  <c r="P410" i="7"/>
  <c r="P409" i="7"/>
  <c r="P408" i="7"/>
  <c r="P407" i="7"/>
  <c r="P406" i="7"/>
  <c r="P405" i="7"/>
  <c r="P404" i="7"/>
  <c r="P403" i="7"/>
  <c r="P402" i="7"/>
  <c r="P401" i="7"/>
  <c r="P400" i="7"/>
  <c r="P399" i="7"/>
  <c r="P398" i="7"/>
  <c r="P397" i="7"/>
  <c r="P396" i="7"/>
  <c r="P395" i="7"/>
  <c r="P394" i="7"/>
  <c r="P393" i="7"/>
  <c r="P392" i="7"/>
  <c r="P391" i="7"/>
  <c r="P390" i="7"/>
  <c r="P389" i="7"/>
  <c r="P388" i="7"/>
  <c r="P387" i="7"/>
  <c r="P386" i="7"/>
  <c r="P385" i="7"/>
  <c r="P384" i="7"/>
  <c r="P383" i="7"/>
  <c r="P382" i="7"/>
  <c r="P381" i="7"/>
  <c r="P380" i="7"/>
  <c r="P379" i="7"/>
  <c r="P378" i="7"/>
  <c r="P377" i="7"/>
  <c r="P376" i="7"/>
  <c r="P375" i="7"/>
  <c r="P374" i="7"/>
  <c r="P373" i="7"/>
  <c r="P372" i="7"/>
  <c r="P371" i="7"/>
  <c r="P370" i="7"/>
  <c r="P369" i="7"/>
  <c r="P368" i="7"/>
  <c r="P367" i="7"/>
  <c r="P366" i="7"/>
  <c r="P365" i="7"/>
  <c r="P364" i="7"/>
  <c r="P363" i="7"/>
  <c r="P362" i="7"/>
  <c r="P361" i="7"/>
  <c r="P360" i="7"/>
  <c r="P359" i="7"/>
  <c r="P358" i="7"/>
  <c r="P357" i="7"/>
  <c r="P356" i="7"/>
  <c r="P355"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P327" i="7"/>
  <c r="P326" i="7"/>
  <c r="P325" i="7"/>
  <c r="P324" i="7"/>
  <c r="P323" i="7"/>
  <c r="P322" i="7"/>
  <c r="P321" i="7"/>
  <c r="P320" i="7"/>
  <c r="P319" i="7"/>
  <c r="P318" i="7"/>
  <c r="P317" i="7"/>
  <c r="P316" i="7"/>
  <c r="P315" i="7"/>
  <c r="P314" i="7"/>
  <c r="P313"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P285" i="7"/>
  <c r="P284" i="7"/>
  <c r="P283" i="7"/>
  <c r="P282" i="7"/>
  <c r="P281" i="7"/>
  <c r="P280" i="7"/>
  <c r="P279" i="7"/>
  <c r="P278" i="7"/>
  <c r="P277" i="7"/>
  <c r="P276" i="7"/>
  <c r="P275" i="7"/>
  <c r="P274" i="7"/>
  <c r="P273" i="7"/>
  <c r="P272" i="7"/>
  <c r="P271" i="7"/>
  <c r="P270" i="7"/>
  <c r="P269" i="7"/>
  <c r="P268" i="7"/>
  <c r="P267" i="7"/>
  <c r="P266" i="7"/>
  <c r="P265" i="7"/>
  <c r="P264" i="7"/>
  <c r="P263" i="7"/>
  <c r="P262" i="7"/>
  <c r="P261" i="7"/>
  <c r="P260" i="7"/>
  <c r="P259" i="7"/>
  <c r="P258" i="7"/>
  <c r="P257" i="7"/>
  <c r="P256" i="7"/>
  <c r="P255" i="7"/>
  <c r="P254" i="7"/>
  <c r="P253" i="7"/>
  <c r="P252" i="7"/>
  <c r="P251" i="7"/>
  <c r="P250" i="7"/>
  <c r="P249" i="7"/>
  <c r="P248" i="7"/>
  <c r="P247" i="7"/>
  <c r="P246" i="7"/>
  <c r="P245" i="7"/>
  <c r="P244" i="7"/>
  <c r="P243" i="7"/>
  <c r="P242" i="7"/>
  <c r="P241" i="7"/>
  <c r="P240" i="7"/>
  <c r="P239" i="7"/>
  <c r="P238" i="7"/>
  <c r="P237" i="7"/>
  <c r="P236" i="7"/>
  <c r="P235" i="7"/>
  <c r="P234" i="7"/>
  <c r="P233" i="7"/>
  <c r="P232" i="7"/>
  <c r="P231" i="7"/>
  <c r="P230" i="7"/>
  <c r="P229" i="7"/>
  <c r="P228" i="7"/>
  <c r="P227" i="7"/>
  <c r="P226" i="7"/>
  <c r="P225" i="7"/>
  <c r="P224" i="7"/>
  <c r="P223" i="7"/>
  <c r="P222" i="7"/>
  <c r="P221" i="7"/>
  <c r="P220" i="7"/>
  <c r="P219" i="7"/>
  <c r="P218" i="7"/>
  <c r="P217" i="7"/>
  <c r="P216" i="7"/>
  <c r="P215" i="7"/>
  <c r="P214" i="7"/>
  <c r="P213" i="7"/>
  <c r="P212" i="7"/>
  <c r="P211" i="7"/>
  <c r="P210" i="7"/>
  <c r="P209" i="7"/>
  <c r="P208" i="7"/>
  <c r="P207" i="7"/>
  <c r="P206" i="7"/>
  <c r="P205" i="7"/>
  <c r="P204" i="7"/>
  <c r="P203" i="7"/>
  <c r="P202" i="7"/>
  <c r="P201" i="7"/>
  <c r="P200" i="7"/>
  <c r="P199" i="7"/>
  <c r="P198" i="7"/>
  <c r="P197" i="7"/>
  <c r="P196" i="7"/>
  <c r="P195" i="7"/>
  <c r="P194" i="7"/>
  <c r="P193" i="7"/>
  <c r="P192" i="7"/>
  <c r="P191" i="7"/>
  <c r="P190" i="7"/>
  <c r="P189" i="7"/>
  <c r="P188" i="7"/>
  <c r="P187" i="7"/>
  <c r="P186" i="7"/>
  <c r="P185" i="7"/>
  <c r="P184" i="7"/>
  <c r="P183" i="7"/>
  <c r="P182" i="7"/>
  <c r="P181" i="7"/>
  <c r="P180" i="7"/>
  <c r="P179" i="7"/>
  <c r="P178" i="7"/>
  <c r="P177" i="7"/>
  <c r="P176" i="7"/>
  <c r="P175" i="7"/>
  <c r="P174" i="7"/>
  <c r="P173" i="7"/>
  <c r="P172" i="7"/>
  <c r="P171" i="7"/>
  <c r="P170" i="7"/>
  <c r="P169" i="7"/>
  <c r="P168" i="7"/>
  <c r="P167" i="7"/>
  <c r="P166" i="7"/>
  <c r="P165" i="7"/>
  <c r="P164" i="7"/>
  <c r="P163" i="7"/>
  <c r="P162" i="7"/>
  <c r="P161" i="7"/>
  <c r="P160" i="7"/>
  <c r="P159" i="7"/>
  <c r="P158" i="7"/>
  <c r="P157"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92" i="7"/>
  <c r="P91" i="7"/>
  <c r="P90" i="7"/>
  <c r="P89" i="7"/>
  <c r="P88" i="7"/>
  <c r="P87" i="7"/>
  <c r="P86" i="7"/>
  <c r="P8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P4" i="7"/>
  <c r="P3" i="7"/>
  <c r="P2" i="7"/>
  <c r="U36" i="7"/>
  <c r="U33" i="7"/>
  <c r="U31" i="7"/>
  <c r="V20" i="7"/>
  <c r="V17" i="7"/>
  <c r="V16" i="7"/>
  <c r="V15" i="7"/>
  <c r="V14" i="7"/>
  <c r="V13" i="7"/>
  <c r="V12" i="7"/>
  <c r="V11" i="7"/>
  <c r="V10" i="7"/>
  <c r="V9" i="7"/>
  <c r="V8" i="7"/>
  <c r="V7" i="7"/>
  <c r="V6" i="7"/>
  <c r="V5" i="7"/>
  <c r="R896" i="5" l="1"/>
  <c r="S896" i="5" s="1"/>
  <c r="R890" i="5"/>
  <c r="S890" i="5" s="1"/>
  <c r="R887" i="5"/>
  <c r="S887" i="5" s="1"/>
  <c r="R885" i="5"/>
  <c r="S885" i="5" s="1"/>
  <c r="N877" i="5"/>
  <c r="N874" i="5"/>
  <c r="N866" i="5"/>
  <c r="R832" i="5"/>
  <c r="S832" i="5" s="1"/>
  <c r="R824" i="5"/>
  <c r="S824" i="5" s="1"/>
  <c r="N781" i="5"/>
  <c r="R704" i="5"/>
  <c r="S704" i="5" s="1"/>
  <c r="R702" i="5"/>
  <c r="S702" i="5" s="1"/>
  <c r="N697" i="5"/>
  <c r="N689" i="5"/>
  <c r="R673" i="5"/>
  <c r="S673" i="5" s="1"/>
  <c r="R672" i="5"/>
  <c r="S672" i="5" s="1"/>
  <c r="R669" i="5"/>
  <c r="S669" i="5" s="1"/>
  <c r="R667" i="5"/>
  <c r="S667" i="5" s="1"/>
  <c r="N666" i="5"/>
  <c r="N644" i="5"/>
  <c r="R560" i="5"/>
  <c r="S560" i="5" s="1"/>
  <c r="R552" i="5"/>
  <c r="S552" i="5" s="1"/>
  <c r="R449" i="5"/>
  <c r="S449" i="5" s="1"/>
  <c r="R444" i="5"/>
  <c r="S444" i="5" s="1"/>
  <c r="N422" i="5"/>
  <c r="N413" i="5"/>
  <c r="R266" i="5"/>
  <c r="S266" i="5" s="1"/>
  <c r="R232" i="5"/>
  <c r="S232" i="5" s="1"/>
  <c r="N208" i="5"/>
  <c r="N643" i="5"/>
  <c r="R568" i="5"/>
  <c r="S568" i="5" s="1"/>
  <c r="R542" i="5"/>
  <c r="S542" i="5" s="1"/>
  <c r="R434" i="5"/>
  <c r="S434" i="5" s="1"/>
  <c r="R410" i="5"/>
  <c r="S410" i="5" s="1"/>
  <c r="N286" i="5"/>
  <c r="R279" i="5"/>
  <c r="S279" i="5" s="1"/>
  <c r="N276" i="5"/>
  <c r="R274" i="5"/>
  <c r="S274" i="5" s="1"/>
  <c r="R248" i="5"/>
  <c r="S248" i="5" s="1"/>
  <c r="R245" i="5"/>
  <c r="S245" i="5" s="1"/>
  <c r="N240" i="5"/>
  <c r="R236" i="5"/>
  <c r="S236" i="5" s="1"/>
  <c r="N226" i="5"/>
  <c r="N217" i="5"/>
  <c r="N191" i="5"/>
  <c r="N188" i="5"/>
  <c r="N395" i="5"/>
  <c r="R393" i="5"/>
  <c r="S393" i="5" s="1"/>
  <c r="R392" i="5"/>
  <c r="S392" i="5" s="1"/>
  <c r="R390" i="5"/>
  <c r="S390" i="5" s="1"/>
  <c r="R388" i="5"/>
  <c r="S388" i="5" s="1"/>
  <c r="R387" i="5"/>
  <c r="S387" i="5" s="1"/>
  <c r="R386" i="5"/>
  <c r="S386" i="5" s="1"/>
  <c r="R385" i="5"/>
  <c r="S385" i="5" s="1"/>
  <c r="R384" i="5"/>
  <c r="S384" i="5" s="1"/>
  <c r="R383" i="5"/>
  <c r="S383" i="5" s="1"/>
  <c r="R382" i="5"/>
  <c r="S382" i="5" s="1"/>
  <c r="R379" i="5"/>
  <c r="S379" i="5" s="1"/>
  <c r="R376" i="5"/>
  <c r="S376" i="5" s="1"/>
  <c r="R375" i="5"/>
  <c r="S375" i="5" s="1"/>
  <c r="R374" i="5"/>
  <c r="S374" i="5" s="1"/>
  <c r="R372" i="5"/>
  <c r="S372" i="5" s="1"/>
  <c r="R371" i="5"/>
  <c r="S371" i="5" s="1"/>
  <c r="R365" i="5"/>
  <c r="S365" i="5" s="1"/>
  <c r="R363" i="5"/>
  <c r="S363" i="5" s="1"/>
  <c r="R360" i="5"/>
  <c r="S360" i="5" s="1"/>
  <c r="R359" i="5"/>
  <c r="S359" i="5" s="1"/>
  <c r="R354" i="5"/>
  <c r="S354" i="5" s="1"/>
  <c r="R350" i="5"/>
  <c r="S350" i="5" s="1"/>
  <c r="R349" i="5"/>
  <c r="S349" i="5" s="1"/>
  <c r="R348" i="5"/>
  <c r="S348" i="5" s="1"/>
  <c r="R347" i="5"/>
  <c r="S347" i="5" s="1"/>
  <c r="R342" i="5"/>
  <c r="S342" i="5" s="1"/>
  <c r="R341" i="5"/>
  <c r="S341" i="5" s="1"/>
  <c r="R339" i="5"/>
  <c r="S339" i="5" s="1"/>
  <c r="R330" i="5"/>
  <c r="S330" i="5" s="1"/>
  <c r="R324" i="5"/>
  <c r="S324" i="5" s="1"/>
  <c r="R309" i="5"/>
  <c r="S309" i="5" s="1"/>
  <c r="N303" i="5"/>
  <c r="R301" i="5"/>
  <c r="S301" i="5" s="1"/>
  <c r="R297" i="5"/>
  <c r="S297" i="5" s="1"/>
  <c r="R296" i="5"/>
  <c r="S296" i="5" s="1"/>
  <c r="R292" i="5"/>
  <c r="S292" i="5" s="1"/>
  <c r="R289" i="5"/>
  <c r="S289" i="5" s="1"/>
  <c r="R288" i="5"/>
  <c r="S288" i="5" s="1"/>
  <c r="R287" i="5"/>
  <c r="S287" i="5" s="1"/>
  <c r="R257" i="5"/>
  <c r="S257" i="5" s="1"/>
  <c r="N172" i="5"/>
  <c r="R88" i="5"/>
  <c r="S88" i="5" s="1"/>
  <c r="R491" i="5"/>
  <c r="S491" i="5" s="1"/>
  <c r="R475" i="5"/>
  <c r="S475" i="5" s="1"/>
  <c r="R822" i="5"/>
  <c r="S822" i="5" s="1"/>
  <c r="R787" i="5"/>
  <c r="S787" i="5" s="1"/>
  <c r="R755" i="5"/>
  <c r="S755" i="5" s="1"/>
  <c r="R717" i="5"/>
  <c r="S717" i="5" s="1"/>
  <c r="R679" i="5"/>
  <c r="S679" i="5" s="1"/>
  <c r="N662" i="5"/>
  <c r="N654" i="5"/>
  <c r="R555" i="5"/>
  <c r="S555" i="5" s="1"/>
  <c r="N488" i="5"/>
  <c r="R471" i="5"/>
  <c r="S471" i="5" s="1"/>
  <c r="R452" i="5"/>
  <c r="S452" i="5" s="1"/>
  <c r="N441" i="5"/>
  <c r="R436" i="5"/>
  <c r="S436" i="5" s="1"/>
  <c r="R425" i="5"/>
  <c r="S425" i="5" s="1"/>
  <c r="R411" i="5"/>
  <c r="S411" i="5" s="1"/>
  <c r="N404" i="5"/>
  <c r="R283" i="5"/>
  <c r="S283" i="5" s="1"/>
  <c r="N282" i="5"/>
  <c r="R241" i="5"/>
  <c r="S241" i="5" s="1"/>
  <c r="N194" i="5"/>
  <c r="R688" i="5"/>
  <c r="S688" i="5" s="1"/>
  <c r="R685" i="5"/>
  <c r="S685" i="5" s="1"/>
  <c r="R671" i="5"/>
  <c r="S671" i="5" s="1"/>
  <c r="N655" i="5"/>
  <c r="N651" i="5"/>
  <c r="R487" i="5"/>
  <c r="S487" i="5" s="1"/>
  <c r="R439" i="5"/>
  <c r="S439" i="5" s="1"/>
  <c r="R419" i="5"/>
  <c r="S419" i="5" s="1"/>
  <c r="N412" i="5"/>
  <c r="R409" i="5"/>
  <c r="S409" i="5" s="1"/>
  <c r="R275" i="5"/>
  <c r="S275" i="5" s="1"/>
  <c r="R271" i="5"/>
  <c r="S271" i="5" s="1"/>
  <c r="R264" i="5"/>
  <c r="S264" i="5" s="1"/>
  <c r="R261" i="5"/>
  <c r="S261" i="5" s="1"/>
  <c r="N247" i="5"/>
  <c r="R243" i="5"/>
  <c r="S243" i="5" s="1"/>
  <c r="N181" i="5"/>
  <c r="R253" i="5"/>
  <c r="S253" i="5" s="1"/>
  <c r="R872" i="5"/>
  <c r="S872" i="5" s="1"/>
  <c r="R840" i="5"/>
  <c r="S840" i="5" s="1"/>
  <c r="R836" i="5"/>
  <c r="S836" i="5" s="1"/>
  <c r="R781" i="5"/>
  <c r="S781" i="5" s="1"/>
  <c r="R706" i="5"/>
  <c r="S706" i="5" s="1"/>
  <c r="R665" i="5"/>
  <c r="S665" i="5" s="1"/>
  <c r="R664" i="5"/>
  <c r="S664" i="5" s="1"/>
  <c r="R663" i="5"/>
  <c r="S663" i="5" s="1"/>
  <c r="R579" i="5"/>
  <c r="S579" i="5" s="1"/>
  <c r="R489" i="5"/>
  <c r="S489" i="5" s="1"/>
  <c r="N444" i="5"/>
  <c r="N438" i="5"/>
  <c r="R364" i="5"/>
  <c r="S364" i="5" s="1"/>
  <c r="R322" i="5"/>
  <c r="S322" i="5" s="1"/>
  <c r="R285" i="5"/>
  <c r="S285" i="5" s="1"/>
  <c r="R268" i="5"/>
  <c r="S268" i="5" s="1"/>
  <c r="N253" i="5"/>
  <c r="N238" i="5"/>
  <c r="N234" i="5"/>
  <c r="R659" i="5"/>
  <c r="S659" i="5" s="1"/>
  <c r="R658" i="5"/>
  <c r="S658" i="5" s="1"/>
  <c r="R657" i="5"/>
  <c r="S657" i="5" s="1"/>
  <c r="R656" i="5"/>
  <c r="S656" i="5" s="1"/>
  <c r="R655" i="5"/>
  <c r="S655" i="5" s="1"/>
  <c r="R654" i="5"/>
  <c r="S654" i="5" s="1"/>
  <c r="R653" i="5"/>
  <c r="S653" i="5" s="1"/>
  <c r="R652" i="5"/>
  <c r="S652" i="5" s="1"/>
  <c r="R651" i="5"/>
  <c r="S651" i="5" s="1"/>
  <c r="R650" i="5"/>
  <c r="S650" i="5" s="1"/>
  <c r="R649" i="5"/>
  <c r="S649" i="5" s="1"/>
  <c r="R648" i="5"/>
  <c r="S648" i="5" s="1"/>
  <c r="R647" i="5"/>
  <c r="S647" i="5" s="1"/>
  <c r="R646" i="5"/>
  <c r="S646" i="5" s="1"/>
  <c r="R645" i="5"/>
  <c r="S645" i="5" s="1"/>
  <c r="R644" i="5"/>
  <c r="S644" i="5" s="1"/>
  <c r="R643" i="5"/>
  <c r="S643" i="5" s="1"/>
  <c r="R642" i="5"/>
  <c r="S642" i="5" s="1"/>
  <c r="R640" i="5"/>
  <c r="S640" i="5" s="1"/>
  <c r="R639" i="5"/>
  <c r="S639" i="5" s="1"/>
  <c r="R638" i="5"/>
  <c r="S638" i="5" s="1"/>
  <c r="R636" i="5"/>
  <c r="S636" i="5" s="1"/>
  <c r="R634" i="5"/>
  <c r="S634" i="5" s="1"/>
  <c r="R633" i="5"/>
  <c r="S633" i="5" s="1"/>
  <c r="R632" i="5"/>
  <c r="S632" i="5" s="1"/>
  <c r="R630" i="5"/>
  <c r="S630" i="5" s="1"/>
  <c r="R628" i="5"/>
  <c r="S628" i="5" s="1"/>
  <c r="R626" i="5"/>
  <c r="S626" i="5" s="1"/>
  <c r="R625" i="5"/>
  <c r="S625" i="5" s="1"/>
  <c r="R624" i="5"/>
  <c r="S624" i="5" s="1"/>
  <c r="R623" i="5"/>
  <c r="S623" i="5" s="1"/>
  <c r="R622" i="5"/>
  <c r="S622" i="5" s="1"/>
  <c r="R620" i="5"/>
  <c r="S620" i="5" s="1"/>
  <c r="R619" i="5"/>
  <c r="S619" i="5" s="1"/>
  <c r="R618" i="5"/>
  <c r="S618" i="5" s="1"/>
  <c r="R616" i="5"/>
  <c r="S616" i="5" s="1"/>
  <c r="R615" i="5"/>
  <c r="S615" i="5" s="1"/>
  <c r="R614" i="5"/>
  <c r="S614" i="5" s="1"/>
  <c r="R611" i="5"/>
  <c r="S611" i="5" s="1"/>
  <c r="R610" i="5"/>
  <c r="S610" i="5" s="1"/>
  <c r="R608" i="5"/>
  <c r="S608" i="5" s="1"/>
  <c r="R607" i="5"/>
  <c r="S607" i="5" s="1"/>
  <c r="R606" i="5"/>
  <c r="S606" i="5" s="1"/>
  <c r="R605" i="5"/>
  <c r="S605" i="5" s="1"/>
  <c r="R604" i="5"/>
  <c r="S604" i="5" s="1"/>
  <c r="R603" i="5"/>
  <c r="S603" i="5" s="1"/>
  <c r="R602" i="5"/>
  <c r="S602" i="5" s="1"/>
  <c r="R601" i="5"/>
  <c r="S601" i="5" s="1"/>
  <c r="R600" i="5"/>
  <c r="S600" i="5" s="1"/>
  <c r="R599" i="5"/>
  <c r="S599" i="5" s="1"/>
  <c r="R598" i="5"/>
  <c r="S598" i="5" s="1"/>
  <c r="R597" i="5"/>
  <c r="S597" i="5" s="1"/>
  <c r="R596" i="5"/>
  <c r="S596" i="5" s="1"/>
  <c r="R595" i="5"/>
  <c r="S595" i="5" s="1"/>
  <c r="R594" i="5"/>
  <c r="S594" i="5" s="1"/>
  <c r="R593" i="5"/>
  <c r="S593" i="5" s="1"/>
  <c r="R591" i="5"/>
  <c r="S591" i="5" s="1"/>
  <c r="R590" i="5"/>
  <c r="S590" i="5" s="1"/>
  <c r="R589" i="5"/>
  <c r="S589" i="5" s="1"/>
  <c r="R588" i="5"/>
  <c r="S588" i="5" s="1"/>
  <c r="R586" i="5"/>
  <c r="S586" i="5" s="1"/>
  <c r="R585" i="5"/>
  <c r="S585" i="5" s="1"/>
  <c r="R584" i="5"/>
  <c r="S584" i="5" s="1"/>
  <c r="R580" i="5"/>
  <c r="S580" i="5" s="1"/>
  <c r="R493" i="5"/>
  <c r="S493" i="5" s="1"/>
  <c r="N375" i="5"/>
  <c r="R352" i="5"/>
  <c r="S352" i="5" s="1"/>
  <c r="R286" i="5"/>
  <c r="S286" i="5" s="1"/>
  <c r="R273" i="5"/>
  <c r="S273" i="5" s="1"/>
  <c r="R256" i="5"/>
  <c r="S256" i="5" s="1"/>
  <c r="R247" i="5"/>
  <c r="S247" i="5" s="1"/>
  <c r="R240" i="5"/>
  <c r="S240" i="5" s="1"/>
  <c r="R435" i="5"/>
  <c r="S435" i="5" s="1"/>
  <c r="R229" i="5"/>
  <c r="S229" i="5" s="1"/>
  <c r="R228" i="5"/>
  <c r="S228" i="5" s="1"/>
  <c r="R227" i="5"/>
  <c r="S227" i="5" s="1"/>
  <c r="R226" i="5"/>
  <c r="S226" i="5" s="1"/>
  <c r="R225" i="5"/>
  <c r="S225" i="5" s="1"/>
  <c r="R224" i="5"/>
  <c r="S224" i="5" s="1"/>
  <c r="R223" i="5"/>
  <c r="S223" i="5" s="1"/>
  <c r="R222" i="5"/>
  <c r="S222" i="5" s="1"/>
  <c r="R221" i="5"/>
  <c r="S221" i="5" s="1"/>
  <c r="R220" i="5"/>
  <c r="S220" i="5" s="1"/>
  <c r="R219" i="5"/>
  <c r="S219" i="5" s="1"/>
  <c r="R218" i="5"/>
  <c r="S218" i="5" s="1"/>
  <c r="R217" i="5"/>
  <c r="S217" i="5" s="1"/>
  <c r="R216" i="5"/>
  <c r="S216" i="5" s="1"/>
  <c r="R215" i="5"/>
  <c r="S215" i="5" s="1"/>
  <c r="R214" i="5"/>
  <c r="S214" i="5" s="1"/>
  <c r="R213" i="5"/>
  <c r="S213" i="5" s="1"/>
  <c r="R212" i="5"/>
  <c r="S212" i="5" s="1"/>
  <c r="R211" i="5"/>
  <c r="S211" i="5" s="1"/>
  <c r="R210" i="5"/>
  <c r="S210" i="5" s="1"/>
  <c r="R209" i="5"/>
  <c r="S209" i="5" s="1"/>
  <c r="R208" i="5"/>
  <c r="S208" i="5" s="1"/>
  <c r="R207" i="5"/>
  <c r="S207" i="5" s="1"/>
  <c r="R206" i="5"/>
  <c r="S206" i="5" s="1"/>
  <c r="R205" i="5"/>
  <c r="S205" i="5" s="1"/>
  <c r="R204" i="5"/>
  <c r="S204" i="5" s="1"/>
  <c r="R203" i="5"/>
  <c r="S203" i="5" s="1"/>
  <c r="R202" i="5"/>
  <c r="S202" i="5" s="1"/>
  <c r="R201" i="5"/>
  <c r="S201" i="5" s="1"/>
  <c r="R200" i="5"/>
  <c r="S200" i="5" s="1"/>
  <c r="R199" i="5"/>
  <c r="S199" i="5" s="1"/>
  <c r="R198" i="5"/>
  <c r="S198" i="5" s="1"/>
  <c r="R197" i="5"/>
  <c r="S197" i="5" s="1"/>
  <c r="R196" i="5"/>
  <c r="S196" i="5" s="1"/>
  <c r="R195" i="5"/>
  <c r="S195" i="5" s="1"/>
  <c r="R194" i="5"/>
  <c r="S194" i="5" s="1"/>
  <c r="R193" i="5"/>
  <c r="S193" i="5" s="1"/>
  <c r="R192" i="5"/>
  <c r="S192" i="5" s="1"/>
  <c r="R191" i="5"/>
  <c r="S191" i="5" s="1"/>
  <c r="R190" i="5"/>
  <c r="S190" i="5" s="1"/>
  <c r="R189" i="5"/>
  <c r="S189" i="5" s="1"/>
  <c r="R188" i="5"/>
  <c r="S188" i="5" s="1"/>
  <c r="R187" i="5"/>
  <c r="S187" i="5" s="1"/>
  <c r="R186" i="5"/>
  <c r="S186" i="5" s="1"/>
  <c r="R185" i="5"/>
  <c r="S185" i="5" s="1"/>
  <c r="R184" i="5"/>
  <c r="S184" i="5" s="1"/>
  <c r="R183" i="5"/>
  <c r="S183" i="5" s="1"/>
  <c r="R182" i="5"/>
  <c r="S182" i="5" s="1"/>
  <c r="R181" i="5"/>
  <c r="S181" i="5" s="1"/>
  <c r="R180" i="5"/>
  <c r="S180" i="5" s="1"/>
  <c r="R179" i="5"/>
  <c r="S179" i="5" s="1"/>
  <c r="R178" i="5"/>
  <c r="S178" i="5" s="1"/>
  <c r="R177" i="5"/>
  <c r="S177" i="5" s="1"/>
  <c r="R176" i="5"/>
  <c r="S176" i="5" s="1"/>
  <c r="R175" i="5"/>
  <c r="S175" i="5" s="1"/>
  <c r="R174" i="5"/>
  <c r="S174" i="5" s="1"/>
  <c r="R173" i="5"/>
  <c r="S173" i="5" s="1"/>
  <c r="R172" i="5"/>
  <c r="S172" i="5" s="1"/>
  <c r="R171" i="5"/>
  <c r="S171" i="5" s="1"/>
  <c r="R170" i="5"/>
  <c r="S170" i="5" s="1"/>
  <c r="R169" i="5"/>
  <c r="S169" i="5" s="1"/>
  <c r="R168" i="5"/>
  <c r="S168" i="5" s="1"/>
  <c r="R167" i="5"/>
  <c r="S167" i="5" s="1"/>
  <c r="R166" i="5"/>
  <c r="S166" i="5" s="1"/>
  <c r="R165" i="5"/>
  <c r="S165" i="5" s="1"/>
  <c r="R164" i="5"/>
  <c r="S164" i="5" s="1"/>
  <c r="R163" i="5"/>
  <c r="S163" i="5" s="1"/>
  <c r="R162" i="5"/>
  <c r="S162" i="5" s="1"/>
  <c r="R161" i="5"/>
  <c r="S161" i="5" s="1"/>
  <c r="R160" i="5"/>
  <c r="S160" i="5" s="1"/>
  <c r="R159" i="5"/>
  <c r="S159" i="5" s="1"/>
  <c r="R158" i="5"/>
  <c r="S158" i="5" s="1"/>
  <c r="R157" i="5"/>
  <c r="S157" i="5" s="1"/>
  <c r="R156" i="5"/>
  <c r="S156" i="5" s="1"/>
  <c r="R155" i="5"/>
  <c r="S155" i="5" s="1"/>
  <c r="R154" i="5"/>
  <c r="S154" i="5" s="1"/>
  <c r="R153" i="5"/>
  <c r="S153" i="5" s="1"/>
  <c r="R152" i="5"/>
  <c r="S152" i="5" s="1"/>
  <c r="R151" i="5"/>
  <c r="S151" i="5" s="1"/>
  <c r="R150" i="5"/>
  <c r="S150" i="5" s="1"/>
  <c r="R149" i="5"/>
  <c r="S149" i="5" s="1"/>
  <c r="R148" i="5"/>
  <c r="S148" i="5" s="1"/>
  <c r="R147" i="5"/>
  <c r="S147" i="5" s="1"/>
  <c r="R146" i="5"/>
  <c r="S146" i="5" s="1"/>
  <c r="R145" i="5"/>
  <c r="S145" i="5" s="1"/>
  <c r="R144" i="5"/>
  <c r="S144" i="5" s="1"/>
  <c r="R143" i="5"/>
  <c r="S143" i="5" s="1"/>
  <c r="R142" i="5"/>
  <c r="S142" i="5" s="1"/>
  <c r="R141" i="5"/>
  <c r="S141" i="5" s="1"/>
  <c r="R140" i="5"/>
  <c r="S140" i="5" s="1"/>
  <c r="R139" i="5"/>
  <c r="S139" i="5" s="1"/>
  <c r="R138" i="5"/>
  <c r="S138" i="5" s="1"/>
  <c r="R137" i="5"/>
  <c r="S137" i="5" s="1"/>
  <c r="R136" i="5"/>
  <c r="S136" i="5" s="1"/>
  <c r="R135" i="5"/>
  <c r="S135" i="5" s="1"/>
  <c r="R134" i="5"/>
  <c r="S134" i="5" s="1"/>
  <c r="R133" i="5"/>
  <c r="S133" i="5" s="1"/>
  <c r="R132" i="5"/>
  <c r="S132" i="5" s="1"/>
  <c r="R131" i="5"/>
  <c r="S131" i="5" s="1"/>
  <c r="R130" i="5"/>
  <c r="S130" i="5" s="1"/>
  <c r="R129" i="5"/>
  <c r="S129" i="5" s="1"/>
  <c r="R128" i="5"/>
  <c r="S128" i="5" s="1"/>
  <c r="R127" i="5"/>
  <c r="S127" i="5" s="1"/>
  <c r="R126" i="5"/>
  <c r="S126" i="5" s="1"/>
  <c r="R125" i="5"/>
  <c r="S125" i="5" s="1"/>
  <c r="R124" i="5"/>
  <c r="S124" i="5" s="1"/>
  <c r="R123" i="5"/>
  <c r="S123" i="5" s="1"/>
  <c r="R122" i="5"/>
  <c r="S122" i="5" s="1"/>
  <c r="R121" i="5"/>
  <c r="S121" i="5" s="1"/>
  <c r="R120" i="5"/>
  <c r="S120" i="5" s="1"/>
  <c r="R119" i="5"/>
  <c r="S119" i="5" s="1"/>
  <c r="R118" i="5"/>
  <c r="S118" i="5" s="1"/>
  <c r="R117" i="5"/>
  <c r="S117" i="5" s="1"/>
  <c r="R116" i="5"/>
  <c r="S116" i="5" s="1"/>
  <c r="R115" i="5"/>
  <c r="S115" i="5" s="1"/>
  <c r="R114" i="5"/>
  <c r="S114" i="5" s="1"/>
  <c r="R113" i="5"/>
  <c r="S113" i="5" s="1"/>
  <c r="R112" i="5"/>
  <c r="S112" i="5" s="1"/>
  <c r="R110" i="5"/>
  <c r="S110" i="5" s="1"/>
  <c r="R107" i="5"/>
  <c r="S107" i="5" s="1"/>
  <c r="R105" i="5"/>
  <c r="S105" i="5" s="1"/>
  <c r="R103" i="5"/>
  <c r="S103" i="5" s="1"/>
  <c r="R101" i="5"/>
  <c r="S101" i="5" s="1"/>
  <c r="R97" i="5"/>
  <c r="S97" i="5" s="1"/>
  <c r="R94" i="5"/>
  <c r="S94" i="5" s="1"/>
  <c r="R90" i="5"/>
  <c r="S90" i="5" s="1"/>
  <c r="R89" i="5"/>
  <c r="S89" i="5" s="1"/>
  <c r="R87" i="5"/>
  <c r="S87" i="5" s="1"/>
  <c r="R86" i="5"/>
  <c r="S86" i="5" s="1"/>
  <c r="R84" i="5"/>
  <c r="S84" i="5" s="1"/>
  <c r="R83" i="5"/>
  <c r="S83" i="5" s="1"/>
  <c r="R82" i="5"/>
  <c r="S82" i="5" s="1"/>
  <c r="R81" i="5"/>
  <c r="S81" i="5" s="1"/>
  <c r="R80" i="5"/>
  <c r="S80" i="5" s="1"/>
  <c r="R79" i="5"/>
  <c r="S79" i="5" s="1"/>
  <c r="R78" i="5"/>
  <c r="S78" i="5" s="1"/>
  <c r="R77" i="5"/>
  <c r="S77" i="5" s="1"/>
  <c r="R76" i="5"/>
  <c r="S76" i="5" s="1"/>
  <c r="R75" i="5"/>
  <c r="S75" i="5" s="1"/>
  <c r="R74" i="5"/>
  <c r="S74" i="5" s="1"/>
  <c r="R73" i="5"/>
  <c r="S73" i="5" s="1"/>
  <c r="R72" i="5"/>
  <c r="S72" i="5" s="1"/>
  <c r="R71" i="5"/>
  <c r="S71" i="5" s="1"/>
  <c r="R70" i="5"/>
  <c r="S70" i="5" s="1"/>
  <c r="R69" i="5"/>
  <c r="S69" i="5" s="1"/>
  <c r="R68" i="5"/>
  <c r="S68" i="5" s="1"/>
  <c r="R67" i="5"/>
  <c r="S67" i="5" s="1"/>
  <c r="R66" i="5"/>
  <c r="S66" i="5" s="1"/>
  <c r="R65" i="5"/>
  <c r="S65" i="5" s="1"/>
  <c r="R64" i="5"/>
  <c r="S64" i="5" s="1"/>
  <c r="R63" i="5"/>
  <c r="S63" i="5" s="1"/>
  <c r="R62" i="5"/>
  <c r="S62" i="5" s="1"/>
  <c r="R61" i="5"/>
  <c r="S61" i="5" s="1"/>
  <c r="R60" i="5"/>
  <c r="S60" i="5" s="1"/>
  <c r="R59" i="5"/>
  <c r="S59" i="5" s="1"/>
  <c r="R58" i="5"/>
  <c r="S58" i="5" s="1"/>
  <c r="R57" i="5"/>
  <c r="S57" i="5" s="1"/>
  <c r="R56" i="5"/>
  <c r="S56" i="5" s="1"/>
  <c r="R55" i="5"/>
  <c r="S55" i="5" s="1"/>
  <c r="R54" i="5"/>
  <c r="S54" i="5" s="1"/>
  <c r="R53" i="5"/>
  <c r="S53" i="5" s="1"/>
  <c r="R52" i="5"/>
  <c r="S52" i="5" s="1"/>
  <c r="R51" i="5"/>
  <c r="S51" i="5" s="1"/>
  <c r="R50" i="5"/>
  <c r="S50" i="5" s="1"/>
  <c r="R49" i="5"/>
  <c r="S49" i="5" s="1"/>
  <c r="R48" i="5"/>
  <c r="S48" i="5" s="1"/>
  <c r="R47" i="5"/>
  <c r="S47" i="5" s="1"/>
  <c r="R46" i="5"/>
  <c r="S46" i="5" s="1"/>
  <c r="R45" i="5"/>
  <c r="S45" i="5" s="1"/>
  <c r="R44" i="5"/>
  <c r="S44" i="5" s="1"/>
  <c r="R43" i="5"/>
  <c r="S43" i="5" s="1"/>
  <c r="R42" i="5"/>
  <c r="S42" i="5" s="1"/>
  <c r="R41" i="5"/>
  <c r="S41" i="5" s="1"/>
  <c r="R40" i="5"/>
  <c r="S40" i="5" s="1"/>
  <c r="R39" i="5"/>
  <c r="S39" i="5" s="1"/>
  <c r="R38" i="5"/>
  <c r="S38" i="5" s="1"/>
  <c r="R37" i="5"/>
  <c r="S37" i="5" s="1"/>
  <c r="R36" i="5"/>
  <c r="S36" i="5" s="1"/>
  <c r="R35" i="5"/>
  <c r="S35" i="5" s="1"/>
  <c r="R34" i="5"/>
  <c r="S34" i="5" s="1"/>
  <c r="R33" i="5"/>
  <c r="S33" i="5" s="1"/>
  <c r="R32" i="5"/>
  <c r="S32" i="5" s="1"/>
  <c r="N250" i="5"/>
  <c r="R31" i="5"/>
  <c r="S31" i="5" s="1"/>
  <c r="R30" i="5"/>
  <c r="S30" i="5" s="1"/>
  <c r="R29" i="5"/>
  <c r="S29" i="5" s="1"/>
  <c r="R28" i="5"/>
  <c r="S28" i="5" s="1"/>
  <c r="R27" i="5"/>
  <c r="S27" i="5" s="1"/>
  <c r="R26" i="5"/>
  <c r="S26" i="5" s="1"/>
  <c r="R25" i="5"/>
  <c r="S25" i="5" s="1"/>
  <c r="R24" i="5"/>
  <c r="S24" i="5" s="1"/>
  <c r="R23" i="5"/>
  <c r="S23" i="5" s="1"/>
  <c r="R22" i="5"/>
  <c r="S22" i="5" s="1"/>
  <c r="R21" i="5"/>
  <c r="S21" i="5" s="1"/>
  <c r="R20" i="5"/>
  <c r="S20" i="5" s="1"/>
  <c r="R19" i="5"/>
  <c r="S19" i="5" s="1"/>
  <c r="R18" i="5"/>
  <c r="S18" i="5" s="1"/>
  <c r="R17" i="5"/>
  <c r="S17" i="5" s="1"/>
  <c r="R16" i="5"/>
  <c r="S16" i="5" s="1"/>
  <c r="R15" i="5"/>
  <c r="S15" i="5" s="1"/>
  <c r="R14" i="5"/>
  <c r="S14" i="5" s="1"/>
  <c r="R13" i="5"/>
  <c r="S13" i="5" s="1"/>
  <c r="R12" i="5"/>
  <c r="S12" i="5" s="1"/>
  <c r="R11" i="5"/>
  <c r="S11" i="5" s="1"/>
  <c r="R10" i="5"/>
  <c r="S10" i="5" s="1"/>
  <c r="R9" i="5"/>
  <c r="S9" i="5" s="1"/>
  <c r="R8" i="5"/>
  <c r="S8" i="5" s="1"/>
  <c r="R7" i="5"/>
  <c r="S7" i="5" s="1"/>
  <c r="R6" i="5"/>
  <c r="S6" i="5" s="1"/>
  <c r="R5" i="5"/>
  <c r="S5" i="5" s="1"/>
  <c r="R4" i="5"/>
  <c r="S4" i="5" s="1"/>
  <c r="R3" i="5"/>
  <c r="S3" i="5" s="1"/>
  <c r="R2" i="5"/>
  <c r="S2" i="5" s="1"/>
  <c r="R901" i="5"/>
  <c r="S901" i="5" s="1"/>
  <c r="R900" i="5"/>
  <c r="S900" i="5" s="1"/>
  <c r="R899" i="5"/>
  <c r="S899" i="5" s="1"/>
  <c r="R898" i="5"/>
  <c r="S898" i="5" s="1"/>
  <c r="R897" i="5"/>
  <c r="S897" i="5" s="1"/>
  <c r="N896" i="5"/>
  <c r="R895" i="5"/>
  <c r="S895" i="5" s="1"/>
  <c r="R894" i="5"/>
  <c r="S894" i="5" s="1"/>
  <c r="R893" i="5"/>
  <c r="S893" i="5" s="1"/>
  <c r="R892" i="5"/>
  <c r="S892" i="5" s="1"/>
  <c r="R891" i="5"/>
  <c r="S891" i="5" s="1"/>
  <c r="N890" i="5"/>
  <c r="R889" i="5"/>
  <c r="S889" i="5" s="1"/>
  <c r="R888" i="5"/>
  <c r="S888" i="5" s="1"/>
  <c r="R886" i="5"/>
  <c r="S886" i="5" s="1"/>
  <c r="N885" i="5"/>
  <c r="R884" i="5"/>
  <c r="S884" i="5" s="1"/>
  <c r="R883" i="5"/>
  <c r="S883" i="5" s="1"/>
  <c r="R882" i="5"/>
  <c r="S882" i="5" s="1"/>
  <c r="R881" i="5"/>
  <c r="S881" i="5" s="1"/>
  <c r="R880" i="5"/>
  <c r="S880" i="5" s="1"/>
  <c r="R879" i="5"/>
  <c r="S879" i="5" s="1"/>
  <c r="R878" i="5"/>
  <c r="S878" i="5" s="1"/>
  <c r="R877" i="5"/>
  <c r="S877" i="5" s="1"/>
  <c r="R876" i="5"/>
  <c r="S876" i="5" s="1"/>
  <c r="R875" i="5"/>
  <c r="S875" i="5" s="1"/>
  <c r="R874" i="5"/>
  <c r="S874" i="5" s="1"/>
  <c r="R873" i="5"/>
  <c r="S873" i="5" s="1"/>
  <c r="R871" i="5"/>
  <c r="S871" i="5" s="1"/>
  <c r="R869" i="5"/>
  <c r="S869" i="5" s="1"/>
  <c r="R868" i="5"/>
  <c r="S868" i="5" s="1"/>
  <c r="R866" i="5"/>
  <c r="S866" i="5" s="1"/>
  <c r="R865" i="5"/>
  <c r="S865" i="5" s="1"/>
  <c r="R861" i="5"/>
  <c r="S861" i="5" s="1"/>
  <c r="R860" i="5"/>
  <c r="S860" i="5" s="1"/>
  <c r="N859" i="5"/>
  <c r="R858" i="5"/>
  <c r="S858" i="5" s="1"/>
  <c r="R856" i="5"/>
  <c r="S856" i="5" s="1"/>
  <c r="R854" i="5"/>
  <c r="S854" i="5" s="1"/>
  <c r="R853" i="5"/>
  <c r="S853" i="5" s="1"/>
  <c r="N850" i="5"/>
  <c r="R848" i="5"/>
  <c r="S848" i="5" s="1"/>
  <c r="R843" i="5"/>
  <c r="S843" i="5" s="1"/>
  <c r="R833" i="5"/>
  <c r="S833" i="5" s="1"/>
  <c r="R830" i="5"/>
  <c r="S830" i="5" s="1"/>
  <c r="R825" i="5"/>
  <c r="S825" i="5" s="1"/>
  <c r="R820" i="5"/>
  <c r="S820" i="5" s="1"/>
  <c r="R818" i="5"/>
  <c r="S818" i="5" s="1"/>
  <c r="R816" i="5"/>
  <c r="S816" i="5" s="1"/>
  <c r="R815" i="5"/>
  <c r="S815" i="5" s="1"/>
  <c r="R810" i="5"/>
  <c r="S810" i="5" s="1"/>
  <c r="R804" i="5"/>
  <c r="S804" i="5" s="1"/>
  <c r="R772" i="5"/>
  <c r="S772" i="5" s="1"/>
  <c r="N755" i="5"/>
  <c r="R753" i="5"/>
  <c r="S753" i="5" s="1"/>
  <c r="N748" i="5"/>
  <c r="R746" i="5"/>
  <c r="S746" i="5" s="1"/>
  <c r="R710" i="5"/>
  <c r="S710" i="5" s="1"/>
  <c r="R708" i="5"/>
  <c r="S708" i="5" s="1"/>
  <c r="R707" i="5"/>
  <c r="S707" i="5" s="1"/>
  <c r="R705" i="5"/>
  <c r="S705" i="5" s="1"/>
  <c r="N688" i="5"/>
  <c r="R683" i="5"/>
  <c r="S683" i="5" s="1"/>
  <c r="R675" i="5"/>
  <c r="S675" i="5" s="1"/>
  <c r="R660" i="5"/>
  <c r="S660" i="5" s="1"/>
  <c r="R558" i="5"/>
  <c r="S558" i="5" s="1"/>
  <c r="R553" i="5"/>
  <c r="S553" i="5" s="1"/>
  <c r="R543" i="5"/>
  <c r="S543" i="5" s="1"/>
  <c r="R518" i="5"/>
  <c r="S518" i="5" s="1"/>
  <c r="R515" i="5"/>
  <c r="S515" i="5" s="1"/>
  <c r="R505" i="5"/>
  <c r="S505" i="5" s="1"/>
  <c r="R502" i="5"/>
  <c r="S502" i="5" s="1"/>
  <c r="R500" i="5"/>
  <c r="S500" i="5" s="1"/>
  <c r="R468" i="5"/>
  <c r="S468" i="5" s="1"/>
  <c r="R465" i="5"/>
  <c r="S465" i="5" s="1"/>
  <c r="R456" i="5"/>
  <c r="S456" i="5" s="1"/>
  <c r="R450" i="5"/>
  <c r="S450" i="5" s="1"/>
  <c r="R447" i="5"/>
  <c r="S447" i="5" s="1"/>
  <c r="R445" i="5"/>
  <c r="S445" i="5" s="1"/>
  <c r="R443" i="5"/>
  <c r="S443" i="5" s="1"/>
  <c r="R431" i="5"/>
  <c r="S431" i="5" s="1"/>
  <c r="R429" i="5"/>
  <c r="S429" i="5" s="1"/>
  <c r="R424" i="5"/>
  <c r="S424" i="5" s="1"/>
  <c r="R418" i="5"/>
  <c r="S418" i="5" s="1"/>
  <c r="R412" i="5"/>
  <c r="S412" i="5" s="1"/>
  <c r="R405" i="5"/>
  <c r="S405" i="5" s="1"/>
  <c r="R404" i="5"/>
  <c r="S404" i="5" s="1"/>
  <c r="R399" i="5"/>
  <c r="S399" i="5" s="1"/>
  <c r="N384" i="5"/>
  <c r="R381" i="5"/>
  <c r="S381" i="5" s="1"/>
  <c r="R380" i="5"/>
  <c r="S380" i="5" s="1"/>
  <c r="R377" i="5"/>
  <c r="S377" i="5" s="1"/>
  <c r="R370" i="5"/>
  <c r="S370" i="5" s="1"/>
  <c r="R366" i="5"/>
  <c r="S366" i="5" s="1"/>
  <c r="R357" i="5"/>
  <c r="S357" i="5" s="1"/>
  <c r="R355" i="5"/>
  <c r="S355" i="5" s="1"/>
  <c r="N349" i="5"/>
  <c r="N347" i="5"/>
  <c r="R345" i="5"/>
  <c r="S345" i="5" s="1"/>
  <c r="R343" i="5"/>
  <c r="S343" i="5" s="1"/>
  <c r="N341" i="5"/>
  <c r="R335" i="5"/>
  <c r="S335" i="5" s="1"/>
  <c r="R331" i="5"/>
  <c r="S331" i="5" s="1"/>
  <c r="R313" i="5"/>
  <c r="S313" i="5" s="1"/>
  <c r="R303" i="5"/>
  <c r="S303" i="5" s="1"/>
  <c r="N297" i="5"/>
  <c r="R267" i="5"/>
  <c r="S267" i="5" s="1"/>
  <c r="R244" i="5"/>
  <c r="S244" i="5" s="1"/>
  <c r="R239" i="5"/>
  <c r="S239" i="5" s="1"/>
  <c r="R490" i="5"/>
  <c r="S490" i="5" s="1"/>
  <c r="N482" i="5"/>
  <c r="N451" i="5"/>
  <c r="R361" i="5"/>
  <c r="S361" i="5" s="1"/>
  <c r="R291" i="5"/>
  <c r="S291" i="5" s="1"/>
  <c r="R666" i="5"/>
  <c r="S666" i="5" s="1"/>
  <c r="R516" i="5"/>
  <c r="S516" i="5" s="1"/>
  <c r="R513" i="5"/>
  <c r="S513" i="5" s="1"/>
  <c r="R501" i="5"/>
  <c r="S501" i="5" s="1"/>
  <c r="R492" i="5"/>
  <c r="S492" i="5" s="1"/>
  <c r="R486" i="5"/>
  <c r="S486" i="5" s="1"/>
  <c r="R485" i="5"/>
  <c r="S485" i="5" s="1"/>
  <c r="R481" i="5"/>
  <c r="S481" i="5" s="1"/>
  <c r="R480" i="5"/>
  <c r="S480" i="5" s="1"/>
  <c r="R478" i="5"/>
  <c r="S478" i="5" s="1"/>
  <c r="R476" i="5"/>
  <c r="S476" i="5" s="1"/>
  <c r="R474" i="5"/>
  <c r="S474" i="5" s="1"/>
  <c r="R464" i="5"/>
  <c r="S464" i="5" s="1"/>
  <c r="R462" i="5"/>
  <c r="S462" i="5" s="1"/>
  <c r="R461" i="5"/>
  <c r="S461" i="5" s="1"/>
  <c r="R459" i="5"/>
  <c r="S459" i="5" s="1"/>
  <c r="R458" i="5"/>
  <c r="S458" i="5" s="1"/>
  <c r="R420" i="5"/>
  <c r="S420" i="5" s="1"/>
  <c r="R416" i="5"/>
  <c r="S416" i="5" s="1"/>
  <c r="R414" i="5"/>
  <c r="S414" i="5" s="1"/>
  <c r="R394" i="5"/>
  <c r="S394" i="5" s="1"/>
  <c r="R391" i="5"/>
  <c r="S391" i="5" s="1"/>
  <c r="N387" i="5"/>
  <c r="N383" i="5"/>
  <c r="R373" i="5"/>
  <c r="S373" i="5" s="1"/>
  <c r="R368" i="5"/>
  <c r="S368" i="5" s="1"/>
  <c r="R362" i="5"/>
  <c r="S362" i="5" s="1"/>
  <c r="R344" i="5"/>
  <c r="S344" i="5" s="1"/>
  <c r="R340" i="5"/>
  <c r="S340" i="5" s="1"/>
  <c r="R325" i="5"/>
  <c r="S325" i="5" s="1"/>
  <c r="N324" i="5"/>
  <c r="R823" i="5"/>
  <c r="S823" i="5" s="1"/>
  <c r="R749" i="5"/>
  <c r="S749" i="5" s="1"/>
  <c r="R745" i="5"/>
  <c r="S745" i="5" s="1"/>
  <c r="R713" i="5"/>
  <c r="S713" i="5" s="1"/>
  <c r="N702" i="5"/>
  <c r="N701" i="5"/>
  <c r="R700" i="5"/>
  <c r="S700" i="5" s="1"/>
  <c r="R699" i="5"/>
  <c r="S699" i="5" s="1"/>
  <c r="R698" i="5"/>
  <c r="S698" i="5" s="1"/>
  <c r="R697" i="5"/>
  <c r="S697" i="5" s="1"/>
  <c r="R696" i="5"/>
  <c r="S696" i="5" s="1"/>
  <c r="R695" i="5"/>
  <c r="S695" i="5" s="1"/>
  <c r="R694" i="5"/>
  <c r="S694" i="5" s="1"/>
  <c r="R693" i="5"/>
  <c r="S693" i="5" s="1"/>
  <c r="R692" i="5"/>
  <c r="S692" i="5" s="1"/>
  <c r="R691" i="5"/>
  <c r="S691" i="5" s="1"/>
  <c r="R690" i="5"/>
  <c r="S690" i="5" s="1"/>
  <c r="R687" i="5"/>
  <c r="S687" i="5" s="1"/>
  <c r="R686" i="5"/>
  <c r="S686" i="5" s="1"/>
  <c r="N684" i="5"/>
  <c r="R682" i="5"/>
  <c r="S682" i="5" s="1"/>
  <c r="R680" i="5"/>
  <c r="S680" i="5" s="1"/>
  <c r="N679" i="5"/>
  <c r="R677" i="5"/>
  <c r="S677" i="5" s="1"/>
  <c r="N676" i="5"/>
  <c r="N673" i="5"/>
  <c r="N672" i="5"/>
  <c r="N669" i="5"/>
  <c r="R576" i="5"/>
  <c r="S576" i="5" s="1"/>
  <c r="N566" i="5"/>
  <c r="R554" i="5"/>
  <c r="S554" i="5" s="1"/>
  <c r="R522" i="5"/>
  <c r="S522" i="5" s="1"/>
  <c r="R521" i="5"/>
  <c r="S521" i="5" s="1"/>
  <c r="R517" i="5"/>
  <c r="S517" i="5" s="1"/>
  <c r="R514" i="5"/>
  <c r="S514" i="5" s="1"/>
  <c r="R509" i="5"/>
  <c r="S509" i="5" s="1"/>
  <c r="R498" i="5"/>
  <c r="S498" i="5" s="1"/>
  <c r="R496" i="5"/>
  <c r="S496" i="5" s="1"/>
  <c r="R479" i="5"/>
  <c r="S479" i="5" s="1"/>
  <c r="N477" i="5"/>
  <c r="R472" i="5"/>
  <c r="S472" i="5" s="1"/>
  <c r="R467" i="5"/>
  <c r="S467" i="5" s="1"/>
  <c r="R466" i="5"/>
  <c r="S466" i="5" s="1"/>
  <c r="R460" i="5"/>
  <c r="S460" i="5" s="1"/>
  <c r="R455" i="5"/>
  <c r="S455" i="5" s="1"/>
  <c r="N453" i="5"/>
  <c r="R448" i="5"/>
  <c r="S448" i="5" s="1"/>
  <c r="R446" i="5"/>
  <c r="S446" i="5" s="1"/>
  <c r="R442" i="5"/>
  <c r="S442" i="5" s="1"/>
  <c r="R441" i="5"/>
  <c r="S441" i="5" s="1"/>
  <c r="N440" i="5"/>
  <c r="R433" i="5"/>
  <c r="S433" i="5" s="1"/>
  <c r="R432" i="5"/>
  <c r="S432" i="5" s="1"/>
  <c r="R430" i="5"/>
  <c r="S430" i="5" s="1"/>
  <c r="R428" i="5"/>
  <c r="S428" i="5" s="1"/>
  <c r="R423" i="5"/>
  <c r="S423" i="5" s="1"/>
  <c r="R422" i="5"/>
  <c r="S422" i="5" s="1"/>
  <c r="N419" i="5"/>
  <c r="R417" i="5"/>
  <c r="S417" i="5" s="1"/>
  <c r="R415" i="5"/>
  <c r="S415" i="5" s="1"/>
  <c r="R406" i="5"/>
  <c r="S406" i="5" s="1"/>
  <c r="R402" i="5"/>
  <c r="S402" i="5" s="1"/>
  <c r="R400" i="5"/>
  <c r="S400" i="5" s="1"/>
  <c r="R397" i="5"/>
  <c r="S397" i="5" s="1"/>
  <c r="R389" i="5"/>
  <c r="S389" i="5" s="1"/>
  <c r="R378" i="5"/>
  <c r="S378" i="5" s="1"/>
  <c r="R369" i="5"/>
  <c r="S369" i="5" s="1"/>
  <c r="R367" i="5"/>
  <c r="S367" i="5" s="1"/>
  <c r="R358" i="5"/>
  <c r="S358" i="5" s="1"/>
  <c r="R356" i="5"/>
  <c r="S356" i="5" s="1"/>
  <c r="R353" i="5"/>
  <c r="S353" i="5" s="1"/>
  <c r="R351" i="5"/>
  <c r="S351" i="5" s="1"/>
  <c r="R346" i="5"/>
  <c r="S346" i="5" s="1"/>
  <c r="R338" i="5"/>
  <c r="S338" i="5" s="1"/>
  <c r="R333" i="5"/>
  <c r="S333" i="5" s="1"/>
  <c r="R323" i="5"/>
  <c r="S323" i="5" s="1"/>
  <c r="R306" i="5"/>
  <c r="S306" i="5" s="1"/>
  <c r="R293" i="5"/>
  <c r="S293" i="5" s="1"/>
  <c r="R284" i="5"/>
  <c r="S284" i="5" s="1"/>
  <c r="R282" i="5"/>
  <c r="S282" i="5" s="1"/>
  <c r="N265" i="5"/>
  <c r="R255" i="5"/>
  <c r="S255" i="5" s="1"/>
  <c r="N231" i="5"/>
  <c r="R828" i="5"/>
  <c r="S828" i="5" s="1"/>
  <c r="N828" i="5"/>
  <c r="R773" i="5"/>
  <c r="S773" i="5" s="1"/>
  <c r="N773" i="5"/>
  <c r="R736" i="5"/>
  <c r="S736" i="5" s="1"/>
  <c r="N736" i="5"/>
  <c r="R564" i="5"/>
  <c r="S564" i="5" s="1"/>
  <c r="N564" i="5"/>
  <c r="R559" i="5"/>
  <c r="S559" i="5" s="1"/>
  <c r="N559" i="5"/>
  <c r="R551" i="5"/>
  <c r="S551" i="5" s="1"/>
  <c r="N551" i="5"/>
  <c r="R523" i="5"/>
  <c r="S523" i="5" s="1"/>
  <c r="N523" i="5"/>
  <c r="R870" i="5"/>
  <c r="S870" i="5" s="1"/>
  <c r="N870" i="5"/>
  <c r="R867" i="5"/>
  <c r="S867" i="5" s="1"/>
  <c r="N867" i="5"/>
  <c r="N864" i="5"/>
  <c r="R864" i="5"/>
  <c r="S864" i="5" s="1"/>
  <c r="N863" i="5"/>
  <c r="R863" i="5"/>
  <c r="S863" i="5" s="1"/>
  <c r="N862" i="5"/>
  <c r="R862" i="5"/>
  <c r="S862" i="5" s="1"/>
  <c r="R857" i="5"/>
  <c r="S857" i="5" s="1"/>
  <c r="N857" i="5"/>
  <c r="N855" i="5"/>
  <c r="R855" i="5"/>
  <c r="S855" i="5" s="1"/>
  <c r="R851" i="5"/>
  <c r="S851" i="5" s="1"/>
  <c r="N851" i="5"/>
  <c r="N849" i="5"/>
  <c r="R849" i="5"/>
  <c r="S849" i="5" s="1"/>
  <c r="R847" i="5"/>
  <c r="S847" i="5" s="1"/>
  <c r="N847" i="5"/>
  <c r="N846" i="5"/>
  <c r="R846" i="5"/>
  <c r="S846" i="5" s="1"/>
  <c r="N845" i="5"/>
  <c r="R845" i="5"/>
  <c r="S845" i="5" s="1"/>
  <c r="R844" i="5"/>
  <c r="S844" i="5" s="1"/>
  <c r="N844" i="5"/>
  <c r="R842" i="5"/>
  <c r="S842" i="5" s="1"/>
  <c r="N842" i="5"/>
  <c r="N841" i="5"/>
  <c r="R841" i="5"/>
  <c r="S841" i="5" s="1"/>
  <c r="N839" i="5"/>
  <c r="R839" i="5"/>
  <c r="S839" i="5" s="1"/>
  <c r="R838" i="5"/>
  <c r="S838" i="5" s="1"/>
  <c r="N838" i="5"/>
  <c r="R837" i="5"/>
  <c r="S837" i="5" s="1"/>
  <c r="N837" i="5"/>
  <c r="R835" i="5"/>
  <c r="S835" i="5" s="1"/>
  <c r="N835" i="5"/>
  <c r="N834" i="5"/>
  <c r="R834" i="5"/>
  <c r="S834" i="5" s="1"/>
  <c r="N831" i="5"/>
  <c r="R831" i="5"/>
  <c r="S831" i="5" s="1"/>
  <c r="R827" i="5"/>
  <c r="S827" i="5" s="1"/>
  <c r="N827" i="5"/>
  <c r="N821" i="5"/>
  <c r="R821" i="5"/>
  <c r="S821" i="5" s="1"/>
  <c r="R819" i="5"/>
  <c r="S819" i="5" s="1"/>
  <c r="N819" i="5"/>
  <c r="N817" i="5"/>
  <c r="R817" i="5"/>
  <c r="S817" i="5" s="1"/>
  <c r="N814" i="5"/>
  <c r="R814" i="5"/>
  <c r="S814" i="5" s="1"/>
  <c r="R813" i="5"/>
  <c r="S813" i="5" s="1"/>
  <c r="N813" i="5"/>
  <c r="R812" i="5"/>
  <c r="S812" i="5" s="1"/>
  <c r="N812" i="5"/>
  <c r="R811" i="5"/>
  <c r="S811" i="5" s="1"/>
  <c r="N811" i="5"/>
  <c r="N809" i="5"/>
  <c r="R809" i="5"/>
  <c r="S809" i="5" s="1"/>
  <c r="R808" i="5"/>
  <c r="S808" i="5" s="1"/>
  <c r="N808" i="5"/>
  <c r="R807" i="5"/>
  <c r="S807" i="5" s="1"/>
  <c r="N807" i="5"/>
  <c r="N806" i="5"/>
  <c r="R806" i="5"/>
  <c r="S806" i="5" s="1"/>
  <c r="N805" i="5"/>
  <c r="R805" i="5"/>
  <c r="S805" i="5" s="1"/>
  <c r="N803" i="5"/>
  <c r="R803" i="5"/>
  <c r="S803" i="5" s="1"/>
  <c r="R802" i="5"/>
  <c r="S802" i="5" s="1"/>
  <c r="N802" i="5"/>
  <c r="R801" i="5"/>
  <c r="S801" i="5" s="1"/>
  <c r="N801" i="5"/>
  <c r="R800" i="5"/>
  <c r="S800" i="5" s="1"/>
  <c r="N800" i="5"/>
  <c r="R799" i="5"/>
  <c r="S799" i="5" s="1"/>
  <c r="N799" i="5"/>
  <c r="R798" i="5"/>
  <c r="S798" i="5" s="1"/>
  <c r="N798" i="5"/>
  <c r="R797" i="5"/>
  <c r="S797" i="5" s="1"/>
  <c r="N797" i="5"/>
  <c r="R796" i="5"/>
  <c r="S796" i="5" s="1"/>
  <c r="N796" i="5"/>
  <c r="R795" i="5"/>
  <c r="S795" i="5" s="1"/>
  <c r="N795" i="5"/>
  <c r="R794" i="5"/>
  <c r="S794" i="5" s="1"/>
  <c r="N794" i="5"/>
  <c r="N793" i="5"/>
  <c r="R793" i="5"/>
  <c r="S793" i="5" s="1"/>
  <c r="N792" i="5"/>
  <c r="R792" i="5"/>
  <c r="S792" i="5" s="1"/>
  <c r="R791" i="5"/>
  <c r="S791" i="5" s="1"/>
  <c r="N791" i="5"/>
  <c r="R790" i="5"/>
  <c r="S790" i="5" s="1"/>
  <c r="N790" i="5"/>
  <c r="R788" i="5"/>
  <c r="S788" i="5" s="1"/>
  <c r="N788" i="5"/>
  <c r="R786" i="5"/>
  <c r="S786" i="5" s="1"/>
  <c r="N786" i="5"/>
  <c r="R785" i="5"/>
  <c r="S785" i="5" s="1"/>
  <c r="N785" i="5"/>
  <c r="N784" i="5"/>
  <c r="R784" i="5"/>
  <c r="S784" i="5" s="1"/>
  <c r="R783" i="5"/>
  <c r="S783" i="5" s="1"/>
  <c r="N783" i="5"/>
  <c r="N782" i="5"/>
  <c r="R782" i="5"/>
  <c r="S782" i="5" s="1"/>
  <c r="R780" i="5"/>
  <c r="S780" i="5" s="1"/>
  <c r="N780" i="5"/>
  <c r="R779" i="5"/>
  <c r="S779" i="5" s="1"/>
  <c r="N779" i="5"/>
  <c r="R778" i="5"/>
  <c r="S778" i="5" s="1"/>
  <c r="N778" i="5"/>
  <c r="R777" i="5"/>
  <c r="S777" i="5" s="1"/>
  <c r="N777" i="5"/>
  <c r="R776" i="5"/>
  <c r="S776" i="5" s="1"/>
  <c r="N776" i="5"/>
  <c r="R775" i="5"/>
  <c r="S775" i="5" s="1"/>
  <c r="N775" i="5"/>
  <c r="N774" i="5"/>
  <c r="R774" i="5"/>
  <c r="S774" i="5" s="1"/>
  <c r="R771" i="5"/>
  <c r="S771" i="5" s="1"/>
  <c r="N771" i="5"/>
  <c r="R770" i="5"/>
  <c r="S770" i="5" s="1"/>
  <c r="N770" i="5"/>
  <c r="N769" i="5"/>
  <c r="R769" i="5"/>
  <c r="S769" i="5" s="1"/>
  <c r="N768" i="5"/>
  <c r="R768" i="5"/>
  <c r="S768" i="5" s="1"/>
  <c r="N767" i="5"/>
  <c r="R767" i="5"/>
  <c r="S767" i="5" s="1"/>
  <c r="R766" i="5"/>
  <c r="S766" i="5" s="1"/>
  <c r="N766" i="5"/>
  <c r="N765" i="5"/>
  <c r="R765" i="5"/>
  <c r="S765" i="5" s="1"/>
  <c r="R764" i="5"/>
  <c r="S764" i="5" s="1"/>
  <c r="N764" i="5"/>
  <c r="N763" i="5"/>
  <c r="R763" i="5"/>
  <c r="S763" i="5" s="1"/>
  <c r="R762" i="5"/>
  <c r="S762" i="5" s="1"/>
  <c r="N762" i="5"/>
  <c r="N761" i="5"/>
  <c r="R761" i="5"/>
  <c r="S761" i="5" s="1"/>
  <c r="R760" i="5"/>
  <c r="S760" i="5" s="1"/>
  <c r="N760" i="5"/>
  <c r="N758" i="5"/>
  <c r="R758" i="5"/>
  <c r="S758" i="5" s="1"/>
  <c r="N757" i="5"/>
  <c r="R757" i="5"/>
  <c r="S757" i="5" s="1"/>
  <c r="N756" i="5"/>
  <c r="R756" i="5"/>
  <c r="S756" i="5" s="1"/>
  <c r="N752" i="5"/>
  <c r="R752" i="5"/>
  <c r="S752" i="5" s="1"/>
  <c r="N751" i="5"/>
  <c r="R751" i="5"/>
  <c r="S751" i="5" s="1"/>
  <c r="N750" i="5"/>
  <c r="R750" i="5"/>
  <c r="S750" i="5" s="1"/>
  <c r="N747" i="5"/>
  <c r="R747" i="5"/>
  <c r="S747" i="5" s="1"/>
  <c r="R744" i="5"/>
  <c r="S744" i="5" s="1"/>
  <c r="N744" i="5"/>
  <c r="N743" i="5"/>
  <c r="R743" i="5"/>
  <c r="S743" i="5" s="1"/>
  <c r="N742" i="5"/>
  <c r="R742" i="5"/>
  <c r="S742" i="5" s="1"/>
  <c r="N741" i="5"/>
  <c r="R741" i="5"/>
  <c r="S741" i="5" s="1"/>
  <c r="N740" i="5"/>
  <c r="R740" i="5"/>
  <c r="S740" i="5" s="1"/>
  <c r="R739" i="5"/>
  <c r="S739" i="5" s="1"/>
  <c r="N739" i="5"/>
  <c r="R738" i="5"/>
  <c r="S738" i="5" s="1"/>
  <c r="N738" i="5"/>
  <c r="N737" i="5"/>
  <c r="R737" i="5"/>
  <c r="S737" i="5" s="1"/>
  <c r="N734" i="5"/>
  <c r="R734" i="5"/>
  <c r="S734" i="5" s="1"/>
  <c r="R733" i="5"/>
  <c r="S733" i="5" s="1"/>
  <c r="N733" i="5"/>
  <c r="N732" i="5"/>
  <c r="R732" i="5"/>
  <c r="S732" i="5" s="1"/>
  <c r="R731" i="5"/>
  <c r="S731" i="5" s="1"/>
  <c r="N731" i="5"/>
  <c r="R730" i="5"/>
  <c r="S730" i="5" s="1"/>
  <c r="N730" i="5"/>
  <c r="R729" i="5"/>
  <c r="S729" i="5" s="1"/>
  <c r="N729" i="5"/>
  <c r="R728" i="5"/>
  <c r="S728" i="5" s="1"/>
  <c r="N728" i="5"/>
  <c r="R727" i="5"/>
  <c r="S727" i="5" s="1"/>
  <c r="N727" i="5"/>
  <c r="R726" i="5"/>
  <c r="S726" i="5" s="1"/>
  <c r="N726" i="5"/>
  <c r="R725" i="5"/>
  <c r="S725" i="5" s="1"/>
  <c r="N725" i="5"/>
  <c r="N724" i="5"/>
  <c r="R724" i="5"/>
  <c r="S724" i="5" s="1"/>
  <c r="R723" i="5"/>
  <c r="S723" i="5" s="1"/>
  <c r="N723" i="5"/>
  <c r="N722" i="5"/>
  <c r="R722" i="5"/>
  <c r="S722" i="5" s="1"/>
  <c r="N721" i="5"/>
  <c r="R721" i="5"/>
  <c r="S721" i="5" s="1"/>
  <c r="R720" i="5"/>
  <c r="S720" i="5" s="1"/>
  <c r="N720" i="5"/>
  <c r="N719" i="5"/>
  <c r="R719" i="5"/>
  <c r="S719" i="5" s="1"/>
  <c r="N718" i="5"/>
  <c r="R718" i="5"/>
  <c r="S718" i="5" s="1"/>
  <c r="N716" i="5"/>
  <c r="R716" i="5"/>
  <c r="S716" i="5" s="1"/>
  <c r="N715" i="5"/>
  <c r="R715" i="5"/>
  <c r="S715" i="5" s="1"/>
  <c r="R714" i="5"/>
  <c r="S714" i="5" s="1"/>
  <c r="N714" i="5"/>
  <c r="N712" i="5"/>
  <c r="R712" i="5"/>
  <c r="S712" i="5" s="1"/>
  <c r="R711" i="5"/>
  <c r="S711" i="5" s="1"/>
  <c r="N711" i="5"/>
  <c r="N709" i="5"/>
  <c r="R709" i="5"/>
  <c r="S709" i="5" s="1"/>
  <c r="R641" i="5"/>
  <c r="S641" i="5" s="1"/>
  <c r="N641" i="5"/>
  <c r="N637" i="5"/>
  <c r="R637" i="5"/>
  <c r="S637" i="5" s="1"/>
  <c r="R635" i="5"/>
  <c r="S635" i="5" s="1"/>
  <c r="N635" i="5"/>
  <c r="R631" i="5"/>
  <c r="S631" i="5" s="1"/>
  <c r="N631" i="5"/>
  <c r="R629" i="5"/>
  <c r="S629" i="5" s="1"/>
  <c r="N629" i="5"/>
  <c r="R627" i="5"/>
  <c r="S627" i="5" s="1"/>
  <c r="N627" i="5"/>
  <c r="R621" i="5"/>
  <c r="S621" i="5" s="1"/>
  <c r="N621" i="5"/>
  <c r="N617" i="5"/>
  <c r="R617" i="5"/>
  <c r="S617" i="5" s="1"/>
  <c r="R613" i="5"/>
  <c r="S613" i="5" s="1"/>
  <c r="N613" i="5"/>
  <c r="N612" i="5"/>
  <c r="R612" i="5"/>
  <c r="S612" i="5" s="1"/>
  <c r="N609" i="5"/>
  <c r="R609" i="5"/>
  <c r="S609" i="5" s="1"/>
  <c r="N592" i="5"/>
  <c r="R592" i="5"/>
  <c r="S592" i="5" s="1"/>
  <c r="N587" i="5"/>
  <c r="R587" i="5"/>
  <c r="S587" i="5" s="1"/>
  <c r="N583" i="5"/>
  <c r="R583" i="5"/>
  <c r="S583" i="5" s="1"/>
  <c r="R582" i="5"/>
  <c r="S582" i="5" s="1"/>
  <c r="N582" i="5"/>
  <c r="N581" i="5"/>
  <c r="R581" i="5"/>
  <c r="S581" i="5" s="1"/>
  <c r="N577" i="5"/>
  <c r="R577" i="5"/>
  <c r="S577" i="5" s="1"/>
  <c r="N575" i="5"/>
  <c r="R575" i="5"/>
  <c r="S575" i="5" s="1"/>
  <c r="R574" i="5"/>
  <c r="S574" i="5" s="1"/>
  <c r="N574" i="5"/>
  <c r="R573" i="5"/>
  <c r="S573" i="5" s="1"/>
  <c r="N573" i="5"/>
  <c r="R572" i="5"/>
  <c r="S572" i="5" s="1"/>
  <c r="N572" i="5"/>
  <c r="R571" i="5"/>
  <c r="S571" i="5" s="1"/>
  <c r="N571" i="5"/>
  <c r="R569" i="5"/>
  <c r="S569" i="5" s="1"/>
  <c r="N569" i="5"/>
  <c r="R567" i="5"/>
  <c r="S567" i="5" s="1"/>
  <c r="N567" i="5"/>
  <c r="N565" i="5"/>
  <c r="R565" i="5"/>
  <c r="S565" i="5" s="1"/>
  <c r="N563" i="5"/>
  <c r="R563" i="5"/>
  <c r="S563" i="5" s="1"/>
  <c r="N562" i="5"/>
  <c r="R562" i="5"/>
  <c r="S562" i="5" s="1"/>
  <c r="N561" i="5"/>
  <c r="R561" i="5"/>
  <c r="S561" i="5" s="1"/>
  <c r="R557" i="5"/>
  <c r="S557" i="5" s="1"/>
  <c r="N557" i="5"/>
  <c r="R556" i="5"/>
  <c r="S556" i="5" s="1"/>
  <c r="N556" i="5"/>
  <c r="R550" i="5"/>
  <c r="S550" i="5" s="1"/>
  <c r="N550" i="5"/>
  <c r="R549" i="5"/>
  <c r="S549" i="5" s="1"/>
  <c r="N549" i="5"/>
  <c r="R548" i="5"/>
  <c r="S548" i="5" s="1"/>
  <c r="N548" i="5"/>
  <c r="N547" i="5"/>
  <c r="R547" i="5"/>
  <c r="S547" i="5" s="1"/>
  <c r="N546" i="5"/>
  <c r="R546" i="5"/>
  <c r="S546" i="5" s="1"/>
  <c r="R545" i="5"/>
  <c r="S545" i="5" s="1"/>
  <c r="N545" i="5"/>
  <c r="N544" i="5"/>
  <c r="R544" i="5"/>
  <c r="S544" i="5" s="1"/>
  <c r="R541" i="5"/>
  <c r="S541" i="5" s="1"/>
  <c r="N541" i="5"/>
  <c r="N540" i="5"/>
  <c r="R540" i="5"/>
  <c r="S540" i="5" s="1"/>
  <c r="N539" i="5"/>
  <c r="R539" i="5"/>
  <c r="S539" i="5" s="1"/>
  <c r="N538" i="5"/>
  <c r="R538" i="5"/>
  <c r="S538" i="5" s="1"/>
  <c r="R537" i="5"/>
  <c r="S537" i="5" s="1"/>
  <c r="N537" i="5"/>
  <c r="N535" i="5"/>
  <c r="R535" i="5"/>
  <c r="S535" i="5" s="1"/>
  <c r="R534" i="5"/>
  <c r="S534" i="5" s="1"/>
  <c r="N534" i="5"/>
  <c r="R533" i="5"/>
  <c r="S533" i="5" s="1"/>
  <c r="N533" i="5"/>
  <c r="R532" i="5"/>
  <c r="S532" i="5" s="1"/>
  <c r="N532" i="5"/>
  <c r="R530" i="5"/>
  <c r="S530" i="5" s="1"/>
  <c r="N530" i="5"/>
  <c r="R529" i="5"/>
  <c r="S529" i="5" s="1"/>
  <c r="N529" i="5"/>
  <c r="R528" i="5"/>
  <c r="S528" i="5" s="1"/>
  <c r="N528" i="5"/>
  <c r="R527" i="5"/>
  <c r="S527" i="5" s="1"/>
  <c r="N527" i="5"/>
  <c r="N526" i="5"/>
  <c r="R526" i="5"/>
  <c r="S526" i="5" s="1"/>
  <c r="N525" i="5"/>
  <c r="R525" i="5"/>
  <c r="S525" i="5" s="1"/>
  <c r="N524" i="5"/>
  <c r="R524" i="5"/>
  <c r="S524" i="5" s="1"/>
  <c r="N520" i="5"/>
  <c r="R520" i="5"/>
  <c r="S520" i="5" s="1"/>
  <c r="N519" i="5"/>
  <c r="R519" i="5"/>
  <c r="S519" i="5" s="1"/>
  <c r="N512" i="5"/>
  <c r="R512" i="5"/>
  <c r="S512" i="5" s="1"/>
  <c r="R511" i="5"/>
  <c r="S511" i="5" s="1"/>
  <c r="N511" i="5"/>
  <c r="N510" i="5"/>
  <c r="R510" i="5"/>
  <c r="S510" i="5" s="1"/>
  <c r="R508" i="5"/>
  <c r="S508" i="5" s="1"/>
  <c r="N508" i="5"/>
  <c r="N507" i="5"/>
  <c r="R507" i="5"/>
  <c r="S507" i="5" s="1"/>
  <c r="N506" i="5"/>
  <c r="R506" i="5"/>
  <c r="S506" i="5" s="1"/>
  <c r="N504" i="5"/>
  <c r="R504" i="5"/>
  <c r="S504" i="5" s="1"/>
  <c r="N503" i="5"/>
  <c r="R503" i="5"/>
  <c r="S503" i="5" s="1"/>
  <c r="R499" i="5"/>
  <c r="S499" i="5" s="1"/>
  <c r="N499" i="5"/>
  <c r="N497" i="5"/>
  <c r="R497" i="5"/>
  <c r="S497" i="5" s="1"/>
  <c r="R495" i="5"/>
  <c r="S495" i="5" s="1"/>
  <c r="N495" i="5"/>
  <c r="N494" i="5"/>
  <c r="R494" i="5"/>
  <c r="S494" i="5" s="1"/>
  <c r="N337" i="5"/>
  <c r="R337" i="5"/>
  <c r="S337" i="5" s="1"/>
  <c r="N336" i="5"/>
  <c r="R336" i="5"/>
  <c r="S336" i="5" s="1"/>
  <c r="N334" i="5"/>
  <c r="R334" i="5"/>
  <c r="S334" i="5" s="1"/>
  <c r="R332" i="5"/>
  <c r="S332" i="5" s="1"/>
  <c r="N332" i="5"/>
  <c r="R329" i="5"/>
  <c r="S329" i="5" s="1"/>
  <c r="N329" i="5"/>
  <c r="N328" i="5"/>
  <c r="R328" i="5"/>
  <c r="S328" i="5" s="1"/>
  <c r="N327" i="5"/>
  <c r="R327" i="5"/>
  <c r="S327" i="5" s="1"/>
  <c r="R326" i="5"/>
  <c r="S326" i="5" s="1"/>
  <c r="N326" i="5"/>
  <c r="N321" i="5"/>
  <c r="R321" i="5"/>
  <c r="S321" i="5" s="1"/>
  <c r="R320" i="5"/>
  <c r="S320" i="5" s="1"/>
  <c r="N320" i="5"/>
  <c r="R319" i="5"/>
  <c r="S319" i="5" s="1"/>
  <c r="N319" i="5"/>
  <c r="N318" i="5"/>
  <c r="R318" i="5"/>
  <c r="S318" i="5" s="1"/>
  <c r="R317" i="5"/>
  <c r="S317" i="5" s="1"/>
  <c r="N317" i="5"/>
  <c r="R316" i="5"/>
  <c r="S316" i="5" s="1"/>
  <c r="N316" i="5"/>
  <c r="N315" i="5"/>
  <c r="R315" i="5"/>
  <c r="S315" i="5" s="1"/>
  <c r="R314" i="5"/>
  <c r="S314" i="5" s="1"/>
  <c r="N314" i="5"/>
  <c r="R312" i="5"/>
  <c r="S312" i="5" s="1"/>
  <c r="N312" i="5"/>
  <c r="R311" i="5"/>
  <c r="S311" i="5" s="1"/>
  <c r="N311" i="5"/>
  <c r="N310" i="5"/>
  <c r="R310" i="5"/>
  <c r="S310" i="5" s="1"/>
  <c r="R308" i="5"/>
  <c r="S308" i="5" s="1"/>
  <c r="N308" i="5"/>
  <c r="R307" i="5"/>
  <c r="S307" i="5" s="1"/>
  <c r="N307" i="5"/>
  <c r="R305" i="5"/>
  <c r="S305" i="5" s="1"/>
  <c r="N305" i="5"/>
  <c r="N304" i="5"/>
  <c r="R304" i="5"/>
  <c r="S304" i="5" s="1"/>
  <c r="N302" i="5"/>
  <c r="R302" i="5"/>
  <c r="S302" i="5" s="1"/>
  <c r="R300" i="5"/>
  <c r="S300" i="5" s="1"/>
  <c r="N300" i="5"/>
  <c r="N299" i="5"/>
  <c r="R299" i="5"/>
  <c r="S299" i="5" s="1"/>
  <c r="R298" i="5"/>
  <c r="S298" i="5" s="1"/>
  <c r="N298" i="5"/>
  <c r="N295" i="5"/>
  <c r="R295" i="5"/>
  <c r="S295" i="5" s="1"/>
  <c r="N294" i="5"/>
  <c r="R294" i="5"/>
  <c r="S294" i="5" s="1"/>
  <c r="R290" i="5"/>
  <c r="S290" i="5" s="1"/>
  <c r="N290" i="5"/>
  <c r="N111" i="5"/>
  <c r="R111" i="5"/>
  <c r="S111" i="5" s="1"/>
  <c r="R109" i="5"/>
  <c r="S109" i="5" s="1"/>
  <c r="N109" i="5"/>
  <c r="R108" i="5"/>
  <c r="S108" i="5" s="1"/>
  <c r="N108" i="5"/>
  <c r="N106" i="5"/>
  <c r="R106" i="5"/>
  <c r="S106" i="5" s="1"/>
  <c r="N104" i="5"/>
  <c r="R104" i="5"/>
  <c r="S104" i="5" s="1"/>
  <c r="N102" i="5"/>
  <c r="R102" i="5"/>
  <c r="S102" i="5" s="1"/>
  <c r="R100" i="5"/>
  <c r="S100" i="5" s="1"/>
  <c r="N100" i="5"/>
  <c r="R99" i="5"/>
  <c r="S99" i="5" s="1"/>
  <c r="N99" i="5"/>
  <c r="N98" i="5"/>
  <c r="R98" i="5"/>
  <c r="S98" i="5" s="1"/>
  <c r="R96" i="5"/>
  <c r="S96" i="5" s="1"/>
  <c r="N96" i="5"/>
  <c r="N95" i="5"/>
  <c r="R95" i="5"/>
  <c r="S95" i="5" s="1"/>
  <c r="N93" i="5"/>
  <c r="R93" i="5"/>
  <c r="S93" i="5" s="1"/>
  <c r="R92" i="5"/>
  <c r="S92" i="5" s="1"/>
  <c r="N92" i="5"/>
  <c r="N91" i="5"/>
  <c r="R91" i="5"/>
  <c r="S91" i="5" s="1"/>
  <c r="N85" i="5"/>
  <c r="R85" i="5"/>
  <c r="S85" i="5" s="1"/>
  <c r="R280" i="7"/>
  <c r="R283" i="7"/>
  <c r="S283" i="7" s="1"/>
  <c r="R286" i="7"/>
  <c r="S286" i="7" s="1"/>
  <c r="R289" i="7"/>
  <c r="S289" i="7" s="1"/>
  <c r="R294" i="7"/>
  <c r="S294" i="7" s="1"/>
  <c r="R297" i="7"/>
  <c r="S297" i="7" s="1"/>
  <c r="R299" i="7"/>
  <c r="S299" i="7" s="1"/>
  <c r="R305" i="7"/>
  <c r="S305" i="7" s="1"/>
  <c r="R310" i="7"/>
  <c r="S310" i="7" s="1"/>
  <c r="R315" i="7"/>
  <c r="S315" i="7" s="1"/>
  <c r="R319" i="7"/>
  <c r="S319" i="7" s="1"/>
  <c r="R325" i="7"/>
  <c r="S325" i="7" s="1"/>
  <c r="R328" i="7"/>
  <c r="S328" i="7" s="1"/>
  <c r="R334" i="7"/>
  <c r="S334" i="7" s="1"/>
  <c r="R339" i="7"/>
  <c r="S339" i="7" s="1"/>
  <c r="R345" i="7"/>
  <c r="S345" i="7" s="1"/>
  <c r="R351" i="7"/>
  <c r="S351" i="7" s="1"/>
  <c r="R357" i="7"/>
  <c r="S357" i="7" s="1"/>
  <c r="R359" i="7"/>
  <c r="S359" i="7" s="1"/>
  <c r="R364" i="7"/>
  <c r="S364" i="7" s="1"/>
  <c r="R368" i="7"/>
  <c r="S368" i="7" s="1"/>
  <c r="R372" i="7"/>
  <c r="S372" i="7" s="1"/>
  <c r="R377" i="7"/>
  <c r="S377" i="7" s="1"/>
  <c r="R380" i="7"/>
  <c r="S380" i="7" s="1"/>
  <c r="R384" i="7"/>
  <c r="S384" i="7" s="1"/>
  <c r="R388" i="7"/>
  <c r="S388" i="7" s="1"/>
  <c r="R392" i="7"/>
  <c r="S392" i="7" s="1"/>
  <c r="R396" i="7"/>
  <c r="S396" i="7" s="1"/>
  <c r="R400" i="7"/>
  <c r="S400" i="7" s="1"/>
  <c r="R404" i="7"/>
  <c r="S404" i="7" s="1"/>
  <c r="R408" i="7"/>
  <c r="S408" i="7" s="1"/>
  <c r="R412" i="7"/>
  <c r="S412" i="7" s="1"/>
  <c r="R416" i="7"/>
  <c r="S416" i="7" s="1"/>
  <c r="R420" i="7"/>
  <c r="S420" i="7" s="1"/>
  <c r="R423" i="7"/>
  <c r="S423" i="7" s="1"/>
  <c r="R426" i="7"/>
  <c r="S426" i="7" s="1"/>
  <c r="R433" i="7"/>
  <c r="S433" i="7" s="1"/>
  <c r="R437" i="7"/>
  <c r="S437" i="7" s="1"/>
  <c r="R441" i="7"/>
  <c r="S441" i="7" s="1"/>
  <c r="R448" i="7"/>
  <c r="S448" i="7" s="1"/>
  <c r="R452" i="7"/>
  <c r="S452" i="7" s="1"/>
  <c r="R457" i="7"/>
  <c r="S457" i="7" s="1"/>
  <c r="R462" i="7"/>
  <c r="S462" i="7" s="1"/>
  <c r="R465" i="7"/>
  <c r="S465" i="7" s="1"/>
  <c r="R470" i="7"/>
  <c r="S470" i="7" s="1"/>
  <c r="R474" i="7"/>
  <c r="S474" i="7" s="1"/>
  <c r="R478" i="7"/>
  <c r="S478" i="7" s="1"/>
  <c r="R483" i="7"/>
  <c r="S483" i="7" s="1"/>
  <c r="R486" i="7"/>
  <c r="S486" i="7" s="1"/>
  <c r="R491" i="7"/>
  <c r="S491" i="7" s="1"/>
  <c r="R495" i="7"/>
  <c r="S495" i="7" s="1"/>
  <c r="R498" i="7"/>
  <c r="S498" i="7" s="1"/>
  <c r="R503" i="7"/>
  <c r="S503" i="7" s="1"/>
  <c r="R506" i="7"/>
  <c r="S506" i="7" s="1"/>
  <c r="R509" i="7"/>
  <c r="S509" i="7" s="1"/>
  <c r="R514" i="7"/>
  <c r="S514" i="7" s="1"/>
  <c r="R518" i="7"/>
  <c r="S518" i="7" s="1"/>
  <c r="R522" i="7"/>
  <c r="S522" i="7" s="1"/>
  <c r="R525" i="7"/>
  <c r="S525" i="7" s="1"/>
  <c r="R530" i="7"/>
  <c r="S530" i="7" s="1"/>
  <c r="R534" i="7"/>
  <c r="S534" i="7" s="1"/>
  <c r="R541" i="7"/>
  <c r="S541" i="7" s="1"/>
  <c r="R545" i="7"/>
  <c r="S545" i="7" s="1"/>
  <c r="R550" i="7"/>
  <c r="S550" i="7" s="1"/>
  <c r="R554" i="7"/>
  <c r="S554" i="7" s="1"/>
  <c r="R558" i="7"/>
  <c r="S558" i="7" s="1"/>
  <c r="R562" i="7"/>
  <c r="S562" i="7" s="1"/>
  <c r="R621" i="7"/>
  <c r="S621" i="7" s="1"/>
  <c r="R628" i="7"/>
  <c r="S628" i="7" s="1"/>
  <c r="R634" i="7"/>
  <c r="S634" i="7" s="1"/>
  <c r="R640" i="7"/>
  <c r="S640" i="7" s="1"/>
  <c r="R645" i="7"/>
  <c r="S645" i="7" s="1"/>
  <c r="R649" i="7"/>
  <c r="S649" i="7" s="1"/>
  <c r="R653" i="7"/>
  <c r="S653" i="7" s="1"/>
  <c r="R657" i="7"/>
  <c r="S657" i="7" s="1"/>
  <c r="R662" i="7"/>
  <c r="S662" i="7" s="1"/>
  <c r="R665" i="7"/>
  <c r="S665" i="7" s="1"/>
  <c r="R671" i="7"/>
  <c r="S671" i="7" s="1"/>
  <c r="R673" i="7"/>
  <c r="S673" i="7" s="1"/>
  <c r="R679" i="7"/>
  <c r="S679" i="7" s="1"/>
  <c r="R684" i="7"/>
  <c r="S684" i="7" s="1"/>
  <c r="R691" i="7"/>
  <c r="S691" i="7" s="1"/>
  <c r="R695" i="7"/>
  <c r="S695" i="7" s="1"/>
  <c r="R697" i="7"/>
  <c r="S697" i="7" s="1"/>
  <c r="R705" i="7"/>
  <c r="S705" i="7" s="1"/>
  <c r="R709" i="7"/>
  <c r="S709" i="7" s="1"/>
  <c r="R713" i="7"/>
  <c r="S713" i="7" s="1"/>
  <c r="R717" i="7"/>
  <c r="S717" i="7" s="1"/>
  <c r="R721" i="7"/>
  <c r="S721" i="7" s="1"/>
  <c r="R725" i="7"/>
  <c r="S725" i="7" s="1"/>
  <c r="R728" i="7"/>
  <c r="S728" i="7" s="1"/>
  <c r="R731" i="7"/>
  <c r="S731" i="7" s="1"/>
  <c r="R735" i="7"/>
  <c r="S735" i="7" s="1"/>
  <c r="R739" i="7"/>
  <c r="S739" i="7" s="1"/>
  <c r="R743" i="7"/>
  <c r="S743" i="7" s="1"/>
  <c r="R748" i="7"/>
  <c r="S748" i="7" s="1"/>
  <c r="R753" i="7"/>
  <c r="S753" i="7" s="1"/>
  <c r="R758" i="7"/>
  <c r="S758" i="7" s="1"/>
  <c r="R764" i="7"/>
  <c r="S764" i="7" s="1"/>
  <c r="R769" i="7"/>
  <c r="S769" i="7" s="1"/>
  <c r="R775" i="7"/>
  <c r="S775" i="7" s="1"/>
  <c r="R783" i="7"/>
  <c r="S783" i="7" s="1"/>
  <c r="R787" i="7"/>
  <c r="S787" i="7" s="1"/>
  <c r="R791" i="7"/>
  <c r="S791" i="7" s="1"/>
  <c r="R277" i="7"/>
  <c r="S277" i="7" s="1"/>
  <c r="R282" i="7"/>
  <c r="S282" i="7" s="1"/>
  <c r="R285" i="7"/>
  <c r="S285" i="7" s="1"/>
  <c r="R288" i="7"/>
  <c r="S288" i="7" s="1"/>
  <c r="R291" i="7"/>
  <c r="S291" i="7" s="1"/>
  <c r="R296" i="7"/>
  <c r="S296" i="7" s="1"/>
  <c r="R300" i="7"/>
  <c r="S300" i="7" s="1"/>
  <c r="R304" i="7"/>
  <c r="S304" i="7" s="1"/>
  <c r="R307" i="7"/>
  <c r="S307" i="7" s="1"/>
  <c r="R312" i="7"/>
  <c r="S312" i="7" s="1"/>
  <c r="R316" i="7"/>
  <c r="S316" i="7" s="1"/>
  <c r="R321" i="7"/>
  <c r="S321" i="7" s="1"/>
  <c r="R324" i="7"/>
  <c r="S324" i="7" s="1"/>
  <c r="R330" i="7"/>
  <c r="S330" i="7" s="1"/>
  <c r="R332" i="7"/>
  <c r="S332" i="7" s="1"/>
  <c r="R335" i="7"/>
  <c r="S335" i="7" s="1"/>
  <c r="R338" i="7"/>
  <c r="S338" i="7" s="1"/>
  <c r="R342" i="7"/>
  <c r="S342" i="7" s="1"/>
  <c r="R346" i="7"/>
  <c r="S346" i="7" s="1"/>
  <c r="R348" i="7"/>
  <c r="S348" i="7" s="1"/>
  <c r="R352" i="7"/>
  <c r="S352" i="7" s="1"/>
  <c r="R356" i="7"/>
  <c r="S356" i="7" s="1"/>
  <c r="R358" i="7"/>
  <c r="S358" i="7" s="1"/>
  <c r="R363" i="7"/>
  <c r="S363" i="7" s="1"/>
  <c r="R366" i="7"/>
  <c r="S366" i="7" s="1"/>
  <c r="R371" i="7"/>
  <c r="S371" i="7" s="1"/>
  <c r="R375" i="7"/>
  <c r="S375" i="7" s="1"/>
  <c r="R381" i="7"/>
  <c r="S381" i="7" s="1"/>
  <c r="R385" i="7"/>
  <c r="S385" i="7" s="1"/>
  <c r="R389" i="7"/>
  <c r="S389" i="7" s="1"/>
  <c r="R394" i="7"/>
  <c r="S394" i="7" s="1"/>
  <c r="R399" i="7"/>
  <c r="S399" i="7" s="1"/>
  <c r="R402" i="7"/>
  <c r="S402" i="7" s="1"/>
  <c r="R406" i="7"/>
  <c r="S406" i="7" s="1"/>
  <c r="R409" i="7"/>
  <c r="S409" i="7" s="1"/>
  <c r="R414" i="7"/>
  <c r="S414" i="7" s="1"/>
  <c r="R418" i="7"/>
  <c r="S418" i="7" s="1"/>
  <c r="R422" i="7"/>
  <c r="S422" i="7" s="1"/>
  <c r="R427" i="7"/>
  <c r="S427" i="7" s="1"/>
  <c r="R432" i="7"/>
  <c r="S432" i="7" s="1"/>
  <c r="R435" i="7"/>
  <c r="S435" i="7" s="1"/>
  <c r="R440" i="7"/>
  <c r="S440" i="7" s="1"/>
  <c r="R443" i="7"/>
  <c r="S443" i="7" s="1"/>
  <c r="R447" i="7"/>
  <c r="S447" i="7" s="1"/>
  <c r="R450" i="7"/>
  <c r="S450" i="7" s="1"/>
  <c r="R455" i="7"/>
  <c r="S455" i="7" s="1"/>
  <c r="R459" i="7"/>
  <c r="S459" i="7" s="1"/>
  <c r="R463" i="7"/>
  <c r="S463" i="7" s="1"/>
  <c r="R467" i="7"/>
  <c r="S467" i="7" s="1"/>
  <c r="R471" i="7"/>
  <c r="S471" i="7" s="1"/>
  <c r="R477" i="7"/>
  <c r="S477" i="7" s="1"/>
  <c r="R480" i="7"/>
  <c r="S480" i="7" s="1"/>
  <c r="R485" i="7"/>
  <c r="S485" i="7" s="1"/>
  <c r="R490" i="7"/>
  <c r="S490" i="7" s="1"/>
  <c r="R496" i="7"/>
  <c r="S496" i="7" s="1"/>
  <c r="R499" i="7"/>
  <c r="S499" i="7" s="1"/>
  <c r="R504" i="7"/>
  <c r="S504" i="7" s="1"/>
  <c r="R507" i="7"/>
  <c r="S507" i="7" s="1"/>
  <c r="R510" i="7"/>
  <c r="S510" i="7" s="1"/>
  <c r="R515" i="7"/>
  <c r="S515" i="7" s="1"/>
  <c r="R521" i="7"/>
  <c r="S521" i="7" s="1"/>
  <c r="R526" i="7"/>
  <c r="S526" i="7" s="1"/>
  <c r="R531" i="7"/>
  <c r="S531" i="7" s="1"/>
  <c r="R535" i="7"/>
  <c r="S535" i="7" s="1"/>
  <c r="R539" i="7"/>
  <c r="S539" i="7" s="1"/>
  <c r="R543" i="7"/>
  <c r="S543" i="7" s="1"/>
  <c r="R547" i="7"/>
  <c r="S547" i="7" s="1"/>
  <c r="R552" i="7"/>
  <c r="S552" i="7" s="1"/>
  <c r="R556" i="7"/>
  <c r="S556" i="7" s="1"/>
  <c r="R560" i="7"/>
  <c r="S560" i="7" s="1"/>
  <c r="R623" i="7"/>
  <c r="S623" i="7" s="1"/>
  <c r="R627" i="7"/>
  <c r="S627" i="7" s="1"/>
  <c r="R632" i="7"/>
  <c r="S632" i="7" s="1"/>
  <c r="R637" i="7"/>
  <c r="S637" i="7" s="1"/>
  <c r="R641" i="7"/>
  <c r="S641" i="7" s="1"/>
  <c r="R647" i="7"/>
  <c r="S647" i="7" s="1"/>
  <c r="R654" i="7"/>
  <c r="S654" i="7" s="1"/>
  <c r="R660" i="7"/>
  <c r="S660" i="7" s="1"/>
  <c r="R664" i="7"/>
  <c r="S664" i="7" s="1"/>
  <c r="R670" i="7"/>
  <c r="S670" i="7" s="1"/>
  <c r="R678" i="7"/>
  <c r="S678" i="7" s="1"/>
  <c r="R683" i="7"/>
  <c r="S683" i="7" s="1"/>
  <c r="R689" i="7"/>
  <c r="S689" i="7" s="1"/>
  <c r="R701" i="7"/>
  <c r="S701" i="7" s="1"/>
  <c r="R703" i="7"/>
  <c r="S703" i="7" s="1"/>
  <c r="R707" i="7"/>
  <c r="S707" i="7" s="1"/>
  <c r="R712" i="7"/>
  <c r="S712" i="7" s="1"/>
  <c r="R715" i="7"/>
  <c r="S715" i="7" s="1"/>
  <c r="R720" i="7"/>
  <c r="S720" i="7" s="1"/>
  <c r="R727" i="7"/>
  <c r="S727" i="7" s="1"/>
  <c r="R732" i="7"/>
  <c r="S732" i="7" s="1"/>
  <c r="R740" i="7"/>
  <c r="S740" i="7" s="1"/>
  <c r="R746" i="7"/>
  <c r="S746" i="7" s="1"/>
  <c r="R752" i="7"/>
  <c r="S752" i="7" s="1"/>
  <c r="R759" i="7"/>
  <c r="S759" i="7" s="1"/>
  <c r="R765" i="7"/>
  <c r="S765" i="7" s="1"/>
  <c r="R768" i="7"/>
  <c r="S768" i="7" s="1"/>
  <c r="R772" i="7"/>
  <c r="S772" i="7" s="1"/>
  <c r="R776" i="7"/>
  <c r="S776" i="7" s="1"/>
  <c r="R782" i="7"/>
  <c r="S782" i="7" s="1"/>
  <c r="R788" i="7"/>
  <c r="S788" i="7" s="1"/>
  <c r="R281" i="7"/>
  <c r="S281" i="7" s="1"/>
  <c r="R293" i="7"/>
  <c r="S293" i="7" s="1"/>
  <c r="R301" i="7"/>
  <c r="S301" i="7" s="1"/>
  <c r="R311" i="7"/>
  <c r="S311" i="7" s="1"/>
  <c r="R318" i="7"/>
  <c r="S318" i="7" s="1"/>
  <c r="R323" i="7"/>
  <c r="S323" i="7" s="1"/>
  <c r="R331" i="7"/>
  <c r="S331" i="7" s="1"/>
  <c r="R336" i="7"/>
  <c r="S336" i="7" s="1"/>
  <c r="R343" i="7"/>
  <c r="S343" i="7" s="1"/>
  <c r="R347" i="7"/>
  <c r="S347" i="7" s="1"/>
  <c r="R354" i="7"/>
  <c r="S354" i="7" s="1"/>
  <c r="R362" i="7"/>
  <c r="S362" i="7" s="1"/>
  <c r="R370" i="7"/>
  <c r="S370" i="7" s="1"/>
  <c r="R378" i="7"/>
  <c r="S378" i="7" s="1"/>
  <c r="R383" i="7"/>
  <c r="S383" i="7" s="1"/>
  <c r="R390" i="7"/>
  <c r="S390" i="7" s="1"/>
  <c r="R397" i="7"/>
  <c r="S397" i="7" s="1"/>
  <c r="R405" i="7"/>
  <c r="S405" i="7" s="1"/>
  <c r="R413" i="7"/>
  <c r="S413" i="7" s="1"/>
  <c r="R419" i="7"/>
  <c r="S419" i="7" s="1"/>
  <c r="R424" i="7"/>
  <c r="S424" i="7" s="1"/>
  <c r="R429" i="7"/>
  <c r="S429" i="7" s="1"/>
  <c r="R436" i="7"/>
  <c r="S436" i="7" s="1"/>
  <c r="R445" i="7"/>
  <c r="S445" i="7" s="1"/>
  <c r="R451" i="7"/>
  <c r="S451" i="7" s="1"/>
  <c r="R458" i="7"/>
  <c r="S458" i="7" s="1"/>
  <c r="R466" i="7"/>
  <c r="S466" i="7" s="1"/>
  <c r="R475" i="7"/>
  <c r="S475" i="7" s="1"/>
  <c r="R482" i="7"/>
  <c r="S482" i="7" s="1"/>
  <c r="R488" i="7"/>
  <c r="S488" i="7" s="1"/>
  <c r="R494" i="7"/>
  <c r="S494" i="7" s="1"/>
  <c r="R501" i="7"/>
  <c r="S501" i="7" s="1"/>
  <c r="R511" i="7"/>
  <c r="S511" i="7" s="1"/>
  <c r="R517" i="7"/>
  <c r="S517" i="7" s="1"/>
  <c r="R523" i="7"/>
  <c r="S523" i="7" s="1"/>
  <c r="R529" i="7"/>
  <c r="S529" i="7" s="1"/>
  <c r="R537" i="7"/>
  <c r="S537" i="7" s="1"/>
  <c r="R542" i="7"/>
  <c r="S542" i="7" s="1"/>
  <c r="R549" i="7"/>
  <c r="S549" i="7" s="1"/>
  <c r="R555" i="7"/>
  <c r="S555" i="7" s="1"/>
  <c r="R563" i="7"/>
  <c r="S563" i="7" s="1"/>
  <c r="R624" i="7"/>
  <c r="S624" i="7" s="1"/>
  <c r="R630" i="7"/>
  <c r="S630" i="7" s="1"/>
  <c r="R636" i="7"/>
  <c r="S636" i="7" s="1"/>
  <c r="R643" i="7"/>
  <c r="S643" i="7" s="1"/>
  <c r="R650" i="7"/>
  <c r="S650" i="7" s="1"/>
  <c r="R658" i="7"/>
  <c r="S658" i="7" s="1"/>
  <c r="R668" i="7"/>
  <c r="S668" i="7" s="1"/>
  <c r="R675" i="7"/>
  <c r="S675" i="7" s="1"/>
  <c r="R680" i="7"/>
  <c r="S680" i="7" s="1"/>
  <c r="R687" i="7"/>
  <c r="S687" i="7" s="1"/>
  <c r="R692" i="7"/>
  <c r="S692" i="7" s="1"/>
  <c r="R699" i="7"/>
  <c r="S699" i="7" s="1"/>
  <c r="R711" i="7"/>
  <c r="S711" i="7" s="1"/>
  <c r="R716" i="7"/>
  <c r="S716" i="7" s="1"/>
  <c r="R723" i="7"/>
  <c r="S723" i="7" s="1"/>
  <c r="R730" i="7"/>
  <c r="S730" i="7" s="1"/>
  <c r="R737" i="7"/>
  <c r="S737" i="7" s="1"/>
  <c r="R745" i="7"/>
  <c r="S745" i="7" s="1"/>
  <c r="R751" i="7"/>
  <c r="S751" i="7" s="1"/>
  <c r="R756" i="7"/>
  <c r="S756" i="7" s="1"/>
  <c r="R762" i="7"/>
  <c r="S762" i="7" s="1"/>
  <c r="R767" i="7"/>
  <c r="S767" i="7" s="1"/>
  <c r="R774" i="7"/>
  <c r="S774" i="7" s="1"/>
  <c r="R780" i="7"/>
  <c r="S780" i="7" s="1"/>
  <c r="R786" i="7"/>
  <c r="S786" i="7" s="1"/>
  <c r="R278" i="7"/>
  <c r="S278" i="7" s="1"/>
  <c r="R292" i="7"/>
  <c r="S292" i="7" s="1"/>
  <c r="R302" i="7"/>
  <c r="S302" i="7" s="1"/>
  <c r="R308" i="7"/>
  <c r="S308" i="7" s="1"/>
  <c r="R314" i="7"/>
  <c r="S314" i="7" s="1"/>
  <c r="R320" i="7"/>
  <c r="S320" i="7" s="1"/>
  <c r="R327" i="7"/>
  <c r="S327" i="7" s="1"/>
  <c r="R333" i="7"/>
  <c r="S333" i="7" s="1"/>
  <c r="R340" i="7"/>
  <c r="S340" i="7" s="1"/>
  <c r="R349" i="7"/>
  <c r="S349" i="7" s="1"/>
  <c r="R353" i="7"/>
  <c r="S353" i="7" s="1"/>
  <c r="R361" i="7"/>
  <c r="S361" i="7" s="1"/>
  <c r="R367" i="7"/>
  <c r="S367" i="7" s="1"/>
  <c r="R374" i="7"/>
  <c r="S374" i="7" s="1"/>
  <c r="R379" i="7"/>
  <c r="S379" i="7" s="1"/>
  <c r="R386" i="7"/>
  <c r="S386" i="7" s="1"/>
  <c r="R393" i="7"/>
  <c r="S393" i="7" s="1"/>
  <c r="R398" i="7"/>
  <c r="S398" i="7" s="1"/>
  <c r="R403" i="7"/>
  <c r="S403" i="7" s="1"/>
  <c r="R410" i="7"/>
  <c r="S410" i="7" s="1"/>
  <c r="R417" i="7"/>
  <c r="S417" i="7" s="1"/>
  <c r="R425" i="7"/>
  <c r="S425" i="7" s="1"/>
  <c r="R430" i="7"/>
  <c r="S430" i="7" s="1"/>
  <c r="R438" i="7"/>
  <c r="S438" i="7" s="1"/>
  <c r="R444" i="7"/>
  <c r="S444" i="7" s="1"/>
  <c r="R449" i="7"/>
  <c r="S449" i="7" s="1"/>
  <c r="R454" i="7"/>
  <c r="S454" i="7" s="1"/>
  <c r="R461" i="7"/>
  <c r="S461" i="7" s="1"/>
  <c r="R469" i="7"/>
  <c r="S469" i="7" s="1"/>
  <c r="R473" i="7"/>
  <c r="S473" i="7" s="1"/>
  <c r="R479" i="7"/>
  <c r="S479" i="7" s="1"/>
  <c r="R487" i="7"/>
  <c r="S487" i="7" s="1"/>
  <c r="R493" i="7"/>
  <c r="S493" i="7" s="1"/>
  <c r="R502" i="7"/>
  <c r="S502" i="7" s="1"/>
  <c r="R513" i="7"/>
  <c r="S513" i="7" s="1"/>
  <c r="R519" i="7"/>
  <c r="S519" i="7" s="1"/>
  <c r="R527" i="7"/>
  <c r="S527" i="7" s="1"/>
  <c r="R533" i="7"/>
  <c r="S533" i="7" s="1"/>
  <c r="R538" i="7"/>
  <c r="S538" i="7" s="1"/>
  <c r="R546" i="7"/>
  <c r="S546" i="7" s="1"/>
  <c r="R553" i="7"/>
  <c r="S553" i="7" s="1"/>
  <c r="R559" i="7"/>
  <c r="S559" i="7" s="1"/>
  <c r="R564" i="7"/>
  <c r="S564" i="7" s="1"/>
  <c r="R626" i="7"/>
  <c r="S626" i="7" s="1"/>
  <c r="R633" i="7"/>
  <c r="S633" i="7" s="1"/>
  <c r="R639" i="7"/>
  <c r="S639" i="7" s="1"/>
  <c r="R646" i="7"/>
  <c r="S646" i="7" s="1"/>
  <c r="R655" i="7"/>
  <c r="S655" i="7" s="1"/>
  <c r="R663" i="7"/>
  <c r="S663" i="7" s="1"/>
  <c r="R669" i="7"/>
  <c r="S669" i="7" s="1"/>
  <c r="R677" i="7"/>
  <c r="S677" i="7" s="1"/>
  <c r="R682" i="7"/>
  <c r="S682" i="7" s="1"/>
  <c r="R688" i="7"/>
  <c r="S688" i="7" s="1"/>
  <c r="R694" i="7"/>
  <c r="S694" i="7" s="1"/>
  <c r="R700" i="7"/>
  <c r="S700" i="7" s="1"/>
  <c r="R706" i="7"/>
  <c r="S706" i="7" s="1"/>
  <c r="R714" i="7"/>
  <c r="S714" i="7" s="1"/>
  <c r="R722" i="7"/>
  <c r="S722" i="7" s="1"/>
  <c r="R736" i="7"/>
  <c r="S736" i="7" s="1"/>
  <c r="R744" i="7"/>
  <c r="S744" i="7" s="1"/>
  <c r="R750" i="7"/>
  <c r="S750" i="7" s="1"/>
  <c r="R757" i="7"/>
  <c r="S757" i="7" s="1"/>
  <c r="R763" i="7"/>
  <c r="S763" i="7" s="1"/>
  <c r="R770" i="7"/>
  <c r="S770" i="7" s="1"/>
  <c r="R778" i="7"/>
  <c r="S778" i="7" s="1"/>
  <c r="R789" i="7"/>
  <c r="S789" i="7" s="1"/>
  <c r="R279" i="7"/>
  <c r="S279" i="7" s="1"/>
  <c r="R284" i="7"/>
  <c r="S284" i="7" s="1"/>
  <c r="R287" i="7"/>
  <c r="S287" i="7" s="1"/>
  <c r="R290" i="7"/>
  <c r="S290" i="7" s="1"/>
  <c r="R295" i="7"/>
  <c r="S295" i="7" s="1"/>
  <c r="R298" i="7"/>
  <c r="S298" i="7" s="1"/>
  <c r="R303" i="7"/>
  <c r="S303" i="7" s="1"/>
  <c r="R306" i="7"/>
  <c r="S306" i="7" s="1"/>
  <c r="R309" i="7"/>
  <c r="S309" i="7" s="1"/>
  <c r="R313" i="7"/>
  <c r="S313" i="7" s="1"/>
  <c r="R317" i="7"/>
  <c r="S317" i="7" s="1"/>
  <c r="R322" i="7"/>
  <c r="S322" i="7" s="1"/>
  <c r="R326" i="7"/>
  <c r="S326" i="7" s="1"/>
  <c r="R329" i="7"/>
  <c r="S329" i="7" s="1"/>
  <c r="R337" i="7"/>
  <c r="S337" i="7" s="1"/>
  <c r="R341" i="7"/>
  <c r="S341" i="7" s="1"/>
  <c r="R344" i="7"/>
  <c r="S344" i="7" s="1"/>
  <c r="R350" i="7"/>
  <c r="S350" i="7" s="1"/>
  <c r="R355" i="7"/>
  <c r="S355" i="7" s="1"/>
  <c r="R360" i="7"/>
  <c r="S360" i="7" s="1"/>
  <c r="R365" i="7"/>
  <c r="S365" i="7" s="1"/>
  <c r="R369" i="7"/>
  <c r="S369" i="7" s="1"/>
  <c r="R373" i="7"/>
  <c r="S373" i="7" s="1"/>
  <c r="R376" i="7"/>
  <c r="S376" i="7" s="1"/>
  <c r="R382" i="7"/>
  <c r="S382" i="7" s="1"/>
  <c r="R387" i="7"/>
  <c r="S387" i="7" s="1"/>
  <c r="R391" i="7"/>
  <c r="S391" i="7" s="1"/>
  <c r="R395" i="7"/>
  <c r="S395" i="7" s="1"/>
  <c r="R401" i="7"/>
  <c r="S401" i="7" s="1"/>
  <c r="R407" i="7"/>
  <c r="S407" i="7" s="1"/>
  <c r="R411" i="7"/>
  <c r="S411" i="7" s="1"/>
  <c r="R415" i="7"/>
  <c r="S415" i="7" s="1"/>
  <c r="R421" i="7"/>
  <c r="S421" i="7" s="1"/>
  <c r="R428" i="7"/>
  <c r="S428" i="7" s="1"/>
  <c r="R431" i="7"/>
  <c r="S431" i="7" s="1"/>
  <c r="R434" i="7"/>
  <c r="S434" i="7" s="1"/>
  <c r="R439" i="7"/>
  <c r="S439" i="7" s="1"/>
  <c r="R442" i="7"/>
  <c r="S442" i="7" s="1"/>
  <c r="R446" i="7"/>
  <c r="S446" i="7" s="1"/>
  <c r="R453" i="7"/>
  <c r="S453" i="7" s="1"/>
  <c r="R456" i="7"/>
  <c r="S456" i="7" s="1"/>
  <c r="R460" i="7"/>
  <c r="S460" i="7" s="1"/>
  <c r="R464" i="7"/>
  <c r="S464" i="7" s="1"/>
  <c r="R468" i="7"/>
  <c r="S468" i="7" s="1"/>
  <c r="R472" i="7"/>
  <c r="S472" i="7" s="1"/>
  <c r="R476" i="7"/>
  <c r="S476" i="7" s="1"/>
  <c r="R481" i="7"/>
  <c r="S481" i="7" s="1"/>
  <c r="R484" i="7"/>
  <c r="S484" i="7" s="1"/>
  <c r="R489" i="7"/>
  <c r="S489" i="7" s="1"/>
  <c r="R492" i="7"/>
  <c r="S492" i="7" s="1"/>
  <c r="R497" i="7"/>
  <c r="S497" i="7" s="1"/>
  <c r="R500" i="7"/>
  <c r="S500" i="7" s="1"/>
  <c r="R505" i="7"/>
  <c r="S505" i="7" s="1"/>
  <c r="R508" i="7"/>
  <c r="S508" i="7" s="1"/>
  <c r="R512" i="7"/>
  <c r="S512" i="7" s="1"/>
  <c r="R516" i="7"/>
  <c r="S516" i="7" s="1"/>
  <c r="R520" i="7"/>
  <c r="S520" i="7" s="1"/>
  <c r="R524" i="7"/>
  <c r="S524" i="7" s="1"/>
  <c r="R528" i="7"/>
  <c r="S528" i="7" s="1"/>
  <c r="R532" i="7"/>
  <c r="S532" i="7" s="1"/>
  <c r="R536" i="7"/>
  <c r="S536" i="7" s="1"/>
  <c r="R540" i="7"/>
  <c r="S540" i="7" s="1"/>
  <c r="R544" i="7"/>
  <c r="S544" i="7" s="1"/>
  <c r="R548" i="7"/>
  <c r="S548" i="7" s="1"/>
  <c r="R551" i="7"/>
  <c r="S551" i="7" s="1"/>
  <c r="R557" i="7"/>
  <c r="S557" i="7" s="1"/>
  <c r="R561" i="7"/>
  <c r="S561" i="7" s="1"/>
  <c r="R565" i="7"/>
  <c r="S565" i="7" s="1"/>
  <c r="R625" i="7"/>
  <c r="S625" i="7" s="1"/>
  <c r="R631" i="7"/>
  <c r="S631" i="7" s="1"/>
  <c r="R635" i="7"/>
  <c r="S635" i="7" s="1"/>
  <c r="R638" i="7"/>
  <c r="S638" i="7" s="1"/>
  <c r="R644" i="7"/>
  <c r="S644" i="7" s="1"/>
  <c r="R648" i="7"/>
  <c r="S648" i="7" s="1"/>
  <c r="R652" i="7"/>
  <c r="S652" i="7" s="1"/>
  <c r="R656" i="7"/>
  <c r="S656" i="7" s="1"/>
  <c r="R661" i="7"/>
  <c r="S661" i="7" s="1"/>
  <c r="R666" i="7"/>
  <c r="S666" i="7" s="1"/>
  <c r="R672" i="7"/>
  <c r="S672" i="7" s="1"/>
  <c r="R676" i="7"/>
  <c r="S676" i="7" s="1"/>
  <c r="R685" i="7"/>
  <c r="S685" i="7" s="1"/>
  <c r="R690" i="7"/>
  <c r="S690" i="7" s="1"/>
  <c r="R696" i="7"/>
  <c r="S696" i="7" s="1"/>
  <c r="R702" i="7"/>
  <c r="S702" i="7" s="1"/>
  <c r="R704" i="7"/>
  <c r="S704" i="7" s="1"/>
  <c r="R708" i="7"/>
  <c r="S708" i="7" s="1"/>
  <c r="R718" i="7"/>
  <c r="S718" i="7" s="1"/>
  <c r="R724" i="7"/>
  <c r="S724" i="7" s="1"/>
  <c r="R729" i="7"/>
  <c r="S729" i="7" s="1"/>
  <c r="R733" i="7"/>
  <c r="S733" i="7" s="1"/>
  <c r="R738" i="7"/>
  <c r="S738" i="7" s="1"/>
  <c r="R742" i="7"/>
  <c r="S742" i="7" s="1"/>
  <c r="R747" i="7"/>
  <c r="S747" i="7" s="1"/>
  <c r="R754" i="7"/>
  <c r="S754" i="7" s="1"/>
  <c r="R760" i="7"/>
  <c r="S760" i="7" s="1"/>
  <c r="R766" i="7"/>
  <c r="S766" i="7" s="1"/>
  <c r="R773" i="7"/>
  <c r="S773" i="7" s="1"/>
  <c r="R777" i="7"/>
  <c r="S777" i="7" s="1"/>
  <c r="R781" i="7"/>
  <c r="S781" i="7" s="1"/>
  <c r="R785" i="7"/>
  <c r="S785" i="7" s="1"/>
  <c r="R790" i="7"/>
  <c r="S790" i="7" s="1"/>
  <c r="R566" i="7"/>
  <c r="S566" i="7" s="1"/>
  <c r="R567" i="7"/>
  <c r="S567" i="7" s="1"/>
  <c r="R568" i="7"/>
  <c r="S568" i="7" s="1"/>
  <c r="R569" i="7"/>
  <c r="S569" i="7" s="1"/>
  <c r="R570" i="7"/>
  <c r="S570" i="7" s="1"/>
  <c r="R571" i="7"/>
  <c r="S571" i="7" s="1"/>
  <c r="R572" i="7"/>
  <c r="S572" i="7" s="1"/>
  <c r="R573" i="7"/>
  <c r="S573" i="7" s="1"/>
  <c r="R574" i="7"/>
  <c r="S574" i="7" s="1"/>
  <c r="R575" i="7"/>
  <c r="S575" i="7" s="1"/>
  <c r="R576" i="7"/>
  <c r="S576" i="7" s="1"/>
  <c r="R577" i="7"/>
  <c r="S577" i="7" s="1"/>
  <c r="R578" i="7"/>
  <c r="S578" i="7" s="1"/>
  <c r="R579" i="7"/>
  <c r="S579" i="7" s="1"/>
  <c r="R580" i="7"/>
  <c r="S580" i="7" s="1"/>
  <c r="R581" i="7"/>
  <c r="S581" i="7" s="1"/>
  <c r="R582" i="7"/>
  <c r="S582" i="7" s="1"/>
  <c r="R583" i="7"/>
  <c r="S583" i="7" s="1"/>
  <c r="R584" i="7"/>
  <c r="S584" i="7" s="1"/>
  <c r="R585" i="7"/>
  <c r="S585" i="7" s="1"/>
  <c r="R586" i="7"/>
  <c r="S586" i="7" s="1"/>
  <c r="R587" i="7"/>
  <c r="S587" i="7" s="1"/>
  <c r="R588" i="7"/>
  <c r="S588" i="7" s="1"/>
  <c r="R589" i="7"/>
  <c r="S589" i="7" s="1"/>
  <c r="R590" i="7"/>
  <c r="S590" i="7" s="1"/>
  <c r="R591" i="7"/>
  <c r="S591" i="7" s="1"/>
  <c r="R592" i="7"/>
  <c r="S592" i="7" s="1"/>
  <c r="R593" i="7"/>
  <c r="S593" i="7" s="1"/>
  <c r="R594" i="7"/>
  <c r="S594" i="7" s="1"/>
  <c r="R595" i="7"/>
  <c r="S595" i="7" s="1"/>
  <c r="R596" i="7"/>
  <c r="S596" i="7" s="1"/>
  <c r="R597" i="7"/>
  <c r="S597" i="7" s="1"/>
  <c r="R598" i="7"/>
  <c r="S598" i="7" s="1"/>
  <c r="R599" i="7"/>
  <c r="S599" i="7" s="1"/>
  <c r="R600" i="7"/>
  <c r="S600" i="7" s="1"/>
  <c r="R601" i="7"/>
  <c r="S601" i="7" s="1"/>
  <c r="R602" i="7"/>
  <c r="S602" i="7" s="1"/>
  <c r="R603" i="7"/>
  <c r="S603" i="7" s="1"/>
  <c r="R604" i="7"/>
  <c r="S604" i="7" s="1"/>
  <c r="R605" i="7"/>
  <c r="S605" i="7" s="1"/>
  <c r="R606" i="7"/>
  <c r="S606" i="7" s="1"/>
  <c r="R607" i="7"/>
  <c r="S607" i="7" s="1"/>
  <c r="R608" i="7"/>
  <c r="S608" i="7" s="1"/>
  <c r="R609" i="7"/>
  <c r="S609" i="7" s="1"/>
  <c r="R610" i="7"/>
  <c r="S610" i="7" s="1"/>
  <c r="R611" i="7"/>
  <c r="S611" i="7" s="1"/>
  <c r="R612" i="7"/>
  <c r="S612" i="7" s="1"/>
  <c r="R613" i="7"/>
  <c r="S613" i="7" s="1"/>
  <c r="R614" i="7"/>
  <c r="S614" i="7" s="1"/>
  <c r="R615" i="7"/>
  <c r="S615" i="7" s="1"/>
  <c r="R616" i="7"/>
  <c r="S616" i="7" s="1"/>
  <c r="R617" i="7"/>
  <c r="S617" i="7" s="1"/>
  <c r="R618" i="7"/>
  <c r="S618" i="7" s="1"/>
  <c r="R619" i="7"/>
  <c r="S619" i="7" s="1"/>
  <c r="R620" i="7"/>
  <c r="S620" i="7" s="1"/>
  <c r="R622" i="7"/>
  <c r="S622" i="7" s="1"/>
  <c r="R629" i="7"/>
  <c r="S629" i="7" s="1"/>
  <c r="R642" i="7"/>
  <c r="S642" i="7" s="1"/>
  <c r="R651" i="7"/>
  <c r="S651" i="7" s="1"/>
  <c r="R659" i="7"/>
  <c r="S659" i="7" s="1"/>
  <c r="R667" i="7"/>
  <c r="S667" i="7" s="1"/>
  <c r="R674" i="7"/>
  <c r="S674" i="7" s="1"/>
  <c r="R681" i="7"/>
  <c r="S681" i="7" s="1"/>
  <c r="R686" i="7"/>
  <c r="S686" i="7" s="1"/>
  <c r="R693" i="7"/>
  <c r="S693" i="7" s="1"/>
  <c r="R698" i="7"/>
  <c r="S698" i="7" s="1"/>
  <c r="R710" i="7"/>
  <c r="S710" i="7" s="1"/>
  <c r="R719" i="7"/>
  <c r="S719" i="7" s="1"/>
  <c r="R726" i="7"/>
  <c r="S726" i="7" s="1"/>
  <c r="R734" i="7"/>
  <c r="S734" i="7" s="1"/>
  <c r="R741" i="7"/>
  <c r="S741" i="7" s="1"/>
  <c r="R749" i="7"/>
  <c r="S749" i="7" s="1"/>
  <c r="R755" i="7"/>
  <c r="S755" i="7" s="1"/>
  <c r="R761" i="7"/>
  <c r="S761" i="7" s="1"/>
  <c r="R771" i="7"/>
  <c r="S771" i="7" s="1"/>
  <c r="R779" i="7"/>
  <c r="S779" i="7" s="1"/>
  <c r="R784" i="7"/>
  <c r="S784" i="7" s="1"/>
  <c r="R792" i="7"/>
  <c r="S792" i="7" s="1"/>
  <c r="S2" i="7"/>
  <c r="U3" i="7"/>
  <c r="V18" i="7"/>
  <c r="S280" i="7" l="1"/>
  <c r="U62" i="7" s="1"/>
  <c r="U63" i="7"/>
  <c r="U64" i="7"/>
  <c r="U61"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<sst xmlns="http://schemas.openxmlformats.org/spreadsheetml/2006/main" count="19328" uniqueCount="1211">
  <si>
    <t>Order Date</t>
  </si>
  <si>
    <t>Order ID</t>
  </si>
  <si>
    <t>Product ID</t>
  </si>
  <si>
    <t>Product Name</t>
  </si>
  <si>
    <t>Category</t>
  </si>
  <si>
    <t>Store ID</t>
  </si>
  <si>
    <t>Store Location</t>
  </si>
  <si>
    <t>Sales Channel</t>
  </si>
  <si>
    <t>Quantity</t>
  </si>
  <si>
    <t>Unit Price</t>
  </si>
  <si>
    <t>Discount %</t>
  </si>
  <si>
    <t>Unit Cost</t>
  </si>
  <si>
    <t>Online Sales Count</t>
  </si>
  <si>
    <t>Revenue</t>
  </si>
  <si>
    <t>ORD100001</t>
  </si>
  <si>
    <t>P4001</t>
  </si>
  <si>
    <t>Yoga Mat</t>
  </si>
  <si>
    <t>Fitness</t>
  </si>
  <si>
    <t>S003</t>
  </si>
  <si>
    <t>Irving, TX</t>
  </si>
  <si>
    <t>Online</t>
  </si>
  <si>
    <t>ORD100002</t>
  </si>
  <si>
    <t>P3001</t>
  </si>
  <si>
    <t>Notebook 3-Pack</t>
  </si>
  <si>
    <t>Office</t>
  </si>
  <si>
    <t>S005</t>
  </si>
  <si>
    <t>Dallas, TX</t>
  </si>
  <si>
    <t>ORD100003</t>
  </si>
  <si>
    <t>P1001</t>
  </si>
  <si>
    <t>Wireless Mouse</t>
  </si>
  <si>
    <t>Electronics</t>
  </si>
  <si>
    <t>S002</t>
  </si>
  <si>
    <t>Plano, TX</t>
  </si>
  <si>
    <t>In-Store</t>
  </si>
  <si>
    <t>ORD100004</t>
  </si>
  <si>
    <t>P4003</t>
  </si>
  <si>
    <t>Foam Roller</t>
  </si>
  <si>
    <t>ORD100005</t>
  </si>
  <si>
    <t>ORD100006</t>
  </si>
  <si>
    <t>P1004</t>
  </si>
  <si>
    <t>Bluetooth Speaker</t>
  </si>
  <si>
    <t>S001</t>
  </si>
  <si>
    <t>Lewisville, TX</t>
  </si>
  <si>
    <t>ORD100007</t>
  </si>
  <si>
    <t>ORD100008</t>
  </si>
  <si>
    <t>P3003</t>
  </si>
  <si>
    <t>Desk Organizer</t>
  </si>
  <si>
    <t>ORD100009</t>
  </si>
  <si>
    <t>ORD100010</t>
  </si>
  <si>
    <t>P1005</t>
  </si>
  <si>
    <t>27in Monitor</t>
  </si>
  <si>
    <t>ORD100011</t>
  </si>
  <si>
    <t>S004</t>
  </si>
  <si>
    <t>Frisco, TX</t>
  </si>
  <si>
    <t>ORD100012</t>
  </si>
  <si>
    <t>P3002</t>
  </si>
  <si>
    <t>Gel Pen Set</t>
  </si>
  <si>
    <t>ORD100013</t>
  </si>
  <si>
    <t>P4002</t>
  </si>
  <si>
    <t>Resistance Bands</t>
  </si>
  <si>
    <t>ORD100014</t>
  </si>
  <si>
    <t>ORD100015</t>
  </si>
  <si>
    <t>ORD100016</t>
  </si>
  <si>
    <t>P4004</t>
  </si>
  <si>
    <t>Adjustable Dumbbell</t>
  </si>
  <si>
    <t>ORD100017</t>
  </si>
  <si>
    <t>P1002</t>
  </si>
  <si>
    <t>Mechanical Keyboard</t>
  </si>
  <si>
    <t>ORD100018</t>
  </si>
  <si>
    <t>P1003</t>
  </si>
  <si>
    <t>USB-C Hub</t>
  </si>
  <si>
    <t>ORD100019</t>
  </si>
  <si>
    <t>ORD100020</t>
  </si>
  <si>
    <t>P2001</t>
  </si>
  <si>
    <t>Desk Lamp</t>
  </si>
  <si>
    <t>Home</t>
  </si>
  <si>
    <t>ORD100021</t>
  </si>
  <si>
    <t>ORD100022</t>
  </si>
  <si>
    <t>ORD100023</t>
  </si>
  <si>
    <t>ORD100024</t>
  </si>
  <si>
    <t>ORD100025</t>
  </si>
  <si>
    <t>ORD100026</t>
  </si>
  <si>
    <t>P2002</t>
  </si>
  <si>
    <t>Storage Bin Set</t>
  </si>
  <si>
    <t>ORD100027</t>
  </si>
  <si>
    <t>ORD100028</t>
  </si>
  <si>
    <t>ORD100029</t>
  </si>
  <si>
    <t>ORD100030</t>
  </si>
  <si>
    <t>ORD100031</t>
  </si>
  <si>
    <t>P2003</t>
  </si>
  <si>
    <t>Water Bottle</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</si>
  <si>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</si>
  <si>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</si>
  <si>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</si>
  <si>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</si>
  <si>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</si>
  <si>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</si>
  <si>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</si>
  <si>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</si>
  <si>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</si>
  <si>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</si>
  <si>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</si>
  <si>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</si>
  <si>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</si>
  <si>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</si>
  <si>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</si>
  <si>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</si>
  <si>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</si>
  <si>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</si>
  <si>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</si>
  <si>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</si>
  <si>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</si>
  <si>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</si>
  <si>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</si>
  <si>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</si>
  <si>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</si>
  <si>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</si>
  <si>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</si>
  <si>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</si>
  <si>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</si>
  <si>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</si>
  <si>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</si>
  <si>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</si>
  <si>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</si>
  <si>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</si>
  <si>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</si>
  <si>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</si>
  <si>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</si>
  <si>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</si>
  <si>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</si>
  <si>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</si>
  <si>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</si>
  <si>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</si>
  <si>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</si>
  <si>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</si>
  <si>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</si>
  <si>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</si>
  <si>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</si>
  <si>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</si>
  <si>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</si>
  <si>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</si>
  <si>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</si>
  <si>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</si>
  <si>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</si>
  <si>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</si>
  <si>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</si>
  <si>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</si>
  <si>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</si>
  <si>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</si>
  <si>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</si>
  <si>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</si>
  <si>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</si>
  <si>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</si>
  <si>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</si>
  <si>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</si>
  <si>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</si>
  <si>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</si>
  <si>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</si>
  <si>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</si>
  <si>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</si>
  <si>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</si>
  <si>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</si>
  <si>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</si>
  <si>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</si>
  <si>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</si>
  <si>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</si>
  <si>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</si>
  <si>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</si>
  <si>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</si>
  <si>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</si>
  <si>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</si>
  <si>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</si>
  <si>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</si>
  <si>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</si>
  <si>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</si>
  <si>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</si>
  <si>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</si>
  <si>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</si>
  <si>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</si>
  <si>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</si>
  <si>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</si>
  <si>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</si>
  <si>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</si>
  <si>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</si>
  <si>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</si>
  <si>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</si>
  <si>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</si>
  <si>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</si>
  <si>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</si>
  <si>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</si>
  <si>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</si>
  <si>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</si>
  <si>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</si>
  <si>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</si>
  <si>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</si>
  <si>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</si>
  <si>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</si>
  <si>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</si>
  <si>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</si>
  <si>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</si>
  <si>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</si>
  <si>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</si>
  <si>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</si>
  <si>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</si>
  <si>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</si>
  <si>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</si>
  <si>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</si>
  <si>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</si>
  <si>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</si>
  <si>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</si>
  <si>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</si>
  <si>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</si>
  <si>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</si>
  <si>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</si>
  <si>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</si>
  <si>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</si>
  <si>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</si>
  <si>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</si>
  <si>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</si>
  <si>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</si>
  <si>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</si>
  <si>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</si>
  <si>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</si>
  <si>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</si>
  <si>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</si>
  <si>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</si>
  <si>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</si>
  <si>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</si>
  <si>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</si>
  <si>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</si>
  <si>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</si>
  <si>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</si>
  <si>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</si>
  <si>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</si>
  <si>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</si>
  <si>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</si>
  <si>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</si>
  <si>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</si>
  <si>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</si>
  <si>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</si>
  <si>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</si>
  <si>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</si>
  <si>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</si>
  <si>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</si>
  <si>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</si>
  <si>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</si>
  <si>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</si>
  <si>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</si>
  <si>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</si>
  <si>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</si>
  <si>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</si>
  <si>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</si>
  <si>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</si>
  <si>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</si>
  <si>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</si>
  <si>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</si>
  <si>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</si>
  <si>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</si>
  <si>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</si>
  <si>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</si>
  <si>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</si>
  <si>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</si>
  <si>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</si>
  <si>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</si>
  <si>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</si>
  <si>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</si>
  <si>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</si>
  <si>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</si>
  <si>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</si>
  <si>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</si>
  <si>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</si>
  <si>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</si>
  <si>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</si>
  <si>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</si>
  <si>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</si>
  <si>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</si>
  <si>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</si>
  <si>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</si>
  <si>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</si>
  <si>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</si>
  <si>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</si>
  <si>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</si>
  <si>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</si>
  <si>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</si>
  <si>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</si>
  <si>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</si>
  <si>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</si>
  <si>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</si>
  <si>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</si>
  <si>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</si>
  <si>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</si>
  <si>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</si>
  <si>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</si>
  <si>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</si>
  <si>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</si>
  <si>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</si>
  <si>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</si>
  <si>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</si>
  <si>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</si>
  <si>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</si>
  <si>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</si>
  <si>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</si>
  <si>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</si>
  <si>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</si>
  <si>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</si>
  <si>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</si>
  <si>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</si>
  <si>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</si>
  <si>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</si>
  <si>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</si>
  <si>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</si>
  <si>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</si>
  <si>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</si>
  <si>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</si>
  <si>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</si>
  <si>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</si>
  <si>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</si>
  <si>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</si>
  <si>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</si>
  <si>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</si>
  <si>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</si>
  <si>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</si>
  <si>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</si>
  <si>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</si>
  <si>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</si>
  <si>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</si>
  <si>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</si>
  <si>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</si>
  <si>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</si>
  <si>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</si>
  <si>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</si>
  <si>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</si>
  <si>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</si>
  <si>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</si>
  <si>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</si>
  <si>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</si>
  <si>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</si>
  <si>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</si>
  <si>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</si>
  <si>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</si>
  <si>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</si>
  <si>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</si>
  <si>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</si>
  <si>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</si>
  <si>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</si>
  <si>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</si>
  <si>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</si>
  <si>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</si>
  <si>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</si>
  <si>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</si>
  <si>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</si>
  <si>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</si>
  <si>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</si>
  <si>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</si>
  <si>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</si>
  <si>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</si>
  <si>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</si>
  <si>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</si>
  <si>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</si>
  <si>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</si>
  <si>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</si>
  <si>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</si>
  <si>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</si>
  <si>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</si>
  <si>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</si>
  <si>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</si>
  <si>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</si>
  <si>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</si>
  <si>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</si>
  <si>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</si>
  <si>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</si>
  <si>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</si>
  <si>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</si>
  <si>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</si>
  <si>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</si>
  <si>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</si>
  <si>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</si>
  <si>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</si>
  <si>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</si>
  <si>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</si>
  <si>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</si>
  <si>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</si>
  <si>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</si>
  <si>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</si>
  <si>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</si>
  <si>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</si>
  <si>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</si>
  <si>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</si>
  <si>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</si>
  <si>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</si>
  <si>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</si>
  <si>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</si>
  <si>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</si>
  <si>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</si>
  <si>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</si>
  <si>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</si>
  <si>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</si>
  <si>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</si>
  <si>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</si>
  <si>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</si>
  <si>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</si>
  <si>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</si>
  <si>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</si>
  <si>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</si>
  <si>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</si>
  <si>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</si>
  <si>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</si>
  <si>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</si>
  <si>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</si>
  <si>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</si>
  <si>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</si>
  <si>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</si>
  <si>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</si>
  <si>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</si>
  <si>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</si>
  <si>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</si>
  <si>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</si>
  <si>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</si>
  <si>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</si>
  <si>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</si>
  <si>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</si>
  <si>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</si>
  <si>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</si>
  <si>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</si>
  <si>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</si>
  <si>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</si>
  <si>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</si>
  <si>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</si>
  <si>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</si>
  <si>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</si>
  <si>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</si>
  <si>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</si>
  <si>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</si>
  <si>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</si>
  <si>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</si>
  <si>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</si>
  <si>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</si>
  <si>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</si>
  <si>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</si>
  <si>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</si>
  <si>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</si>
  <si>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</si>
  <si>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</si>
  <si>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</si>
  <si>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</si>
  <si>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</si>
  <si>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</si>
  <si>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</si>
  <si>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</si>
  <si>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</si>
  <si>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</si>
  <si>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</si>
  <si>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</si>
  <si>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</si>
  <si>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</si>
  <si>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</si>
  <si>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</si>
  <si>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</si>
  <si>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</si>
  <si>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</si>
  <si>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</si>
  <si>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</si>
  <si>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</si>
  <si>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</si>
  <si>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</si>
  <si>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</si>
  <si>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</si>
  <si>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</si>
  <si>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</si>
  <si>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</si>
  <si>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</si>
  <si>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</si>
  <si>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</si>
  <si>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</si>
  <si>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</si>
  <si>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</si>
  <si>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</si>
  <si>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</si>
  <si>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</si>
  <si>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</si>
  <si>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</si>
  <si>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</si>
  <si>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</si>
  <si>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</si>
  <si>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</si>
  <si>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</si>
  <si>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</si>
  <si>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</si>
  <si>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</si>
  <si>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</si>
  <si>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</si>
  <si>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</si>
  <si>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</si>
  <si>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</si>
  <si>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</si>
  <si>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</si>
  <si>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</si>
  <si>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</si>
  <si>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</si>
  <si>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</si>
  <si>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</si>
  <si>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</si>
  <si>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</si>
  <si>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</si>
  <si>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</si>
  <si>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</si>
  <si>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</si>
  <si>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</si>
  <si>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</si>
  <si>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</si>
  <si>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</si>
  <si>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</si>
  <si>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</si>
  <si>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</si>
  <si>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</si>
  <si>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</si>
  <si>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</si>
  <si>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</si>
  <si>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</si>
  <si>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</si>
  <si>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</si>
  <si>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</si>
  <si>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</si>
  <si>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</si>
  <si>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</si>
  <si>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</si>
  <si>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</si>
  <si>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</si>
  <si>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</si>
  <si>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</si>
  <si>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</si>
  <si>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</si>
  <si>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</si>
  <si>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</si>
  <si>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</si>
  <si>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</si>
  <si>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</si>
  <si>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</si>
  <si>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</si>
  <si>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</si>
  <si>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</si>
  <si>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</si>
  <si>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</si>
  <si>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</si>
  <si>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</si>
  <si>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</si>
  <si>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</si>
  <si>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</si>
  <si>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</si>
  <si>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</si>
  <si>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</si>
  <si>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</si>
  <si>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</si>
  <si>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</si>
  <si>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</si>
  <si>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</si>
  <si>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</si>
  <si>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</si>
  <si>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</si>
  <si>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</si>
  <si>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</si>
  <si>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</si>
  <si>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</si>
  <si>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</si>
  <si>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</si>
  <si>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</si>
  <si>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</si>
  <si>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</si>
  <si>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</si>
  <si>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</si>
  <si>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</si>
  <si>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</si>
  <si>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</si>
  <si>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</si>
  <si>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</si>
  <si>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</si>
  <si>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</si>
  <si>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</si>
  <si>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</si>
  <si>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</si>
  <si>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</si>
  <si>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</si>
  <si>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</si>
  <si>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</si>
  <si>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</si>
  <si>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</si>
  <si>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</si>
  <si>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</si>
  <si>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</si>
  <si>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</si>
  <si>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</si>
  <si>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</si>
  <si>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</si>
  <si>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</si>
  <si>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</si>
  <si>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</si>
  <si>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</si>
  <si>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</si>
  <si>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</si>
  <si>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</si>
  <si>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</si>
  <si>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</si>
  <si>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</si>
  <si>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</si>
  <si>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</si>
  <si>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</si>
  <si>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</si>
  <si>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</si>
  <si>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</si>
  <si>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</si>
  <si>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</si>
  <si>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</si>
  <si>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</si>
  <si>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</si>
  <si>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</si>
  <si>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</si>
  <si>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</si>
  <si>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</si>
  <si>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</si>
  <si>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</si>
  <si>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</si>
  <si>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</si>
  <si>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</si>
  <si>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</si>
  <si>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</si>
  <si>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</si>
  <si>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</si>
  <si>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</si>
  <si>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</si>
  <si>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</si>
  <si>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</si>
  <si>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</si>
  <si>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</si>
  <si>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</si>
  <si>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</si>
  <si>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</si>
  <si>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</si>
  <si>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</si>
  <si>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</si>
  <si>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</si>
  <si>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</si>
  <si>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</si>
  <si>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</si>
  <si>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</si>
  <si>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</si>
  <si>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</si>
  <si>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</si>
  <si>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</si>
  <si>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</si>
  <si>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</si>
  <si>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</si>
  <si>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</si>
  <si>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</si>
  <si>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</si>
  <si>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</si>
  <si>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</si>
  <si>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</si>
  <si>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</si>
  <si>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</si>
  <si>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</si>
  <si>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</si>
  <si>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</si>
  <si>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</si>
  <si>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</si>
  <si>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</si>
  <si>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</si>
  <si>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</si>
  <si>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</si>
  <si>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</si>
  <si>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</si>
  <si>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</si>
  <si>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</si>
  <si>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</si>
  <si>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</si>
  <si>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</si>
  <si>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</si>
  <si>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</si>
  <si>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</si>
  <si>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</si>
  <si>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</si>
  <si>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</si>
  <si>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</si>
  <si>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</si>
  <si>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</si>
  <si>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</si>
  <si>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</si>
  <si>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</si>
  <si>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</si>
  <si>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</si>
  <si>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</si>
  <si>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</si>
  <si>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</si>
  <si>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</si>
  <si>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</si>
  <si>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</si>
  <si>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</si>
  <si>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</si>
  <si>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</si>
  <si>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</si>
  <si>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</si>
  <si>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</si>
  <si>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</si>
  <si>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</si>
  <si>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</si>
  <si>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</si>
  <si>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</si>
  <si>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</si>
  <si>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</si>
  <si>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</si>
  <si>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</si>
  <si>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</si>
  <si>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</si>
  <si>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</si>
  <si>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</si>
  <si>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</si>
  <si>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</si>
  <si>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</si>
  <si>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</si>
  <si>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</si>
  <si>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</si>
  <si>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</si>
  <si>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</si>
  <si>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</si>
  <si>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</si>
  <si>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</si>
  <si>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</si>
  <si>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</si>
  <si>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</si>
  <si>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</si>
  <si>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</si>
  <si>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</si>
  <si>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</si>
  <si>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</si>
  <si>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</si>
  <si>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</si>
  <si>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</si>
  <si>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</si>
  <si>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</si>
  <si>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</si>
  <si>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</si>
  <si>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</si>
  <si>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</si>
  <si>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</si>
  <si>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</si>
  <si>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</si>
  <si>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</si>
  <si>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</si>
  <si>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</si>
  <si>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</si>
  <si>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</si>
  <si>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</si>
  <si>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</si>
  <si>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</si>
  <si>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</si>
  <si>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</si>
  <si>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</si>
  <si>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</si>
  <si>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</si>
  <si>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</si>
  <si>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</si>
  <si>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</si>
  <si>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</si>
  <si>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</si>
  <si>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</si>
  <si>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</si>
  <si>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</si>
  <si>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</si>
  <si>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</si>
  <si>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</si>
  <si>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</si>
  <si>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</si>
  <si>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</si>
  <si>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</si>
  <si>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</si>
  <si>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</si>
  <si>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</si>
  <si>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</si>
  <si>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</si>
  <si>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</si>
  <si>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</si>
  <si>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</si>
  <si>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</si>
  <si>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</si>
  <si>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</si>
  <si>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</si>
  <si>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</si>
  <si>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</si>
  <si>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</si>
  <si>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</si>
  <si>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</si>
  <si>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</si>
  <si>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</si>
  <si>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</si>
  <si>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</si>
  <si>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</si>
  <si>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</si>
  <si>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</si>
  <si>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</si>
  <si>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</si>
  <si>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</si>
  <si>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</si>
  <si>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</si>
  <si>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</si>
  <si>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</si>
  <si>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</si>
  <si>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</si>
  <si>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</si>
  <si>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</si>
  <si>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</si>
  <si>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</si>
  <si>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</si>
  <si>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</si>
  <si>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</si>
  <si>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</si>
  <si>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</si>
  <si>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</si>
  <si>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</si>
  <si>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</si>
  <si>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</si>
  <si>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</si>
  <si>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</si>
  <si>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</si>
  <si>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</si>
  <si>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</si>
  <si>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</si>
  <si>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</si>
  <si>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</si>
  <si>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</si>
  <si>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</si>
  <si>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</si>
  <si>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</si>
  <si>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</si>
  <si>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</si>
  <si>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</si>
  <si>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</si>
  <si>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</si>
  <si>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</si>
  <si>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</si>
  <si>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</si>
  <si>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</si>
  <si>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</si>
  <si>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</si>
  <si>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</si>
  <si>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</si>
  <si>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</si>
  <si>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</si>
  <si>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</si>
  <si>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</si>
  <si>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</si>
  <si>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</si>
  <si>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</si>
  <si>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</si>
  <si>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</si>
  <si>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</si>
  <si>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</si>
  <si>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</si>
  <si>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</si>
  <si>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</si>
  <si>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</si>
  <si>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</si>
  <si>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</si>
  <si>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</si>
  <si>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</si>
  <si>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</si>
  <si>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</si>
  <si>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</si>
  <si>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</si>
  <si>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</si>
  <si>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</si>
  <si>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</si>
  <si>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</si>
  <si>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</si>
  <si>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</si>
  <si>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</si>
  <si>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</si>
  <si>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</si>
  <si>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</si>
  <si>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</si>
  <si>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</si>
  <si>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</si>
  <si>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</si>
  <si>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</si>
  <si>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</si>
  <si>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</si>
  <si>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</si>
  <si>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</si>
  <si>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</si>
  <si>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</si>
  <si>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</si>
  <si>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</si>
  <si>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</si>
  <si>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</si>
  <si>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</si>
  <si>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</si>
  <si>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</si>
  <si>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</si>
  <si>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</si>
  <si>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</si>
  <si>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</si>
  <si>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</si>
  <si>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</si>
  <si>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</si>
  <si>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</si>
  <si>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</si>
  <si>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</si>
  <si>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</si>
  <si>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</si>
  <si>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</si>
  <si>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</si>
  <si>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</si>
  <si>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</si>
  <si>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</si>
  <si>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</si>
  <si>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</si>
  <si>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</si>
  <si>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</si>
  <si>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</si>
  <si>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</si>
  <si>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</si>
  <si>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</si>
  <si>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</si>
  <si>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</si>
  <si>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</si>
  <si>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</si>
  <si>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</si>
  <si>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</si>
  <si>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</si>
  <si>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</si>
  <si>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</si>
  <si>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</si>
  <si>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</si>
  <si>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</si>
  <si>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</si>
  <si>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</si>
  <si>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</si>
  <si>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</si>
  <si>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</si>
  <si>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</si>
  <si>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</si>
  <si>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</si>
  <si>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</si>
  <si>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</si>
  <si>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</si>
  <si>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</si>
  <si>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</si>
  <si>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</si>
  <si>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</si>
  <si>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</si>
  <si>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</si>
  <si>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</si>
  <si>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</si>
  <si>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</si>
  <si>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</si>
  <si>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</si>
  <si>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</si>
  <si>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</si>
  <si>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</si>
  <si>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</si>
  <si>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</si>
  <si>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</si>
  <si>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Field</t>
  </si>
  <si>
    <t>Data Type</t>
  </si>
  <si>
    <t>Business Meaning</t>
  </si>
  <si>
    <t>Example</t>
  </si>
  <si>
    <t>Notes</t>
  </si>
  <si>
    <t>Date</t>
  </si>
  <si>
    <t>Date the customer order was recorded</t>
  </si>
  <si>
    <t>03/15/2025</t>
  </si>
  <si>
    <t>Use for month/quarter/year analysis</t>
  </si>
  <si>
    <t>Text</t>
  </si>
  <si>
    <t>Unique transaction identifier</t>
  </si>
  <si>
    <t>Treat as a transaction key</t>
  </si>
  <si>
    <t>Unique product identifier</t>
  </si>
  <si>
    <t>Join key for product-level analysis</t>
  </si>
  <si>
    <t>Human-readable product name</t>
  </si>
  <si>
    <t>Use in charts and PivotTables</t>
  </si>
  <si>
    <t>High-level product category</t>
  </si>
  <si>
    <t>Useful for category comparisons</t>
  </si>
  <si>
    <t>Unique store identifier</t>
  </si>
  <si>
    <t>Use for store-level analysis</t>
  </si>
  <si>
    <t>City/location of store</t>
  </si>
  <si>
    <t>Some rows intentionally contain blanks</t>
  </si>
  <si>
    <t>Where the sale occurred</t>
  </si>
  <si>
    <t>Online or In-Store</t>
  </si>
  <si>
    <t>Whole Number</t>
  </si>
  <si>
    <t>Units sold in the transaction</t>
  </si>
  <si>
    <t>6</t>
  </si>
  <si>
    <t>One row intentionally contains 0 for quality checking</t>
  </si>
  <si>
    <t>Currency</t>
  </si>
  <si>
    <t>Selling price per unit before discount</t>
  </si>
  <si>
    <t>$7.19</t>
  </si>
  <si>
    <t>Price can vary slightly by transaction</t>
  </si>
  <si>
    <t>Percentage</t>
  </si>
  <si>
    <t>Discount applied to gross sales</t>
  </si>
  <si>
    <t>20%</t>
  </si>
  <si>
    <t>One row has an unusually high 35% discount</t>
  </si>
  <si>
    <t>Company cost per unit</t>
  </si>
  <si>
    <t>$2.61</t>
  </si>
  <si>
    <t>Multiply by Quantity to derive Total Cost</t>
  </si>
  <si>
    <t>Units sold online; 0 for in-store transactions</t>
  </si>
  <si>
    <t>Useful for channel KPIs</t>
  </si>
  <si>
    <t>Net revenue after discount</t>
  </si>
  <si>
    <t>$34.51</t>
  </si>
  <si>
    <t>System-calculated field; validate independently</t>
  </si>
  <si>
    <t>PROJECT 1 — Retail Sales &amp; Profitability Analysis</t>
  </si>
  <si>
    <t>Business Scenario</t>
  </si>
  <si>
    <t>You are a Junior Data Analyst at a multi-store retail company. Leadership wants to understand sales performance, profitability, discount behavior, store performance, product performance, seasonality, and the difference between online and in-store sales. Your job is to clean the data, validate calculations, build analysis, and present actionable business insights.</t>
  </si>
  <si>
    <t>Your Manager's Questions</t>
  </si>
  <si>
    <t>1. What are total Gross Sales, Net Revenue, Total Cost, Profit, and Profit Margin?</t>
  </si>
  <si>
    <t>2. Which month generated the highest revenue and highest profit?</t>
  </si>
  <si>
    <t>3. Which store is the most profitable? Which is the least profitable?</t>
  </si>
  <si>
    <t>4. Which products generate high revenue but relatively low profit margins?</t>
  </si>
  <si>
    <t>5. How do Online and In-Store sales compare?</t>
  </si>
  <si>
    <t>6. Are higher discounts associated with higher quantities or lower profitability?</t>
  </si>
  <si>
    <t>7. Which product categories are driving the most revenue and profit?</t>
  </si>
  <si>
    <t>8. Are there any data-quality issues that should be fixed before reporting?</t>
  </si>
  <si>
    <t>Training Roadmap for This Dataset</t>
  </si>
  <si>
    <t>Stage</t>
  </si>
  <si>
    <t>Tool</t>
  </si>
  <si>
    <t>What You Will Do</t>
  </si>
  <si>
    <t>1</t>
  </si>
  <si>
    <t>Excel</t>
  </si>
  <si>
    <t>Data quality check, formulas, PivotTables, PivotCharts, slicers</t>
  </si>
  <si>
    <t>2</t>
  </si>
  <si>
    <t>SQL / Database</t>
  </si>
  <si>
    <t>Load the table, query KPIs, GROUP BY, JOIN concepts, CTEs, window functions</t>
  </si>
  <si>
    <t>3</t>
  </si>
  <si>
    <t>Power Query</t>
  </si>
  <si>
    <t>Clean and transform the dataset reproducibly</t>
  </si>
  <si>
    <t>4</t>
  </si>
  <si>
    <t>Power BI</t>
  </si>
  <si>
    <t>Model the data, build DAX measures and an executive dashboard</t>
  </si>
  <si>
    <t>5</t>
  </si>
  <si>
    <t>Business Presentation</t>
  </si>
  <si>
    <t>Summarize findings and recommendations like a real analyst</t>
  </si>
  <si>
    <t>TODAY'S ASSIGNMENT — Excel Foundations</t>
  </si>
  <si>
    <t>A. Convert/confirm Sales Data is an Excel Table.</t>
  </si>
  <si>
    <t>B. Add 6 new calculated columns to the right of Revenue: Gross Revenue, Discount Amount, Net Revenue (Calculated), Total Cost, Profit, Profit Margin %.</t>
  </si>
  <si>
    <t>C. Validate Net Revenue (Calculated) against the provided Revenue field.</t>
  </si>
  <si>
    <t>D. Create a PivotTable by Month with Quantity, Net Revenue, and Profit.</t>
  </si>
  <si>
    <t>E. Create a second PivotTable by Store Location with Net Revenue and Profit.</t>
  </si>
  <si>
    <t>F. Write down 3 business observations from your PivotTables.</t>
  </si>
  <si>
    <r>
      <rPr>
        <b/>
        <sz val="11"/>
        <rFont val="Carlito"/>
      </rPr>
      <t>Step 1</t>
    </r>
    <r>
      <rPr>
        <sz val="11"/>
        <rFont val="Carlito"/>
      </rPr>
      <t xml:space="preserve"> — Open the Project 1 workbook
Use the file we created earlier:
Open these three sheets first:
- Project Brief
- Data Dictionary
- Sales Data
Do not start calculating yet.</t>
    </r>
  </si>
  <si>
    <r>
      <rPr>
        <b/>
        <sz val="11"/>
        <rFont val="Carlito"/>
      </rPr>
      <t>Step 4</t>
    </r>
    <r>
      <rPr>
        <sz val="11"/>
        <rFont val="Carlito"/>
      </rPr>
      <t xml:space="preserve"> — Create a simple data-quality checklist
In a blank Excel sheet, create this:
Check	Result	Notes
Blank Order IDs		
Duplicate Order IDs		
Invalid Order Dates		
Quantity &lt;= 0		
Unit Price &lt;= 0		
Discount outside 0–100%		
Unit Cost &lt;= 0		
Missing Store ID		
Missing Product ID</t>
    </r>
  </si>
  <si>
    <r>
      <rPr>
        <b/>
        <sz val="11"/>
        <rFont val="Carlito"/>
      </rPr>
      <t>Step 3</t>
    </r>
    <r>
      <rPr>
        <sz val="11"/>
        <rFont val="Carlito"/>
      </rPr>
      <t xml:space="preserve"> — Inspect the dataset
Go to Sales Data.
Do a visual scan first.
Look at each column and ask:
- Does the data type make sense?
- Are there blanks?
- Are there strange values?
- Are there duplicate Order IDs?
- Are percentages stored consistently?
- Are dates valid?
- Are prices/costs ever zero or negative?
- Are Store IDs consistent?
- Are Product IDs consistent?</t>
    </r>
  </si>
  <si>
    <r>
      <rPr>
        <b/>
        <sz val="11"/>
        <rFont val="Carlito"/>
      </rPr>
      <t>Step 5</t>
    </r>
    <r>
      <rPr>
        <sz val="11"/>
        <rFont val="Carlito"/>
      </rPr>
      <t xml:space="preserve"> — Your first analyst task
I want you to answer only these questions:
1. How many rows are in the dataset?
2. How many unique Order IDs?
3. Are there any duplicate Order IDs?
4. Are there any blank values?
5. Are there any strange Quantity, Price, Discount, or Cost values?
Do not calculate profit yet.</t>
    </r>
  </si>
  <si>
    <r>
      <rPr>
        <b/>
        <sz val="11"/>
        <rFont val="Carlito"/>
      </rPr>
      <t>Step 2</t>
    </r>
    <r>
      <rPr>
        <sz val="11"/>
        <rFont val="Carlito"/>
      </rPr>
      <t xml:space="preserve"> — Read the Project Brief like a real analyst
Imagine your manager gave you this assignment.
Your job is to understand:
- What business problem are we trying to solve?
  1. Total Gross Sales, Net Revenue, Total Cost, Profit, and Profit Margin? </t>
    </r>
    <r>
      <rPr>
        <sz val="11"/>
        <color rgb="FFFF0000"/>
        <rFont val="Carlito"/>
      </rPr>
      <t xml:space="preserve">Sales Comparison Identify Sales Trend. </t>
    </r>
    <r>
      <rPr>
        <sz val="11"/>
        <rFont val="Carlito"/>
      </rPr>
      <t xml:space="preserve">
  2. Which store is the most profitable? </t>
    </r>
    <r>
      <rPr>
        <sz val="11"/>
        <color rgb="FFFF0000"/>
        <rFont val="Carlito"/>
      </rPr>
      <t xml:space="preserve">Identify stores that are underperforming. 
</t>
    </r>
    <r>
      <rPr>
        <sz val="11"/>
        <rFont val="Carlito"/>
      </rPr>
      <t xml:space="preserve">  3. Which Month performs better? </t>
    </r>
    <r>
      <rPr>
        <sz val="11"/>
        <color rgb="FFFF0000"/>
        <rFont val="Carlito"/>
      </rPr>
      <t xml:space="preserve">How to increase sales during slower months, Why Sales are higher is it due to discounts. 
</t>
    </r>
    <r>
      <rPr>
        <sz val="11"/>
        <rFont val="Carlito"/>
      </rPr>
      <t xml:space="preserve">- Who is the audience? </t>
    </r>
    <r>
      <rPr>
        <b/>
        <sz val="11"/>
        <rFont val="Carlito"/>
      </rPr>
      <t xml:space="preserve">Leadership, </t>
    </r>
    <r>
      <rPr>
        <sz val="11"/>
        <color rgb="FFFF0000"/>
        <rFont val="Carlito"/>
      </rPr>
      <t xml:space="preserve">[Business Development, Marketing, Sourcing Teams]
</t>
    </r>
    <r>
      <rPr>
        <sz val="11"/>
        <rFont val="Carlito"/>
      </rPr>
      <t xml:space="preserve">- What decisions will they make from your analysis?
   </t>
    </r>
    <r>
      <rPr>
        <sz val="11"/>
        <color rgb="FFFF0000"/>
        <rFont val="Carlito"/>
      </rPr>
      <t xml:space="preserve">1. Identify Lower Performing Stores
   2. Which Products skus to keep, replace, 
   3. Identify Sales Trend Months doing better 
   4. Identify the Key Pricing to increase profit margins and sales 
   5. Identify What products to keep based on the market. 
   6. Identify sales trend physical store vs Online Sales where to focus more 
</t>
    </r>
    <r>
      <rPr>
        <sz val="11"/>
        <rFont val="Carlito"/>
      </rPr>
      <t xml:space="preserve">- What KPIs are likely important? 
</t>
    </r>
    <r>
      <rPr>
        <sz val="11"/>
        <color rgb="FFFF0000"/>
        <rFont val="Carlito"/>
      </rPr>
      <t xml:space="preserve"> 1. Store Performance 
 2. Product Performance
 3. Seasonal Sales Performance 
 4. Physical vs Online  Performance
 5. Identify Key Pricing Per Sku 
 6. Identify Product Trend by Market 
 7. Identify Discounts vs Non Discounted Sale Trend. 
</t>
    </r>
    <r>
      <rPr>
        <sz val="11"/>
        <rFont val="Carlito"/>
      </rPr>
      <t xml:space="preserve">
For this project, think in terms of:
- Revenue
- Profit
- Profit Margin
- Quantity Sold
- Discounts
- Store Performance
- Product Performance
- Online vs In-Store Performance
- Monthly Trends</t>
    </r>
  </si>
  <si>
    <t>Done</t>
  </si>
  <si>
    <r>
      <rPr>
        <b/>
        <sz val="11"/>
        <rFont val="Carlito"/>
      </rPr>
      <t>1. Business problems to solve</t>
    </r>
    <r>
      <rPr>
        <sz val="11"/>
        <rFont val="Carlito"/>
      </rPr>
      <t xml:space="preserve">
- What are total Gross Sales, Net Revenue, Total Cost, Profit, and Profit Margin?
- Which stores are most and least profitable?
- Which products/SKUs drive the most revenue and profit?
- Which months perform best and worst?
- Are higher sales associated with discounts?
- Are discounts improving revenue but hurting profitability?
- How do Online and Physical Store sales compare?
- Which product categories perform best by market/store location?
-----------------------------------------------------------------------------------------
</t>
    </r>
    <r>
      <rPr>
        <b/>
        <sz val="11"/>
        <rFont val="Carlito"/>
      </rPr>
      <t>2. Audience</t>
    </r>
    <r>
      <rPr>
        <sz val="11"/>
        <rFont val="Carlito"/>
      </rPr>
      <t xml:space="preserve">
Your answer is good:
- Leadership
- Business Development
- Marketing
- Sourcing / Procurement
- Store Operations
</t>
    </r>
    <r>
      <rPr>
        <sz val="11"/>
        <color rgb="FFFF0000"/>
        <rFont val="Carlito"/>
      </rPr>
      <t xml:space="preserve">I would also add Finance, because profit, cost, margin, and pricing decisions usually involve them.
</t>
    </r>
    <r>
      <rPr>
        <sz val="11"/>
        <rFont val="Carlito"/>
      </rPr>
      <t xml:space="preserve">------------------------------------------------------------------------------------------
You identified the right types of decisions. I would phrase them this way:
- Improve or investigate underperforming stores.
- Decide which SKUs to retain, promote, replace, or discontinue.
- Adjust inventory based on seasonal demand.
- Determine whether discounting is actually profitable.
- Adjust pricing to improve margin without significantly reducing sales.
- Decide whether to invest more in Online or Physical channels.
- Optimize product assortment by market/location.
- Allocate marketing resources toward stronger products, stores, or periods.
</t>
    </r>
    <r>
      <rPr>
        <sz val="11"/>
        <color rgb="FFFF0000"/>
        <rFont val="Carlito"/>
      </rPr>
      <t>One caution: as an analyst, avoid saying the data will automatically tell management what products to discontinue. Your analysis can identify candidates, but the final decision may also depend on strategic, supplier, contractual, or customer factors.</t>
    </r>
    <r>
      <rPr>
        <sz val="11"/>
        <rFont val="Carlito"/>
      </rPr>
      <t xml:space="preserve">
</t>
    </r>
  </si>
  <si>
    <r>
      <rPr>
        <b/>
        <sz val="11"/>
        <rFont val="Carlito"/>
      </rPr>
      <t>4. KPIs</t>
    </r>
    <r>
      <rPr>
        <sz val="11"/>
        <rFont val="Carlito"/>
      </rPr>
      <t xml:space="preserve">
Here is where I would refine your list.
Instead of:
Store Performance
Product Performance
Seasonal Performance
use measurable KPIs such as:
Area	KPI
Sales	Gross Sales
Sales	Net Revenue
Profitability	Total Profit
Profitability	Profit Margin %
Volume	Units Sold
Pricing	Average Selling Price
Discounts	Average Discount %
Discounts	Discount Amount
Store	Revenue per Store
Store	Profit per Store
Product	Revenue per SKU
Product	Profit per SKU
Product	Margin per SKU
Channel	Online Revenue %
Channel	In-Store Revenue %
Trend	Month-over-Month Growth %
Seasonality	Revenue by Month
Efficiency	Profit per Unit
</t>
    </r>
    <r>
      <rPr>
        <sz val="11"/>
        <color rgb="FFFF0000"/>
        <rFont val="Carlito"/>
      </rPr>
      <t>One important analyst lesson
You wrote:
“Why Sales are higher is it due to discounts.”
That is an excellent business question, but be careful with causation.
If discounted products sell more, we can say:
“Higher sales are associated with discounts.”
We cannot automatically say:
“Discounts caused higher sales.”
There may be other factors:
- holidays
- promotions
- seasonal demand
- product popularity
- store traffic
- inventory availability
This kind of wording matters a lot in analytics.</t>
    </r>
  </si>
  <si>
    <t>COL A</t>
  </si>
  <si>
    <t>COL B</t>
  </si>
  <si>
    <t>COL C</t>
  </si>
  <si>
    <t>COL D</t>
  </si>
  <si>
    <t>COL E</t>
  </si>
  <si>
    <t>COL F</t>
  </si>
  <si>
    <t>COL G</t>
  </si>
  <si>
    <t>COL H</t>
  </si>
  <si>
    <t>COL I</t>
  </si>
  <si>
    <t>COL J</t>
  </si>
  <si>
    <t>COL K</t>
  </si>
  <si>
    <t>COL L</t>
  </si>
  <si>
    <t>COL M</t>
  </si>
  <si>
    <t>COL N</t>
  </si>
  <si>
    <t>BLANK FULL TABLE: =COUNTBLANK(A2:N901)</t>
  </si>
  <si>
    <t>BEST TO CHECK COLUMN BY COLUMN</t>
  </si>
  <si>
    <t>TO CHECK DUPLICATES FOR INDIVIDUAL CELL</t>
  </si>
  <si>
    <t>Method 1 — Conditional Formatting
1. Select the Order ID column.
2. Go to Home.
3. Click Conditional Formatting.
4. Choose Highlight Cells Rules → Duplicate Values.
5. Click OK.</t>
  </si>
  <si>
    <t xml:space="preserve">FOR LEARNING ONLY </t>
  </si>
  <si>
    <t xml:space="preserve">Select Table &gt; Click Data &gt; Remove Duplicates </t>
  </si>
  <si>
    <t>Step 1 — Identify missing values
Action:
- Filter Store Location column.
- Select only (Blanks).
Finding:
Order ID	Store ID	Issue
ORD100118	S001	Missing Store Location
ORD100423	S003	Missing Store Location
Step 2 — Validate Store ID mapping
Action:
1. Clear the Store Location filter.
2. Filter Store ID = S001.
3. Capture the existing Store Location values.
Finding:
Store ID	Store Location
S001	Lewisville, TX
Repeat:
4. Clear filter.
5. Filter Store ID = S003.
Finding:
Store ID	Store Location
S003	Irving, TX
Step 3 — Correct missing values
Action:
1. Clear all filters.
2. Filter Store Location = (Blanks) again.
3. Manually update:
Order ID	Store ID	Updated Store Location
ORD100118	S001	Lewisville, TX
ORD100423	S003	Irving, TX
Step 4 — Validate correction
After updating:
1. Filter Store Location = (Blanks) again.
2. Expected result:
✅ No records returned.
Step 5 — Document the change
Data Quality Log:
Issue	Records Affected	Resolution	Status
Missing Store Location	2	Updated using Store ID reference	Completed</t>
  </si>
  <si>
    <t>Issue</t>
  </si>
  <si>
    <t>Count</t>
  </si>
  <si>
    <t>Impact</t>
  </si>
  <si>
    <t>Action</t>
  </si>
  <si>
    <t>Missing Store Location</t>
  </si>
  <si>
    <t>XLOOKUP TO FIND STORE LOCATION USING XLOOKUP WITH STORE ID</t>
  </si>
  <si>
    <t xml:space="preserve"> =XLOOKUP(F2,$F$2:$F$901,$G$2:$G$901,"Not Found")</t>
  </si>
  <si>
    <t xml:space="preserve"> =XLOOKUP(F22,$F$2:$F$901,$G$2:$G$901,"Not Found")</t>
  </si>
  <si>
    <t>Meaning:
Part	Meaning
F2	Store ID you are looking for
$F$2:$F$901	Where Excel searches for Store IDs
$G$2:$G$901	What Excel returns (Location)
"Not Found"	Message if no match exists</t>
  </si>
  <si>
    <r>
      <t>Do not fix anything yet. Just examine the data and tell me what you notice about:
- blanks</t>
    </r>
    <r>
      <rPr>
        <b/>
        <sz val="11"/>
        <rFont val="Carlito"/>
      </rPr>
      <t xml:space="preserve">  =COUNTBLANK(A2:N901)</t>
    </r>
    <r>
      <rPr>
        <sz val="11"/>
        <rFont val="Carlito"/>
      </rPr>
      <t xml:space="preserve">
- duplicates = </t>
    </r>
    <r>
      <rPr>
        <b/>
        <sz val="11"/>
        <rFont val="Carlito"/>
      </rPr>
      <t xml:space="preserve">Select Table &gt; Click Data &gt; Remove Duplicates </t>
    </r>
    <r>
      <rPr>
        <sz val="11"/>
        <rFont val="Carlito"/>
      </rPr>
      <t xml:space="preserve">
- strange dates
- unusual quantities- </t>
    </r>
    <r>
      <rPr>
        <b/>
        <sz val="11"/>
        <rFont val="Carlito"/>
      </rPr>
      <t>1 Quantity = 0</t>
    </r>
    <r>
      <rPr>
        <sz val="11"/>
        <rFont val="Carlito"/>
      </rPr>
      <t xml:space="preserve">
- unusual discounts
- zero or negative costs/prices
- inconsistent store/product values
Then I’ll show you how to turn those observations into a proper data-quality audit.</t>
    </r>
  </si>
  <si>
    <t xml:space="preserve">FIND QUANTITY = 0 </t>
  </si>
  <si>
    <t xml:space="preserve"> =COUNT(SalesTable46[[#Headers],[Quantity]],"0")</t>
  </si>
  <si>
    <t>VERIFY REVENUE IS CORRECT</t>
  </si>
  <si>
    <t xml:space="preserve"> =[@[Unit Price]]*[@Quantity]</t>
  </si>
  <si>
    <t>Step1</t>
  </si>
  <si>
    <t xml:space="preserve">Step2-Cross Reference </t>
  </si>
  <si>
    <t xml:space="preserve"> =IF([@[Revenue ]]/[@Quantity]=[@[Unit Price]],"Correct",Fix)</t>
  </si>
  <si>
    <t xml:space="preserve"> =COUNT(SalesTable46[[#Headers],[Verify Revenue]],"Fix")</t>
  </si>
  <si>
    <t>Step 3- Test Count</t>
  </si>
  <si>
    <t>Short Cut Key for Ribbon</t>
  </si>
  <si>
    <t>ALT</t>
  </si>
  <si>
    <t>Inaccurate store-level reporting and KPIs</t>
  </si>
  <si>
    <t>Validated Store IDs against the store mapping and populated the missing locations with the correct values</t>
  </si>
  <si>
    <t>Revenue Calculation Discrepancies</t>
  </si>
  <si>
    <t>otentially inaccurate revenue and profitability KPIs</t>
  </si>
  <si>
    <t>Recalculated revenue using the correct formula, corrected the affected values, and performed cross-validation against the original revenue data.</t>
  </si>
  <si>
    <t>Net Revenue</t>
  </si>
  <si>
    <t xml:space="preserve">Gross Revenue </t>
  </si>
  <si>
    <t xml:space="preserve">Missing Store Locations 2 , Invalid Revenue Calculation, Also added Column for Net Revenue </t>
  </si>
  <si>
    <t xml:space="preserve">Total Row and Column Count </t>
  </si>
  <si>
    <t>ROWS</t>
  </si>
  <si>
    <t>COLUMNS</t>
  </si>
  <si>
    <t xml:space="preserve">Unique Order ID's with Blanks </t>
  </si>
  <si>
    <t>Unique Order ID's Exclude Blanks</t>
  </si>
  <si>
    <t>Unique Store Locations</t>
  </si>
  <si>
    <t xml:space="preserve">Total Rows = 900  =ROWS(SalesTable47[Order Date])
Total Columns = 15 =COLUMNS(SalesTable47[#Headers])
Unique Order ID =    =COUNTA(UNIQUE(B2:B901))
Duplicate Order ID= Fixed as a Data Set Select Table &gt; Click Data &gt; Remove Duplicates
Total Blank Values =  None - Fixed =COUNTBLANK(A2:N901
Unual Quanity = Fixed
Unsual Discount = None 
 </t>
  </si>
  <si>
    <t>TOTAL RECORDS 900</t>
  </si>
  <si>
    <t>PRODUCTS 15</t>
  </si>
  <si>
    <t>STORE 5</t>
  </si>
  <si>
    <t xml:space="preserve">Data Quality Check </t>
  </si>
  <si>
    <t>Checks</t>
  </si>
  <si>
    <t>Assesment</t>
  </si>
  <si>
    <t xml:space="preserve">Completed </t>
  </si>
  <si>
    <t>Status</t>
  </si>
  <si>
    <t>Pass</t>
  </si>
  <si>
    <t>Check-01-Data Assessment Check</t>
  </si>
  <si>
    <t>Check-02-Data Quality Check</t>
  </si>
  <si>
    <t>Blank Order IDs	=COUNTBLANK(B2:B901)	0
Duplicate Order IDs	=COUNTA(B2:B901)-ROWS(UNIQUE(FILTER(B2:B901,B2:B901&lt;&gt;"")))	0
Missing Store Locations	=COUNTBLANK(G2:G901)	0 after cleaning
Zero or Negative Quantity	=COUNTIF(I2:I901,"&lt;=0")	Investigate any matches
Discounts Above 20%	=COUNTIF(K2:K901,"&gt;20%")	Investigate
Blank Unit Prices	=COUNTBLANK(J2:J901)	0</t>
  </si>
  <si>
    <t xml:space="preserve">Biggest Discount </t>
  </si>
  <si>
    <t>Records with Discount &gt; 20%</t>
  </si>
  <si>
    <t xml:space="preserve">Data Analyst Daily Status Reports </t>
  </si>
  <si>
    <t xml:space="preserve">Blank Unit Price </t>
  </si>
  <si>
    <t>Fixed</t>
  </si>
  <si>
    <t xml:space="preserve">DAY1-Data Quality Checks </t>
  </si>
  <si>
    <t>Unique Stores</t>
  </si>
  <si>
    <t>Unique Products</t>
  </si>
  <si>
    <t>Sales Channels</t>
  </si>
  <si>
    <t>Discount Levels</t>
  </si>
  <si>
    <t>What is a PivotTable?
A PivotTable is an Excel tool that summarizes large datasets without writing complex formulas.
For example, your dataset contains 900 transactions from January through December 2025.
Instead of manually calculating revenue and profit for every month, a PivotTable can do it automatically.
Example of the PivotTable we're going to create
Month	Net Revenue	Profit
January	$12,500	$5,200
February	$14,800	$6,100
March	$13,900	$5,750</t>
  </si>
  <si>
    <r>
      <rPr>
        <b/>
        <sz val="11"/>
        <rFont val="Carlito"/>
      </rPr>
      <t>Step1</t>
    </r>
    <r>
      <rPr>
        <sz val="11"/>
        <rFont val="Carlito"/>
      </rPr>
      <t xml:space="preserve"> — Create your first PivotTable
Follow these steps in Excel on your computer.
1
Select your dataset
Open Project_1_Retail_Sales_Training.xlsx, go to the Sales Data worksheet and click any cell inside your formatted Excel Table.
2
Insert a PivotTable
Select Insert → PivotTable → From Table/Range.
Confirm that the entire data table is selected, then choose New Worksheet and click OK.
3
Configure the PivotTable Fields
Drag these fields into the four sections on the right side of Excel.</t>
    </r>
  </si>
  <si>
    <t>Grand Total</t>
  </si>
  <si>
    <t>Jan</t>
  </si>
  <si>
    <t>Feb</t>
  </si>
  <si>
    <t>Mar</t>
  </si>
  <si>
    <t>Apr</t>
  </si>
  <si>
    <t>May</t>
  </si>
  <si>
    <t>Jun</t>
  </si>
  <si>
    <t>Jul</t>
  </si>
  <si>
    <t>Aug</t>
  </si>
  <si>
    <t>Sep</t>
  </si>
  <si>
    <t>Oct</t>
  </si>
  <si>
    <t>Nov</t>
  </si>
  <si>
    <t>Dec</t>
  </si>
  <si>
    <t>Sum of Quantity</t>
  </si>
  <si>
    <t>Sum of Net Revenue</t>
  </si>
  <si>
    <t>Profit</t>
  </si>
  <si>
    <t>Profit Margin %</t>
  </si>
  <si>
    <t>Total Cost</t>
  </si>
  <si>
    <t>Count Profit Values</t>
  </si>
  <si>
    <t>Count Profit Margin Values</t>
  </si>
  <si>
    <t>Total Profit</t>
  </si>
  <si>
    <t>Overall Profit Margin</t>
  </si>
  <si>
    <t>Count of Profit Values
Count of Profit Margin Values
Total Profit
Total Profit Margin %</t>
  </si>
  <si>
    <t>Profit and Profit Margin Columsn Added</t>
  </si>
  <si>
    <t>Total Net Revenue</t>
  </si>
  <si>
    <t>Net Cost</t>
  </si>
  <si>
    <t>Sum of Profit</t>
  </si>
  <si>
    <t>2025</t>
  </si>
  <si>
    <r>
      <rPr>
        <b/>
        <sz val="11"/>
        <rFont val="Carlito"/>
      </rPr>
      <t>Your three most important findings:</t>
    </r>
    <r>
      <rPr>
        <sz val="11"/>
        <rFont val="Carlito"/>
      </rPr>
      <t xml:space="preserve">
- December: Highest Net Revenue ($24,260.20), Gross Profit ($10,479.37), and Quantity Sold (627).
- March: Highest Gross Profit Margin (49.25%).
- October: Lowest Gross Profit Margin (42.57%), suggesting a need to investigate discounting, costs, and product mix.
Notice that November and December have much higher sales volumes but lower profit margins than March.
A Data Analyst should flag this for further investigation rather than immediately assume discounts caused the difference.</t>
    </r>
  </si>
  <si>
    <t>Total Units Sold: 3,773
Net Revenue: $146,263.03
Gross Profit: $66,338.37
Overall Profit Margin: 45.36%
Highest Revenue and Profit: December 2025
Highest Profit Margin: March 2025 (49.25%)</t>
  </si>
  <si>
    <t>Check-02-Monthly Sales Performance</t>
  </si>
  <si>
    <t>Count of Order ID</t>
  </si>
  <si>
    <t xml:space="preserve">Store Profit Margin </t>
  </si>
  <si>
    <t>DAY 2- Calculate Sales Performance</t>
  </si>
  <si>
    <t xml:space="preserve">DAY 3- Calculate Store Performance </t>
  </si>
  <si>
    <r>
      <rPr>
        <b/>
        <sz val="11"/>
        <rFont val="Carlito"/>
      </rPr>
      <t>Step1 — Create your Store Performance PivotTable</t>
    </r>
    <r>
      <rPr>
        <sz val="11"/>
        <rFont val="Carlito"/>
      </rPr>
      <t xml:space="preserve">
Step 1: Open your Retail Sales workbook and go to the original Sales Data worksheet.
Step 2: Click any cell inside your Excel Table.
Step 3: Select Insert → PivotTable → From Table/Range.
Step 4: Select New Worksheet, then click OK.
Step 5: Rename the worksheet Pivot_Store_Performance.
Arrange the PivotTable Fields
PivotTable Fields
 Filters
Leave empty
 Columns
Leave empty
 Rows
Store Location
 Values
Sum of Quantity
Sum of Net Revenue
Sum of Profit
Count of Order ID</t>
    </r>
  </si>
  <si>
    <t>Step2 — Calculate Store Profit Margin
Remember our lesson from Day 2: Never sum individual Profit Margin percentages.
Instead, calculate each store's margin using its aggregated Profit and Net Revenue.
\[
\text{Store Profit Margin}=\frac{\text{Store Gross Profit}}{\text{Store Net Revenue}}
\]</t>
  </si>
  <si>
    <t>Revenue Per Order</t>
  </si>
  <si>
    <t>Management wants you to answer:
1. Store with highest Net Revenue?
2. Store with highest Gross Profit?
3. Store with highest Profit Margin?
4. Store that requires  further investigation?
Key Management Findings
- Dallas: Highest Gross Profit ($15,163.72), but lowest Profit Margin (43.59%).
- Lewisville: Highest Profit Margin (47.55%), indicating the strongest gross profitability relative to revenue.
- Irving: Highest Revenue per Order ($178.84).
- Plano: Lowest Gross Profit ($10,893.99), although its 46.16% margin exceeds the company average.
Dallas is the leading store by revenue and total gross profit, while Lewisville demonstrates the strongest profit margin. Plano generates the lowest total profit despite maintaining an above-average margin. Management should investigate opportunities to improve Dallas's margins and increase sales volume in Plano, while examining the pricing, discounts, and product mix contributing to Lewisville's profitability.</t>
  </si>
  <si>
    <t>Total Rows 900 	
Total Columns 15		
Unique Order IDs 900
Unique Order IDs 900	 
Unique Product IDs 15	
Unique Store IDs 5	
Unique Store Locations 5	
Unique Sales Channels 2	
Unique Discount % 6</t>
  </si>
  <si>
    <t>Next: Day 4 — PivotCharts &amp; Interactive Dashboard
We'll transform your Excel analysis into a professional dashboard featuring monthly revenue trends, store profitability comparisons, KPI summaries, and interactive slicers.
Let's begin with Chart 1: Monthly Net Revenue Trend.
1. Open your Monthly Performance PivotTable from Day 2.
2. Click anywhere inside the PivotTable.
3. Go to PivotTable Analyze → PivotChart.
4. Select Line Chart → Line with Markers.
5. Click OK.
We'll configure the chart to show Months on the horizontal axis and Net Revenue on the vertical axis.
Once you've created the chart, send me a screenshot, and we'll format it together for a professional management dashboard.</t>
  </si>
  <si>
    <t>DAY 4- PivotCharts &amp; Interactive Dashboard</t>
  </si>
  <si>
    <t>Monthly Net Revenue Trend</t>
  </si>
  <si>
    <t>Gross Profit</t>
  </si>
  <si>
    <t>Units Sold</t>
  </si>
  <si>
    <t>Net Revenue ($)</t>
  </si>
  <si>
    <t>Gross Profit By Store Location</t>
  </si>
  <si>
    <t>Monthly Performance By Store</t>
  </si>
  <si>
    <t>Monthly Net Revenue By Month</t>
  </si>
  <si>
    <t>Product Category</t>
  </si>
  <si>
    <t xml:space="preserve">Product Performance </t>
  </si>
  <si>
    <t xml:space="preserve">Category Revenue &amp; Profit Comparison </t>
  </si>
  <si>
    <t>Count of Quantity</t>
  </si>
  <si>
    <t>Sales Channel Performance Overview — 2025</t>
  </si>
  <si>
    <t>Orders</t>
  </si>
  <si>
    <t>Net_Revenue</t>
  </si>
  <si>
    <t>Check-03-Store Profitability Analysis</t>
  </si>
  <si>
    <r>
      <rPr>
        <b/>
        <u val="double"/>
        <sz val="11"/>
        <rFont val="Carlito"/>
      </rPr>
      <t>Day 3 – Store Profitability Analysis</t>
    </r>
    <r>
      <rPr>
        <sz val="11"/>
        <rFont val="Carlito"/>
      </rPr>
      <t xml:space="preserve">
Project: Retail Sales &amp; Profitability Analysis
Status: </t>
    </r>
    <r>
      <rPr>
        <b/>
        <sz val="11"/>
        <color theme="9" tint="-0.499984740745262"/>
        <rFont val="Carlito"/>
      </rPr>
      <t>Completed</t>
    </r>
    <r>
      <rPr>
        <sz val="11"/>
        <rFont val="Carlito"/>
      </rPr>
      <t xml:space="preserve">
Work Completed: Created and validated a Store Performance PivotTable covering five retail locations. Analyzed sales quantity, Net Revenue, Gross Profit, Order Count, Profit Margin, and Revenue per Order.
</t>
    </r>
    <r>
      <rPr>
        <b/>
        <sz val="11"/>
        <rFont val="Carlito"/>
      </rPr>
      <t>Key Results:</t>
    </r>
    <r>
      <rPr>
        <sz val="11"/>
        <rFont val="Carlito"/>
      </rPr>
      <t xml:space="preserve">
Net Revenue: $146,263.03
Gross Profit: $66,338.37
Overall Profit Margin: 45.36%
Highest Revenue and Profit: Dallas
Highest Profit Margin: Lewisville (47.55%)
Highest Revenue per Order: Irving ($178.84)
Lowest Total Profit: Plano
Executive Takeaway: Dallas leads in total sales and profit, while Lewisville delivers the strongest margin. Plano's above-average margin but lower sales volume suggests a potential growth opportunity. Management should investigate volume, pricing, discounts, and product mix to improve overall performance.
Key Learning: Store-level KPI analysis, PivotTable validation, profitability comparisons, and performance ranking.
Next Step: Build PivotCharts and slicers for interactive management reporting.</t>
    </r>
  </si>
  <si>
    <r>
      <rPr>
        <b/>
        <sz val="11"/>
        <rFont val="Carlito"/>
      </rPr>
      <t xml:space="preserve">Day 2 – </t>
    </r>
    <r>
      <rPr>
        <b/>
        <u val="double"/>
        <sz val="11"/>
        <rFont val="Carlito"/>
      </rPr>
      <t>Monthly Performance Analysis</t>
    </r>
    <r>
      <rPr>
        <sz val="11"/>
        <rFont val="Carlito"/>
      </rPr>
      <t xml:space="preserve">
Project: Retail Sales &amp; Profitability Analysis
Status: </t>
    </r>
    <r>
      <rPr>
        <b/>
        <sz val="11"/>
        <color theme="9" tint="-0.499984740745262"/>
        <rFont val="Carlito"/>
      </rPr>
      <t>Completed</t>
    </r>
    <r>
      <rPr>
        <sz val="11"/>
        <rFont val="Carlito"/>
      </rPr>
      <t xml:space="preserve">
Work Completed: Created a monthly PivotTable, analyzed sales quantity, Net Revenue, Gross Profit, and Profit Margin, corrected percentage aggregation errors, and reconciled monthly results with annual totals.
</t>
    </r>
    <r>
      <rPr>
        <b/>
        <u val="double"/>
        <sz val="11"/>
        <rFont val="Carlito"/>
      </rPr>
      <t>Key Results:</t>
    </r>
    <r>
      <rPr>
        <sz val="11"/>
        <rFont val="Carlito"/>
      </rPr>
      <t xml:space="preserve">
Units Sold: 3,773
Net Revenue: $146,263.03
Gross Profit: $66,338.37
Gross Profit Margin: 45.36%
Highest Sales and Profit: December 2025
Highest Profit Margin: March 2025 (49.25%)
Executive Takeaway: December generated the highest sales and total profit, while March delivered the strongest profit margin. Lower year-end margins suggest opportunities to investigate discounting, product costs, and sales mix.
Key Learning: PivotTables, monthly KPI reporting, data reconciliation, and business performance analysis.
Next Step: Store-level performance analysis and profitability comparison.</t>
    </r>
  </si>
  <si>
    <t>Check-03-Monthly Net Revenue Trend</t>
  </si>
  <si>
    <r>
      <rPr>
        <b/>
        <sz val="11"/>
        <rFont val="Carlito"/>
      </rPr>
      <t xml:space="preserve">Day 1 – </t>
    </r>
    <r>
      <rPr>
        <b/>
        <u val="double"/>
        <sz val="11"/>
        <rFont val="Carlito"/>
      </rPr>
      <t>Data Cleaning &amp; KPI Calculations + Monthly Net Revenue Trend</t>
    </r>
    <r>
      <rPr>
        <sz val="11"/>
        <rFont val="Carlito"/>
      </rPr>
      <t xml:space="preserve">
Project: Retail Sales &amp; Profitability Analysis
Status: </t>
    </r>
    <r>
      <rPr>
        <b/>
        <sz val="11"/>
        <color theme="9" tint="-0.499984740745262"/>
        <rFont val="Carlito"/>
      </rPr>
      <t>Completed</t>
    </r>
    <r>
      <rPr>
        <sz val="11"/>
        <rFont val="Carlito"/>
      </rPr>
      <t xml:space="preserve">
Work Completed: Reviewed 900 sales transactions, performed data-quality checks, corrected 2 missing store locations, investigated reported revenue discrepancies, and calculated Gross Revenue, Net Revenue, Total Cost, Profit, and Profit Margin.
</t>
    </r>
    <r>
      <rPr>
        <b/>
        <u val="double"/>
        <sz val="11"/>
        <rFont val="Carlito"/>
      </rPr>
      <t xml:space="preserve">
Key Results:
</t>
    </r>
    <r>
      <rPr>
        <sz val="11"/>
        <rFont val="Carlito"/>
      </rPr>
      <t>Net Revenue: $146,263.03
Gross Profit: $66,338.37
Gross Profit Margin: 45.36%
Executive Takeaway: Initial data cleaning and KPI validation established a consistent foundation for sales reporting. Accurate revenue and cost calculations are essential for reliable profitability analysis.
Key Learning: Data cleaning, Excel formulas, structured references, error handling, and KPI validation.
Next Step: Monthly sales analysis using PivotTables.</t>
    </r>
  </si>
  <si>
    <t>Check-04-Product Performance Analysis</t>
  </si>
  <si>
    <t>Objective
Identify products that contribute the most revenue and profit to support inventory and product strategy decisions.
Key Metrics
- Net Revenue
- Gross Profit
- Units Sold</t>
  </si>
  <si>
    <r>
      <rPr>
        <b/>
        <u val="double"/>
        <sz val="11"/>
        <rFont val="Carlito"/>
      </rPr>
      <t>Day 4-Product Performance Analysis</t>
    </r>
    <r>
      <rPr>
        <sz val="11"/>
        <rFont val="Carlito"/>
      </rPr>
      <t xml:space="preserve">
Project: Retail Sales &amp; Profitability Analysis
Status: </t>
    </r>
    <r>
      <rPr>
        <b/>
        <sz val="11"/>
        <color theme="9" tint="-0.499984740745262"/>
        <rFont val="Carlito"/>
      </rPr>
      <t>Completed</t>
    </r>
    <r>
      <rPr>
        <sz val="11"/>
        <rFont val="Carlito"/>
      </rPr>
      <t xml:space="preserve">
Business Questions Answered
- Which products are the top revenue generators?
- Which products contribute the highest profit?
- Which products should receive inventory priority?
Key Findings
Top-performing products:
Product	Net Revenue	Profit
27in Monitor	$33,765.37	$10,223.01
Mechanical Keyboard	$20,617.54	$9,807.00
Adjustable Dumbbell	$20,259.14	$7,764.00
The 27in Monitor was the strongest product performer, generating the highest revenue and profit contribution.
Business Recommendation
Prioritize inventory availability for high-performing products while reviewing lower-performing products for possible promotional strategies or assortment adjustments.</t>
    </r>
  </si>
  <si>
    <t>Check-05-Sales Channel Performance Analysis</t>
  </si>
  <si>
    <t>Objective
Evaluate performance differences between online and in-store sales channels.
Key Metrics
- Net Revenue
- Gross Profit
- Orders</t>
  </si>
  <si>
    <r>
      <rPr>
        <b/>
        <u val="double"/>
        <sz val="11"/>
        <rFont val="Carlito"/>
      </rPr>
      <t>Day 4-Sales Channel Performance Analysis</t>
    </r>
    <r>
      <rPr>
        <sz val="11"/>
        <rFont val="Carlito"/>
      </rPr>
      <t xml:space="preserve">
Project: Retail Sales &amp; Profitability Analysis
Status: </t>
    </r>
    <r>
      <rPr>
        <b/>
        <sz val="11"/>
        <color theme="9" tint="-0.499984740745262"/>
        <rFont val="Carlito"/>
      </rPr>
      <t>Completed</t>
    </r>
    <r>
      <rPr>
        <sz val="11"/>
        <rFont val="Carlito"/>
      </rPr>
      <t xml:space="preserve">
Business Questions Answered
- Which sales channel generates more revenue?
- Which channel contributes more profit?
- How does customer activity differ between channels?
Key Findings
Channel	Revenue	Profit	Orders
In-Store	$97,189.18	$44,086.89	553
Online	$49,073.85	$22,251.48	347
- In-store sales generated the majority of revenue and profit.
- Online sales represent a smaller but important growth opportunity.
Business Recommendation
Continue strengthening physical store performance while developing online strategies to increase digital sales penetration.</t>
    </r>
  </si>
  <si>
    <t>Check-06-Category Performance Analysis</t>
  </si>
  <si>
    <t>Objective
Analyze profitability and revenue contribution by product category.
Key Metrics
- Net Revenue
- Gross Profit
- Orders</t>
  </si>
  <si>
    <r>
      <rPr>
        <b/>
        <u val="double"/>
        <sz val="11"/>
        <rFont val="Carlito"/>
      </rPr>
      <t>Day 4-Category Performance Analysis</t>
    </r>
    <r>
      <rPr>
        <sz val="11"/>
        <rFont val="Carlito"/>
      </rPr>
      <t xml:space="preserve">
Project: Retail Sales &amp; Profitability Analysis
Status: </t>
    </r>
    <r>
      <rPr>
        <b/>
        <sz val="11"/>
        <color theme="9" tint="-0.499984740745262"/>
        <rFont val="Carlito"/>
      </rPr>
      <t>Completed</t>
    </r>
    <r>
      <rPr>
        <sz val="11"/>
        <rFont val="Carlito"/>
      </rPr>
      <t xml:space="preserve">
Business Questions Answered
- Which categories generate the most revenue?
- Which categories contribute the most profit?
- Where should marketing focus?
Key Findings
Top category:
Home
- Revenue: $20,038.25
- Profit: $10,664.09
- Orders: 191
Office category:
- Revenue: $10,625.16
- Profit: $6,667.62
- Orders: 192
Home products generated stronger financial performance despite similar order volume.
Business Recommendation
Increase focus on high-performing categories while exploring ways to improve revenue generation from lower-performing categories.
</t>
    </r>
  </si>
  <si>
    <t xml:space="preserve"> </t>
  </si>
  <si>
    <t>Average Order Value</t>
  </si>
  <si>
    <t>Average Profit</t>
  </si>
  <si>
    <t>RETAIL SALES PERFORMANCE ANALYSIS</t>
  </si>
  <si>
    <t>Prepared by:</t>
  </si>
  <si>
    <t>Tools:</t>
  </si>
  <si>
    <t>Excel | PivotTables | Dashboard Design | Data Analysis</t>
  </si>
  <si>
    <t>Objective:</t>
  </si>
  <si>
    <t>Analyze sales performance, profitability, product trends,
Store performance, and channel effectiveness.</t>
  </si>
  <si>
    <t>Farhan Hasanali | Data Analyst Portfolio | Excel Analytics Project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</si>
</sst>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dd/yyyy"/>
    <numFmt numFmtId="165" formatCode="\$0.00"/>
  </numFmts>
  <fonts count="25">
    <font>
      <sz val="11"/>
      <name val="Carlito"/>
    </font>
    <font>
      <b/>
      <sz val="11"/>
      <color rgb="FFFFFFFF"/>
      <name val="Carlito"/>
    </font>
    <font>
      <b/>
      <sz val="16"/>
      <color rgb="FFFFFFFF"/>
      <name val="Carlito"/>
    </font>
    <font>
      <b/>
      <sz val="12"/>
      <name val="Carlito"/>
    </font>
    <font>
      <b/>
      <sz val="12"/>
      <color rgb="FF000000"/>
      <name val="Carlito"/>
    </font>
    <font>
      <b/>
      <sz val="11"/>
      <name val="Carlito"/>
    </font>
    <font>
      <sz val="11"/>
      <color rgb="FFFF0000"/>
      <name val="Carlito"/>
    </font>
    <font>
      <b/>
      <i/>
      <sz val="11"/>
      <name val="Carlito"/>
    </font>
    <font>
      <sz val="8"/>
      <name val="Carlito"/>
    </font>
    <font>
      <sz val="11"/>
      <name val="Carlito"/>
    </font>
    <font>
      <sz val="11"/>
      <color theme="1"/>
      <name val="Carlito"/>
    </font>
    <font>
      <sz val="11"/>
      <color theme="0"/>
      <name val="Carlito"/>
    </font>
    <font>
      <sz val="18"/>
      <name val="Carlito"/>
    </font>
    <font>
      <sz val="14"/>
      <name val="Carlito"/>
    </font>
    <font>
      <b/>
      <u val="double"/>
      <sz val="11"/>
      <name val="Carlito"/>
    </font>
    <font>
      <b/>
      <sz val="11"/>
      <color theme="9" tint="-0.499984740745262"/>
      <name val="Carlito"/>
    </font>
    <font>
      <sz val="20"/>
      <color theme="0"/>
      <name val="Carlito"/>
    </font>
    <font>
      <sz val="10"/>
      <name val="Arial Unicode MS"/>
    </font>
    <font>
      <sz val="22"/>
      <name val="Arial Unicode MS"/>
    </font>
    <font>
      <sz val="36"/>
      <color rgb="FF002060"/>
      <name val="Arial Unicode MS"/>
    </font>
    <font>
      <sz val="20"/>
      <name val="Carlito"/>
    </font>
    <font>
      <b/>
      <sz val="20"/>
      <color theme="1"/>
      <name val="Carlito"/>
    </font>
    <font>
      <sz val="32"/>
      <color rgb="FF002060"/>
      <name val="Arial Unicode MS"/>
    </font>
    <font>
      <sz val="26"/>
      <color rgb="FF002060"/>
      <name val="Arial Unicode MS"/>
    </font>
    <font>
      <sz val="22"/>
      <name val="Carlito"/>
    </font>
  </fonts>
  <fills count="17">
    <fill>
      <patternFill patternType="none"/>
    </fill>
    <fill>
      <patternFill patternType="gray125"/>
    </fill>
    <fill>
      <patternFill patternType="solid">
        <fgColor rgb="FF1F4E78"/>
      </patternFill>
    </fill>
    <fill>
      <patternFill patternType="solid">
        <fgColor rgb="FF548235"/>
      </patternFill>
    </fill>
    <fill>
      <patternFill patternType="solid">
        <fgColor rgb="FFD9EAF7"/>
      </patternFill>
    </fill>
    <fill>
      <patternFill patternType="solid">
        <fgColor rgb="FF5B9BD5"/>
      </patternFill>
    </fill>
    <fill>
      <patternFill patternType="solid">
        <fgColor rgb="FFFFC00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499984740745262"/>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rgb="FF00206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9" fillId="0" borderId="0" applyFont="0" applyFill="0" applyBorder="0" applyAlignment="0" applyProtection="0"/>
    <xf numFmtId="9" fontId="9" fillId="0" borderId="0" applyFont="0" applyFill="0" applyBorder="0" applyAlignment="0" applyProtection="0"/>
  </cellStyleXfs>
  <cellXfs count="105">
    <xf numFmtId="0" fontId="0" fillId="0" borderId="0" xfId="0"/>
    <xf numFmtId="164" fontId="0" fillId="0" borderId="0" xfId="0" applyNumberFormat="1"/>
    <xf numFmtId="1" fontId="0" fillId="0" borderId="0" xfId="0" applyNumberFormat="1"/>
    <xf numFmtId="165" fontId="0" fillId="0" borderId="0" xfId="0" applyNumberFormat="1"/>
    <xf numFmtId="9" fontId="0" fillId="0" borderId="0" xfId="0" applyNumberFormat="1"/>
    <xf numFmtId="0" fontId="1" fillId="3" borderId="0" xfId="0" applyFont="1" applyFill="1" applyAlignment="1">
      <alignment horizontal="center" vertical="center" wrapText="1"/>
    </xf>
    <xf numFmtId="0" fontId="0" fillId="0" borderId="0" xfId="0" applyAlignment="1">
      <alignment wrapText="1"/>
    </xf>
    <xf numFmtId="0" fontId="1" fillId="5" borderId="0" xfId="0" applyFont="1" applyFill="1" applyAlignment="1">
      <alignment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1" fillId="2" borderId="0" xfId="0" applyFont="1" applyFill="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0" fillId="0" borderId="1" xfId="0" applyBorder="1" applyAlignment="1">
      <alignment horizontal="left" vertical="top" wrapText="1"/>
    </xf>
    <xf numFmtId="0" fontId="0" fillId="0" borderId="1" xfId="0" applyBorder="1" applyAlignment="1">
      <alignment wrapText="1"/>
    </xf>
    <xf numFmtId="0" fontId="11" fillId="12" borderId="0" xfId="0" applyFont="1" applyFill="1" applyAlignment="1">
      <alignment horizontal="center" wrapText="1"/>
    </xf>
    <xf numFmtId="0" fontId="0" fillId="0" borderId="1" xfId="0" applyBorder="1"/>
    <xf numFmtId="0" fontId="0" fillId="0" borderId="1" xfId="0" applyBorder="1" applyAlignment="1">
      <alignment horizontal="left" vertical="top"/>
    </xf>
    <xf numFmtId="0" fontId="0" fillId="0" borderId="1" xfId="0" applyBorder="1" applyAlignment="1">
      <alignment vertical="top"/>
    </xf>
    <xf numFmtId="0" fontId="13" fillId="10" borderId="5" xfId="0" applyFont="1" applyFill="1" applyBorder="1" applyAlignment="1">
      <alignment horizontal="center" vertical="top"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vertical="top" wrapText="1"/>
    </xf>
    <xf numFmtId="0" fontId="11" fillId="12" borderId="1" xfId="0" applyFont="1" applyFill="1" applyBorder="1" applyAlignment="1">
      <alignment horizontal="center" vertical="center"/>
    </xf>
    <xf numFmtId="0" fontId="0" fillId="0" borderId="1" xfId="0" applyBorder="1" applyAlignment="1">
      <alignment horizontal="left"/>
    </xf>
    <xf numFmtId="0" fontId="6" fillId="0" borderId="1" xfId="0" applyFont="1" applyBorder="1"/>
    <xf numFmtId="0" fontId="0" fillId="8" borderId="1" xfId="0" applyFill="1" applyBorder="1"/>
    <xf numFmtId="0" fontId="0" fillId="10" borderId="1" xfId="0" applyFill="1" applyBorder="1"/>
    <xf numFmtId="9" fontId="0" fillId="0" borderId="1" xfId="0" applyNumberFormat="1" applyBorder="1"/>
    <xf numFmtId="0" fontId="0" fillId="0" borderId="1" xfId="0" quotePrefix="1" applyBorder="1"/>
    <xf numFmtId="0" fontId="0" fillId="0" borderId="5" xfId="0" applyBorder="1" applyAlignment="1">
      <alignment horizontal="left"/>
    </xf>
    <xf numFmtId="0" fontId="0" fillId="0" borderId="5" xfId="0" applyBorder="1"/>
    <xf numFmtId="0" fontId="0" fillId="10" borderId="5" xfId="0" applyFill="1" applyBorder="1"/>
    <xf numFmtId="0" fontId="0" fillId="0" borderId="0" xfId="0" pivotButton="1"/>
    <xf numFmtId="10" fontId="0" fillId="0" borderId="0" xfId="2" applyNumberFormat="1" applyFont="1"/>
    <xf numFmtId="165" fontId="0" fillId="0" borderId="1" xfId="0" applyNumberFormat="1" applyBorder="1"/>
    <xf numFmtId="10" fontId="0" fillId="0" borderId="1" xfId="2" applyNumberFormat="1" applyFont="1" applyBorder="1"/>
    <xf numFmtId="0" fontId="5" fillId="14" borderId="0" xfId="0" applyFont="1" applyFill="1"/>
    <xf numFmtId="10" fontId="5" fillId="14" borderId="0" xfId="2" applyNumberFormat="1" applyFont="1" applyFill="1"/>
    <xf numFmtId="44" fontId="0" fillId="0" borderId="0" xfId="1" applyFont="1"/>
    <xf numFmtId="44" fontId="5" fillId="14" borderId="0" xfId="1" applyFont="1" applyFill="1"/>
    <xf numFmtId="0" fontId="11" fillId="12" borderId="1" xfId="0" applyFont="1" applyFill="1" applyBorder="1" applyAlignment="1">
      <alignment horizontal="left" vertical="top"/>
    </xf>
    <xf numFmtId="14" fontId="0" fillId="0" borderId="1" xfId="0" applyNumberFormat="1" applyBorder="1" applyAlignment="1">
      <alignment horizontal="left" vertical="top"/>
    </xf>
    <xf numFmtId="165" fontId="20" fillId="8" borderId="0" xfId="0" applyNumberFormat="1" applyFont="1" applyFill="1"/>
    <xf numFmtId="0" fontId="2" fillId="2" borderId="0" xfId="0" applyFont="1" applyFill="1" applyAlignment="1">
      <alignment horizontal="center" vertical="center"/>
    </xf>
    <xf numFmtId="0" fontId="3" fillId="4" borderId="0" xfId="0" applyFont="1" applyFill="1"/>
    <xf numFmtId="0" fontId="0" fillId="0" borderId="0" xfId="0" applyAlignment="1">
      <alignment vertical="top" wrapText="1"/>
    </xf>
    <xf numFmtId="0" fontId="0" fillId="0" borderId="0" xfId="0" applyAlignment="1">
      <alignment wrapText="1"/>
    </xf>
    <xf numFmtId="0" fontId="4" fillId="6" borderId="0" xfId="0" applyFont="1" applyFill="1"/>
    <xf numFmtId="0" fontId="0" fillId="9" borderId="0" xfId="0" applyFill="1" applyAlignment="1">
      <alignment horizontal="left" vertical="center"/>
    </xf>
    <xf numFmtId="0" fontId="7" fillId="7" borderId="0" xfId="0" applyFont="1" applyFill="1" applyAlignment="1">
      <alignment horizontal="center"/>
    </xf>
    <xf numFmtId="0" fontId="0" fillId="7" borderId="0" xfId="0" applyFill="1" applyAlignment="1">
      <alignment horizontal="center"/>
    </xf>
    <xf numFmtId="0" fontId="0" fillId="9" borderId="0" xfId="0" applyFill="1" applyAlignment="1">
      <alignment horizontal="center"/>
    </xf>
    <xf numFmtId="0" fontId="0" fillId="9" borderId="0" xfId="0" applyFill="1" applyAlignment="1">
      <alignment horizontal="left" vertical="top"/>
    </xf>
    <xf numFmtId="0" fontId="0" fillId="0" borderId="1" xfId="0" applyBorder="1" applyAlignment="1">
      <alignment horizontal="left" vertical="top" wrapText="1"/>
    </xf>
    <xf numFmtId="0" fontId="0" fillId="10" borderId="1" xfId="0" applyFill="1" applyBorder="1" applyAlignment="1">
      <alignment horizontal="center"/>
    </xf>
    <xf numFmtId="0" fontId="0" fillId="10" borderId="1" xfId="0" applyFill="1" applyBorder="1" applyAlignment="1">
      <alignment horizontal="left"/>
    </xf>
    <xf numFmtId="0" fontId="0" fillId="10" borderId="5" xfId="0" applyFill="1" applyBorder="1" applyAlignment="1">
      <alignment horizontal="left"/>
    </xf>
    <xf numFmtId="0" fontId="0" fillId="10" borderId="6" xfId="0" applyFill="1" applyBorder="1" applyAlignment="1">
      <alignment horizontal="left"/>
    </xf>
    <xf numFmtId="0" fontId="0" fillId="9" borderId="0" xfId="0" applyFill="1" applyAlignment="1">
      <alignment horizontal="left"/>
    </xf>
    <xf numFmtId="0" fontId="0" fillId="0" borderId="0" xfId="0" applyAlignment="1">
      <alignment horizontal="center"/>
    </xf>
    <xf numFmtId="0" fontId="0" fillId="0" borderId="1" xfId="0" applyBorder="1" applyAlignment="1">
      <alignment horizontal="left" vertical="top"/>
    </xf>
    <xf numFmtId="0" fontId="0" fillId="0" borderId="1" xfId="0" applyBorder="1" applyAlignment="1">
      <alignment horizontal="center"/>
    </xf>
    <xf numFmtId="14" fontId="0" fillId="0" borderId="2" xfId="0" applyNumberFormat="1" applyBorder="1" applyAlignment="1">
      <alignment horizontal="left" vertical="top"/>
    </xf>
    <xf numFmtId="14" fontId="0" fillId="0" borderId="3" xfId="0" applyNumberFormat="1" applyBorder="1" applyAlignment="1">
      <alignment horizontal="left" vertical="top"/>
    </xf>
    <xf numFmtId="14" fontId="0" fillId="0" borderId="4" xfId="0" applyNumberFormat="1"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2" fillId="13" borderId="5" xfId="0" applyFont="1" applyFill="1" applyBorder="1" applyAlignment="1">
      <alignment horizontal="center"/>
    </xf>
    <xf numFmtId="0" fontId="12" fillId="13" borderId="6" xfId="0" applyFont="1" applyFill="1" applyBorder="1" applyAlignment="1">
      <alignment horizontal="center"/>
    </xf>
    <xf numFmtId="0" fontId="12" fillId="13" borderId="7" xfId="0" applyFont="1" applyFill="1" applyBorder="1" applyAlignment="1">
      <alignment horizontal="center"/>
    </xf>
    <xf numFmtId="0" fontId="0" fillId="10" borderId="5" xfId="0" applyFill="1" applyBorder="1" applyAlignment="1">
      <alignment horizontal="center"/>
    </xf>
    <xf numFmtId="0" fontId="0" fillId="10" borderId="6" xfId="0" applyFill="1" applyBorder="1" applyAlignment="1">
      <alignment horizontal="center"/>
    </xf>
    <xf numFmtId="0" fontId="0" fillId="10" borderId="7" xfId="0" applyFill="1" applyBorder="1" applyAlignment="1">
      <alignment horizontal="center"/>
    </xf>
    <xf numFmtId="0" fontId="0" fillId="11" borderId="1" xfId="0" applyFill="1" applyBorder="1" applyAlignment="1">
      <alignment horizontal="left" vertical="top" wrapText="1"/>
    </xf>
    <xf numFmtId="0" fontId="0" fillId="0" borderId="0" xfId="0" applyBorder="1"/>
    <xf numFmtId="0" fontId="0" fillId="16" borderId="0" xfId="0" applyFill="1" applyBorder="1"/>
    <xf numFmtId="0" fontId="0" fillId="16" borderId="0" xfId="0" applyFill="1" applyAlignment="1">
      <alignment vertical="center"/>
    </xf>
    <xf numFmtId="0" fontId="17" fillId="16" borderId="0" xfId="0" applyFont="1" applyFill="1" applyAlignment="1">
      <alignment vertical="center"/>
    </xf>
    <xf numFmtId="0" fontId="22" fillId="16" borderId="0" xfId="0" applyFont="1" applyFill="1" applyAlignment="1">
      <alignment vertical="center"/>
    </xf>
    <xf numFmtId="0" fontId="18" fillId="16" borderId="0" xfId="0" applyFont="1" applyFill="1" applyAlignment="1">
      <alignment vertical="center"/>
    </xf>
    <xf numFmtId="0" fontId="23" fillId="16" borderId="0" xfId="0" applyFont="1" applyFill="1" applyAlignment="1">
      <alignment vertical="center"/>
    </xf>
    <xf numFmtId="0" fontId="24" fillId="16" borderId="0" xfId="0" applyFont="1" applyFill="1" applyBorder="1"/>
    <xf numFmtId="0" fontId="18" fillId="16" borderId="0" xfId="0" applyFont="1" applyFill="1" applyAlignment="1">
      <alignment vertical="top" wrapText="1"/>
    </xf>
    <xf numFmtId="0" fontId="0" fillId="16" borderId="0" xfId="0" applyFill="1"/>
    <xf numFmtId="0" fontId="11" fillId="16" borderId="0" xfId="0" applyFont="1" applyFill="1"/>
    <xf numFmtId="0" fontId="19" fillId="16" borderId="0" xfId="0" applyFont="1" applyFill="1" applyAlignment="1">
      <alignment vertical="top"/>
    </xf>
    <xf numFmtId="0" fontId="19" fillId="16" borderId="0" xfId="0" applyFont="1" applyFill="1" applyAlignment="1">
      <alignment horizontal="center" vertical="top"/>
    </xf>
    <xf numFmtId="0" fontId="18" fillId="16" borderId="0" xfId="0" applyFont="1" applyFill="1" applyAlignment="1">
      <alignment horizontal="center" vertical="center"/>
    </xf>
    <xf numFmtId="0" fontId="16" fillId="15" borderId="0" xfId="0" applyFont="1" applyFill="1" applyBorder="1" applyAlignment="1">
      <alignment horizontal="center"/>
    </xf>
    <xf numFmtId="0" fontId="0" fillId="0" borderId="0" xfId="0" pivotButton="1" applyBorder="1"/>
    <xf numFmtId="0" fontId="0" fillId="0" borderId="0" xfId="0" applyBorder="1" applyAlignment="1">
      <alignment horizontal="left"/>
    </xf>
    <xf numFmtId="165" fontId="0" fillId="0" borderId="0" xfId="0" applyNumberFormat="1" applyBorder="1"/>
    <xf numFmtId="0" fontId="0" fillId="0" borderId="0" xfId="0" applyBorder="1" applyAlignment="1">
      <alignment horizontal="left" indent="1"/>
    </xf>
    <xf numFmtId="165" fontId="20" fillId="8" borderId="0" xfId="0" applyNumberFormat="1" applyFont="1" applyFill="1" applyBorder="1"/>
    <xf numFmtId="0" fontId="5" fillId="14" borderId="0" xfId="0" applyFont="1" applyFill="1" applyBorder="1"/>
    <xf numFmtId="1" fontId="0" fillId="0" borderId="0" xfId="0" applyNumberFormat="1" applyBorder="1"/>
    <xf numFmtId="10" fontId="5" fillId="0" borderId="0" xfId="2" applyNumberFormat="1" applyFont="1" applyBorder="1"/>
    <xf numFmtId="10" fontId="10" fillId="11" borderId="0" xfId="2" applyNumberFormat="1" applyFont="1" applyFill="1" applyBorder="1"/>
    <xf numFmtId="1" fontId="20" fillId="8" borderId="0" xfId="0" applyNumberFormat="1" applyFont="1" applyFill="1" applyBorder="1"/>
    <xf numFmtId="10" fontId="21" fillId="8" borderId="0" xfId="2" applyNumberFormat="1" applyFont="1" applyFill="1" applyBorder="1"/>
    <xf numFmtId="0" fontId="20" fillId="8" borderId="0" xfId="0" applyFont="1" applyFill="1" applyBorder="1" applyAlignment="1">
      <alignment horizontal="left"/>
    </xf>
    <xf numFmtId="0" fontId="0" fillId="0" borderId="0" xfId="0" applyNumberFormat="1"/>
    <xf numFmtId="0" fontId="20" fillId="8" borderId="0" xfId="0" applyNumberFormat="1" applyFont="1" applyFill="1"/>
  </cellXfs>
  <cellStyles count="3">
    <cellStyle name="Currency" xfId="1" builtinId="4"/>
    <cellStyle name="Normal" xfId="0" builtinId="0"/>
    <cellStyle name="Percent" xfId="2" builtinId="5"/>
  </cellStyles>
  <dxfs count="68">
    <dxf>
      <font>
        <sz val="20"/>
      </font>
    </dxf>
    <dxf>
      <fill>
        <patternFill patternType="solid">
          <bgColor theme="5" tint="0.79998168889431442"/>
        </patternFill>
      </fill>
    </dxf>
    <dxf>
      <fill>
        <patternFill patternType="solid">
          <bgColor theme="5" tint="0.79998168889431442"/>
        </patternFill>
      </fill>
    </dxf>
    <dxf>
      <font>
        <sz val="20"/>
      </font>
    </dxf>
    <dxf>
      <font>
        <sz val="20"/>
      </font>
    </dxf>
    <dxf>
      <fill>
        <patternFill patternType="solid">
          <bgColor theme="5" tint="0.79998168889431442"/>
        </patternFill>
      </fill>
    </dxf>
    <dxf>
      <fill>
        <patternFill patternType="solid">
          <bgColor theme="5" tint="0.79998168889431442"/>
        </patternFill>
      </fill>
    </dxf>
    <dxf>
      <font>
        <sz val="20"/>
      </font>
    </dxf>
    <dxf>
      <fill>
        <patternFill patternType="solid">
          <bgColor theme="5" tint="0.79998168889431442"/>
        </patternFill>
      </fill>
    </dxf>
    <dxf>
      <font>
        <sz val="20"/>
      </font>
    </dxf>
    <dxf>
      <font>
        <sz val="20"/>
      </font>
    </dxf>
    <dxf>
      <fill>
        <patternFill patternType="solid">
          <bgColor theme="5" tint="0.79998168889431442"/>
        </patternFill>
      </fill>
    </dxf>
    <dxf>
      <fill>
        <patternFill patternType="solid">
          <bgColor theme="5" tint="0.79998168889431442"/>
        </patternFill>
      </fill>
    </dxf>
    <dxf>
      <font>
        <sz val="20"/>
      </font>
    </dxf>
    <dxf>
      <font>
        <sz val="20"/>
      </font>
    </dxf>
    <dxf>
      <fill>
        <patternFill patternType="solid">
          <bgColor theme="5" tint="0.79998168889431442"/>
        </patternFill>
      </fill>
    </dxf>
    <dxf>
      <fill>
        <patternFill patternType="solid">
          <bgColor theme="5" tint="0.79998168889431442"/>
        </patternFill>
      </fill>
    </dxf>
    <dxf>
      <font>
        <sz val="20"/>
      </font>
    </dxf>
    <dxf>
      <fill>
        <patternFill patternType="solid">
          <bgColor theme="5" tint="0.79998168889431442"/>
        </patternFill>
      </fill>
    </dxf>
    <dxf>
      <font>
        <sz val="20"/>
      </font>
    </dxf>
    <dxf>
      <font>
        <color rgb="FF9C0006"/>
      </font>
    </dxf>
    <dxf>
      <font>
        <sz val="20"/>
      </font>
    </dxf>
    <dxf>
      <fill>
        <patternFill patternType="solid">
          <bgColor theme="5" tint="0.79998168889431442"/>
        </patternFill>
      </fill>
    </dxf>
    <dxf>
      <font>
        <sz val="20"/>
      </font>
    </dxf>
    <dxf>
      <fill>
        <patternFill patternType="solid">
          <bgColor theme="5" tint="0.79998168889431442"/>
        </patternFill>
      </fill>
    </dxf>
    <dxf>
      <fill>
        <patternFill patternType="solid">
          <bgColor theme="5" tint="0.79998168889431442"/>
        </patternFill>
      </fill>
    </dxf>
    <dxf>
      <font>
        <sz val="20"/>
      </font>
    </dxf>
    <dxf>
      <fill>
        <patternFill patternType="solid">
          <bgColor theme="5" tint="0.79998168889431442"/>
        </patternFill>
      </fill>
    </dxf>
    <dxf>
      <font>
        <sz val="20"/>
      </font>
    </dxf>
    <dxf>
      <font>
        <sz val="20"/>
      </font>
    </dxf>
    <dxf>
      <fill>
        <patternFill patternType="solid">
          <bgColor theme="5" tint="0.79998168889431442"/>
        </patternFill>
      </fill>
    </dxf>
    <dxf>
      <fill>
        <patternFill patternType="solid">
          <bgColor theme="5" tint="0.79998168889431442"/>
        </patternFill>
      </fill>
    </dxf>
    <dxf>
      <font>
        <sz val="20"/>
      </font>
    </dxf>
    <dxf>
      <fill>
        <patternFill patternType="solid">
          <bgColor theme="5" tint="0.79998168889431442"/>
        </patternFill>
      </fill>
    </dxf>
    <dxf>
      <font>
        <sz val="20"/>
      </font>
    </dxf>
    <dxf>
      <fill>
        <patternFill patternType="solid">
          <bgColor theme="5" tint="0.79998168889431442"/>
        </patternFill>
      </fill>
    </dxf>
    <dxf>
      <font>
        <sz val="20"/>
      </font>
    </dxf>
    <dxf>
      <font>
        <sz val="20"/>
      </font>
    </dxf>
    <dxf>
      <fill>
        <patternFill patternType="solid">
          <bgColor theme="5" tint="0.79998168889431442"/>
        </patternFill>
      </fill>
    </dxf>
    <dxf>
      <fill>
        <patternFill patternType="solid">
          <bgColor theme="5" tint="0.79998168889431442"/>
        </patternFill>
      </fill>
    </dxf>
    <dxf>
      <font>
        <sz val="20"/>
      </font>
    </dxf>
    <dxf>
      <numFmt numFmtId="13" formatCode="0%"/>
    </dxf>
    <dxf>
      <numFmt numFmtId="165" formatCode="\$0.00"/>
    </dxf>
    <dxf>
      <numFmt numFmtId="165" formatCode="\$0.00"/>
    </dxf>
    <dxf>
      <numFmt numFmtId="165" formatCode="\$0.00"/>
    </dxf>
    <dxf>
      <numFmt numFmtId="1" formatCode="0"/>
    </dxf>
    <dxf>
      <numFmt numFmtId="165" formatCode="\$0.00"/>
    </dxf>
    <dxf>
      <numFmt numFmtId="165" formatCode="\$0.00"/>
    </dxf>
    <dxf>
      <numFmt numFmtId="165" formatCode="\$0.00"/>
    </dxf>
    <dxf>
      <numFmt numFmtId="13" formatCode="0%"/>
    </dxf>
    <dxf>
      <numFmt numFmtId="165" formatCode="\$0.00"/>
    </dxf>
    <dxf>
      <numFmt numFmtId="1" formatCode="0"/>
    </dxf>
    <dxf>
      <numFmt numFmtId="164" formatCode="mm/dd/yyyy"/>
    </dxf>
    <dxf>
      <alignment horizontal="left" vertical="center" textRotation="0" wrapText="1" indent="0" justifyLastLine="0" shrinkToFit="0" readingOrder="0"/>
    </dxf>
    <dxf>
      <numFmt numFmtId="13" formatCode="0%"/>
    </dxf>
    <dxf>
      <numFmt numFmtId="165" formatCode="\$0.00"/>
    </dxf>
    <dxf>
      <numFmt numFmtId="165" formatCode="\$0.00"/>
    </dxf>
    <dxf>
      <numFmt numFmtId="165" formatCode="\$0.00"/>
    </dxf>
    <dxf>
      <numFmt numFmtId="1" formatCode="0"/>
    </dxf>
    <dxf>
      <numFmt numFmtId="165" formatCode="\$0.00"/>
    </dxf>
    <dxf>
      <numFmt numFmtId="165" formatCode="\$0.00"/>
    </dxf>
    <dxf>
      <numFmt numFmtId="165" formatCode="\$0.00"/>
    </dxf>
    <dxf>
      <numFmt numFmtId="13" formatCode="0%"/>
    </dxf>
    <dxf>
      <numFmt numFmtId="165" formatCode="\$0.00"/>
    </dxf>
    <dxf>
      <numFmt numFmtId="1" formatCode="0"/>
    </dxf>
    <dxf>
      <numFmt numFmtId="164" formatCode="mm/dd/yyyy"/>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Analysis!pt_Monthly_Revenue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solidFill>
                  <a:srgbClr val="002060"/>
                </a:solidFill>
              </a:rPr>
              <a:t>Monthly Net Revenue Trend — 2025</a:t>
            </a:r>
            <a:endParaRPr lang="en-US" sz="1800">
              <a:solidFill>
                <a:srgbClr val="002060"/>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\$0.00</c:formatCode>
                <c:ptCount val="12"/>
                <c:pt idx="0">
                  <c:v>10717.269999999999</c:v>
                </c:pt>
                <c:pt idx="1">
                  <c:v>9402.0600000000031</c:v>
                </c:pt>
                <c:pt idx="2">
                  <c:v>8664.8900000000012</c:v>
                </c:pt>
                <c:pt idx="3">
                  <c:v>10828.29</c:v>
                </c:pt>
                <c:pt idx="4">
                  <c:v>11066.240000000002</c:v>
                </c:pt>
                <c:pt idx="5">
                  <c:v>9356.51</c:v>
                </c:pt>
                <c:pt idx="6">
                  <c:v>8906.51</c:v>
                </c:pt>
                <c:pt idx="7">
                  <c:v>10686.169999999998</c:v>
                </c:pt>
                <c:pt idx="8">
                  <c:v>9829.3300000000017</c:v>
                </c:pt>
                <c:pt idx="9">
                  <c:v>10186.999999999998</c:v>
                </c:pt>
                <c:pt idx="10">
                  <c:v>22358.560000000009</c:v>
                </c:pt>
                <c:pt idx="11">
                  <c:v>24260.200000000008</c:v>
                </c:pt>
              </c:numCache>
            </c:numRef>
          </c:val>
          <c:smooth val="0"/>
          <c:extLst>
            <c:ext xmlns:c16="http://schemas.microsoft.com/office/drawing/2014/chart" uri="{C3380CC4-5D6E-409C-BE32-E72D297353CC}">
              <c16:uniqueId val="{00000000-0BF7-476F-91DB-719F4010FB7D}"/>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Months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USD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Analysis!pt_Monthly_Performance</c:name>
    <c:fmtId val="1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solidFill>
                  <a:srgbClr val="002060"/>
                </a:solidFill>
              </a:rPr>
              <a:t>Monthly Performance Trend</a:t>
            </a:r>
          </a:p>
        </c:rich>
      </c:tx>
      <c:layout>
        <c:manualLayout>
          <c:xMode val="edge"/>
          <c:yMode val="edge"/>
          <c:x val="0.26176142697881827"/>
          <c:y val="3.567447045707915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s>
    <c:plotArea>
      <c:layout/>
      <c:barChart>
        <c:barDir val="col"/>
        <c:grouping val="clustered"/>
        <c:varyColors val="0"/>
        <c:ser>
          <c:idx val="2"/>
          <c:order val="2"/>
          <c:tx>
            <c:strRef>
              <c:f>'Monthly Analysis'!$D$21</c:f>
              <c:strCache>
                <c:ptCount val="1"/>
                <c:pt idx="0">
                  <c:v>Units Sold</c:v>
                </c:pt>
              </c:strCache>
            </c:strRef>
          </c:tx>
          <c:invertIfNegative val="0"/>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Analysis'!$D$22:$D$35</c:f>
              <c:numCache>
                <c:formatCode>0</c:formatCode>
                <c:ptCount val="12"/>
                <c:pt idx="0">
                  <c:v>627</c:v>
                </c:pt>
                <c:pt idx="1">
                  <c:v>577</c:v>
                </c:pt>
                <c:pt idx="2">
                  <c:v>308</c:v>
                </c:pt>
                <c:pt idx="3">
                  <c:v>275</c:v>
                </c:pt>
                <c:pt idx="4">
                  <c:v>310</c:v>
                </c:pt>
                <c:pt idx="5">
                  <c:v>221</c:v>
                </c:pt>
                <c:pt idx="6">
                  <c:v>247</c:v>
                </c:pt>
                <c:pt idx="7">
                  <c:v>231</c:v>
                </c:pt>
                <c:pt idx="8">
                  <c:v>226</c:v>
                </c:pt>
                <c:pt idx="9">
                  <c:v>252</c:v>
                </c:pt>
                <c:pt idx="10">
                  <c:v>252</c:v>
                </c:pt>
                <c:pt idx="11">
                  <c:v>247</c:v>
                </c:pt>
              </c:numCache>
            </c:numRef>
          </c:val>
          <c:extLst>
            <c:ext xmlns:c16="http://schemas.microsoft.com/office/drawing/2014/chart" uri="{C3380CC4-5D6E-409C-BE32-E72D297353CC}">
              <c16:uniqueId val="{00000000-FB7F-42ED-8FE3-A3D0807E42DE}"/>
            </c:ext>
          </c:extLst>
        </c:ser>
        <c:dLbls>
          <c:showLegendKey val="0"/>
          <c:showVal val="0"/>
          <c:showCatName val="0"/>
          <c:showSerName val="0"/>
          <c:showPercent val="0"/>
          <c:showBubbleSize val="0"/>
        </c:dLbls>
        <c:gapWidth val="150"/>
        <c:axId val="794197599"/>
        <c:axId val="843374511"/>
      </c:barChart>
      <c:lineChart>
        <c:grouping val="standard"/>
        <c:varyColors val="0"/>
        <c:ser>
          <c:idx val="0"/>
          <c:order val="0"/>
          <c:tx>
            <c:strRef>
              <c:f>'Monthly Analysis'!$B$21</c:f>
              <c:strCache>
                <c:ptCount val="1"/>
                <c:pt idx="0">
                  <c:v>Net 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Analysis'!$B$22:$B$35</c:f>
              <c:numCache>
                <c:formatCode>\$0.00</c:formatCode>
                <c:ptCount val="12"/>
                <c:pt idx="0">
                  <c:v>24260.200000000008</c:v>
                </c:pt>
                <c:pt idx="1">
                  <c:v>22358.560000000009</c:v>
                </c:pt>
                <c:pt idx="2">
                  <c:v>11066.240000000002</c:v>
                </c:pt>
                <c:pt idx="3">
                  <c:v>10828.29</c:v>
                </c:pt>
                <c:pt idx="4">
                  <c:v>10717.269999999999</c:v>
                </c:pt>
                <c:pt idx="5">
                  <c:v>10686.169999999998</c:v>
                </c:pt>
                <c:pt idx="6">
                  <c:v>10186.999999999998</c:v>
                </c:pt>
                <c:pt idx="7">
                  <c:v>9829.3300000000017</c:v>
                </c:pt>
                <c:pt idx="8">
                  <c:v>9402.0600000000031</c:v>
                </c:pt>
                <c:pt idx="9">
                  <c:v>9356.51</c:v>
                </c:pt>
                <c:pt idx="10">
                  <c:v>8906.51</c:v>
                </c:pt>
                <c:pt idx="11">
                  <c:v>8664.8900000000012</c:v>
                </c:pt>
              </c:numCache>
            </c:numRef>
          </c:val>
          <c:smooth val="0"/>
          <c:extLst>
            <c:ext xmlns:c16="http://schemas.microsoft.com/office/drawing/2014/chart" uri="{C3380CC4-5D6E-409C-BE32-E72D297353CC}">
              <c16:uniqueId val="{00000001-FB7F-42ED-8FE3-A3D0807E42DE}"/>
            </c:ext>
          </c:extLst>
        </c:ser>
        <c:ser>
          <c:idx val="1"/>
          <c:order val="1"/>
          <c:tx>
            <c:strRef>
              <c:f>'Monthly Analysis'!$C$21</c:f>
              <c:strCache>
                <c:ptCount val="1"/>
                <c:pt idx="0">
                  <c:v>Gross Profit</c:v>
                </c:pt>
              </c:strCache>
            </c:strRef>
          </c:tx>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Analysis'!$C$22:$C$35</c:f>
              <c:numCache>
                <c:formatCode>\$0.00</c:formatCode>
                <c:ptCount val="12"/>
                <c:pt idx="0">
                  <c:v>10479.369999999997</c:v>
                </c:pt>
                <c:pt idx="1">
                  <c:v>9696.3100000000031</c:v>
                </c:pt>
                <c:pt idx="2">
                  <c:v>5396.409999999998</c:v>
                </c:pt>
                <c:pt idx="3">
                  <c:v>4950.82</c:v>
                </c:pt>
                <c:pt idx="4">
                  <c:v>5170.72</c:v>
                </c:pt>
                <c:pt idx="5">
                  <c:v>4627.260000000002</c:v>
                </c:pt>
                <c:pt idx="6">
                  <c:v>4337.0800000000008</c:v>
                </c:pt>
                <c:pt idx="7">
                  <c:v>4590.32</c:v>
                </c:pt>
                <c:pt idx="8">
                  <c:v>4237.6499999999996</c:v>
                </c:pt>
                <c:pt idx="9">
                  <c:v>4302.9799999999977</c:v>
                </c:pt>
                <c:pt idx="10">
                  <c:v>4281.8</c:v>
                </c:pt>
                <c:pt idx="11">
                  <c:v>4267.6499999999996</c:v>
                </c:pt>
              </c:numCache>
            </c:numRef>
          </c:val>
          <c:smooth val="0"/>
          <c:extLst>
            <c:ext xmlns:c16="http://schemas.microsoft.com/office/drawing/2014/chart" uri="{C3380CC4-5D6E-409C-BE32-E72D297353CC}">
              <c16:uniqueId val="{00000002-FB7F-42ED-8FE3-A3D0807E42DE}"/>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a:lstStyle/>
              <a:p>
                <a:pPr>
                  <a:defRPr sz="1400" baseline="0"/>
                </a:pPr>
                <a:r>
                  <a:rPr lang="en-US" sz="1400" baseline="0"/>
                  <a:t>Months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a:lstStyle/>
              <a:p>
                <a:pPr>
                  <a:defRPr sz="1400" baseline="0"/>
                </a:pPr>
                <a:r>
                  <a:rPr lang="en-US" sz="1400" b="1" i="0" u="none" strike="noStrike" baseline="0"/>
                  <a:t>USD ($)</a:t>
                </a:r>
                <a:endParaRPr lang="en-US" sz="1400" baseline="0"/>
              </a:p>
            </c:rich>
          </c:tx>
          <c:overlay val="0"/>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valAx>
        <c:axId val="843374511"/>
        <c:scaling>
          <c:orientation val="minMax"/>
        </c:scaling>
        <c:delete val="0"/>
        <c:axPos val="r"/>
        <c:title>
          <c:tx>
            <c:rich>
              <a:bodyPr/>
              <a:lstStyle/>
              <a:p>
                <a:pPr>
                  <a:defRPr sz="1400" baseline="0"/>
                </a:pPr>
                <a:r>
                  <a:rPr lang="en-US" sz="1400" baseline="0"/>
                  <a:t>Units Sold</a:t>
                </a:r>
              </a:p>
            </c:rich>
          </c:tx>
          <c:overlay val="0"/>
        </c:title>
        <c:numFmt formatCode="0" sourceLinked="1"/>
        <c:majorTickMark val="out"/>
        <c:minorTickMark val="none"/>
        <c:tickLblPos val="nextTo"/>
        <c:txPr>
          <a:bodyPr/>
          <a:lstStyle/>
          <a:p>
            <a:pPr>
              <a:defRPr sz="1100" baseline="0"/>
            </a:pPr>
            <a:endParaRPr lang="en-US"/>
          </a:p>
        </c:txPr>
        <c:crossAx val="794197599"/>
        <c:crosses val="max"/>
        <c:crossBetween val="between"/>
      </c:valAx>
      <c:catAx>
        <c:axId val="794197599"/>
        <c:scaling>
          <c:orientation val="minMax"/>
        </c:scaling>
        <c:delete val="1"/>
        <c:axPos val="b"/>
        <c:numFmt formatCode="General" sourceLinked="1"/>
        <c:majorTickMark val="out"/>
        <c:minorTickMark val="none"/>
        <c:tickLblPos val="nextTo"/>
        <c:crossAx val="843374511"/>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Analysis!pt_Store_Performance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002060"/>
                </a:solidFill>
              </a:rPr>
              <a:t>GROSS PROFIT BY STORE</a:t>
            </a:r>
            <a:r>
              <a:rPr lang="en-US" sz="1800" b="0" baseline="0">
                <a:solidFill>
                  <a:srgbClr val="002060"/>
                </a:solidFill>
              </a:rPr>
              <a:t> - 2025</a:t>
            </a:r>
            <a:endParaRPr lang="en-US" sz="1800" b="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Analysis'!$A$40:$A$45</c:f>
              <c:strCache>
                <c:ptCount val="5"/>
                <c:pt idx="0">
                  <c:v>Dallas, TX</c:v>
                </c:pt>
                <c:pt idx="1">
                  <c:v>Irving, TX</c:v>
                </c:pt>
                <c:pt idx="2">
                  <c:v>Lewisville, TX</c:v>
                </c:pt>
                <c:pt idx="3">
                  <c:v>Frisco, TX</c:v>
                </c:pt>
                <c:pt idx="4">
                  <c:v>Plano, TX</c:v>
                </c:pt>
              </c:strCache>
            </c:strRef>
          </c:cat>
          <c:val>
            <c:numRef>
              <c:f>'Monthly Analysis'!$B$40:$B$45</c:f>
              <c:numCache>
                <c:formatCode>\$0.00</c:formatCode>
                <c:ptCount val="5"/>
                <c:pt idx="0">
                  <c:v>15163.72</c:v>
                </c:pt>
                <c:pt idx="1">
                  <c:v>14081.429999999998</c:v>
                </c:pt>
                <c:pt idx="2">
                  <c:v>13343.289999999995</c:v>
                </c:pt>
                <c:pt idx="3">
                  <c:v>12855.939999999997</c:v>
                </c:pt>
                <c:pt idx="4">
                  <c:v>10893.990000000002</c:v>
                </c:pt>
              </c:numCache>
            </c:numRef>
          </c:val>
          <c:extLst>
            <c:ext xmlns:c16="http://schemas.microsoft.com/office/drawing/2014/chart" uri="{C3380CC4-5D6E-409C-BE32-E72D297353CC}">
              <c16:uniqueId val="{00000000-CF7C-4058-83D4-0F228A266F70}"/>
            </c:ext>
          </c:extLst>
        </c:ser>
        <c:dLbls>
          <c:showLegendKey val="0"/>
          <c:showVal val="0"/>
          <c:showCatName val="0"/>
          <c:showSerName val="0"/>
          <c:showPercent val="0"/>
          <c:showBubbleSize val="0"/>
        </c:dLbls>
        <c:gapWidth val="182"/>
        <c:axId val="1336031231"/>
        <c:axId val="843584751"/>
      </c:barChart>
      <c:catAx>
        <c:axId val="133603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84751"/>
        <c:crosses val="autoZero"/>
        <c:auto val="1"/>
        <c:lblAlgn val="ctr"/>
        <c:lblOffset val="100"/>
        <c:noMultiLvlLbl val="0"/>
      </c:catAx>
      <c:valAx>
        <c:axId val="8435847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3123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Analysis!pt_Product Name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4861783820072"/>
          <c:y val="9.1820778633626698E-2"/>
          <c:w val="0.68483801104494946"/>
          <c:h val="0.80339918604648075"/>
        </c:manualLayout>
      </c:layout>
      <c:barChart>
        <c:barDir val="bar"/>
        <c:grouping val="clustered"/>
        <c:varyColors val="0"/>
        <c:ser>
          <c:idx val="0"/>
          <c:order val="0"/>
          <c:tx>
            <c:strRef>
              <c:f>'Monthly Analysis'!$B$54</c:f>
              <c:strCache>
                <c:ptCount val="1"/>
                <c:pt idx="0">
                  <c:v>Sum of Net Revenue</c:v>
                </c:pt>
              </c:strCache>
            </c:strRef>
          </c:tx>
          <c:spPr>
            <a:solidFill>
              <a:srgbClr val="0070C0"/>
            </a:solidFill>
            <a:ln>
              <a:noFill/>
            </a:ln>
            <a:effectLst/>
          </c:spPr>
          <c:invertIfNegative val="0"/>
          <c:cat>
            <c:strRef>
              <c:f>'Monthly Analysis'!$A$55:$A$60</c:f>
              <c:strCache>
                <c:ptCount val="5"/>
                <c:pt idx="0">
                  <c:v>27in Monitor</c:v>
                </c:pt>
                <c:pt idx="1">
                  <c:v>Mechanical Keyboard</c:v>
                </c:pt>
                <c:pt idx="2">
                  <c:v>Bluetooth Speaker</c:v>
                </c:pt>
                <c:pt idx="3">
                  <c:v>USB-C Hub</c:v>
                </c:pt>
                <c:pt idx="4">
                  <c:v>Wireless Mouse</c:v>
                </c:pt>
              </c:strCache>
            </c:strRef>
          </c:cat>
          <c:val>
            <c:numRef>
              <c:f>'Monthly Analysis'!$B$55:$B$60</c:f>
              <c:numCache>
                <c:formatCode>\$0.00</c:formatCode>
                <c:ptCount val="5"/>
                <c:pt idx="0">
                  <c:v>33765.370000000003</c:v>
                </c:pt>
                <c:pt idx="1">
                  <c:v>20617.539999999994</c:v>
                </c:pt>
                <c:pt idx="2">
                  <c:v>11704.68</c:v>
                </c:pt>
                <c:pt idx="3">
                  <c:v>9433.8799999999974</c:v>
                </c:pt>
                <c:pt idx="4">
                  <c:v>4520.68</c:v>
                </c:pt>
              </c:numCache>
            </c:numRef>
          </c:val>
          <c:extLst>
            <c:ext xmlns:c16="http://schemas.microsoft.com/office/drawing/2014/chart" uri="{C3380CC4-5D6E-409C-BE32-E72D297353CC}">
              <c16:uniqueId val="{00000000-1E0A-498A-ACBD-B350BD541F9E}"/>
            </c:ext>
          </c:extLst>
        </c:ser>
        <c:ser>
          <c:idx val="1"/>
          <c:order val="1"/>
          <c:tx>
            <c:strRef>
              <c:f>'Monthly Analysis'!$C$54</c:f>
              <c:strCache>
                <c:ptCount val="1"/>
                <c:pt idx="0">
                  <c:v>Sum of Profit</c:v>
                </c:pt>
              </c:strCache>
            </c:strRef>
          </c:tx>
          <c:spPr>
            <a:solidFill>
              <a:schemeClr val="accent2"/>
            </a:solidFill>
            <a:ln>
              <a:noFill/>
            </a:ln>
            <a:effectLst/>
          </c:spPr>
          <c:invertIfNegative val="0"/>
          <c:cat>
            <c:strRef>
              <c:f>'Monthly Analysis'!$A$55:$A$60</c:f>
              <c:strCache>
                <c:ptCount val="5"/>
                <c:pt idx="0">
                  <c:v>27in Monitor</c:v>
                </c:pt>
                <c:pt idx="1">
                  <c:v>Mechanical Keyboard</c:v>
                </c:pt>
                <c:pt idx="2">
                  <c:v>Bluetooth Speaker</c:v>
                </c:pt>
                <c:pt idx="3">
                  <c:v>USB-C Hub</c:v>
                </c:pt>
                <c:pt idx="4">
                  <c:v>Wireless Mouse</c:v>
                </c:pt>
              </c:strCache>
            </c:strRef>
          </c:cat>
          <c:val>
            <c:numRef>
              <c:f>'Monthly Analysis'!$C$55:$C$60</c:f>
              <c:numCache>
                <c:formatCode>\$0.00</c:formatCode>
                <c:ptCount val="5"/>
                <c:pt idx="0">
                  <c:v>10223.010000000002</c:v>
                </c:pt>
                <c:pt idx="1">
                  <c:v>9807</c:v>
                </c:pt>
                <c:pt idx="2">
                  <c:v>5360.119999999999</c:v>
                </c:pt>
                <c:pt idx="3">
                  <c:v>4613.119999999999</c:v>
                </c:pt>
                <c:pt idx="4">
                  <c:v>2469.7499999999991</c:v>
                </c:pt>
              </c:numCache>
            </c:numRef>
          </c:val>
          <c:extLst>
            <c:ext xmlns:c16="http://schemas.microsoft.com/office/drawing/2014/chart" uri="{C3380CC4-5D6E-409C-BE32-E72D297353CC}">
              <c16:uniqueId val="{00000001-1E0A-498A-ACBD-B350BD541F9E}"/>
            </c:ext>
          </c:extLst>
        </c:ser>
        <c:ser>
          <c:idx val="2"/>
          <c:order val="2"/>
          <c:tx>
            <c:strRef>
              <c:f>'Monthly Analysis'!$D$54</c:f>
              <c:strCache>
                <c:ptCount val="1"/>
                <c:pt idx="0">
                  <c:v>Sum of Quantity</c:v>
                </c:pt>
              </c:strCache>
            </c:strRef>
          </c:tx>
          <c:spPr>
            <a:solidFill>
              <a:schemeClr val="accent5"/>
            </a:solidFill>
            <a:ln>
              <a:noFill/>
            </a:ln>
            <a:effectLst/>
          </c:spPr>
          <c:invertIfNegative val="0"/>
          <c:cat>
            <c:strRef>
              <c:f>'Monthly Analysis'!$A$55:$A$60</c:f>
              <c:strCache>
                <c:ptCount val="5"/>
                <c:pt idx="0">
                  <c:v>27in Monitor</c:v>
                </c:pt>
                <c:pt idx="1">
                  <c:v>Mechanical Keyboard</c:v>
                </c:pt>
                <c:pt idx="2">
                  <c:v>Bluetooth Speaker</c:v>
                </c:pt>
                <c:pt idx="3">
                  <c:v>USB-C Hub</c:v>
                </c:pt>
                <c:pt idx="4">
                  <c:v>Wireless Mouse</c:v>
                </c:pt>
              </c:strCache>
            </c:strRef>
          </c:cat>
          <c:val>
            <c:numRef>
              <c:f>'Monthly Analysis'!$D$55:$D$60</c:f>
              <c:numCache>
                <c:formatCode>0</c:formatCode>
                <c:ptCount val="5"/>
                <c:pt idx="0">
                  <c:v>199</c:v>
                </c:pt>
                <c:pt idx="1">
                  <c:v>318</c:v>
                </c:pt>
                <c:pt idx="2">
                  <c:v>234</c:v>
                </c:pt>
                <c:pt idx="3">
                  <c:v>264</c:v>
                </c:pt>
                <c:pt idx="4">
                  <c:v>195</c:v>
                </c:pt>
              </c:numCache>
            </c:numRef>
          </c:val>
          <c:extLst>
            <c:ext xmlns:c16="http://schemas.microsoft.com/office/drawing/2014/chart" uri="{C3380CC4-5D6E-409C-BE32-E72D297353CC}">
              <c16:uniqueId val="{00000002-1E0A-498A-ACBD-B350BD541F9E}"/>
            </c:ext>
          </c:extLst>
        </c:ser>
        <c:dLbls>
          <c:showLegendKey val="0"/>
          <c:showVal val="0"/>
          <c:showCatName val="0"/>
          <c:showSerName val="0"/>
          <c:showPercent val="0"/>
          <c:showBubbleSize val="0"/>
        </c:dLbls>
        <c:gapWidth val="182"/>
        <c:axId val="829893727"/>
        <c:axId val="2049792303"/>
      </c:barChart>
      <c:catAx>
        <c:axId val="82989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92303"/>
        <c:crosses val="autoZero"/>
        <c:auto val="1"/>
        <c:lblAlgn val="ctr"/>
        <c:lblOffset val="100"/>
        <c:noMultiLvlLbl val="0"/>
      </c:catAx>
      <c:valAx>
        <c:axId val="2049792303"/>
        <c:scaling>
          <c:orientation val="minMax"/>
        </c:scaling>
        <c:delete val="0"/>
        <c:axPos val="t"/>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2989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Analysis!pt_Channel Performance</c:name>
    <c:fmtId val="8"/>
  </c:pivotSource>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US" sz="1600" b="0" i="0" u="none" strike="noStrike" baseline="0"/>
              <a:t>Sales Channel Performance Overview — 2025</a:t>
            </a:r>
            <a:endParaRPr lang="en-US" sz="1600" baseline="0">
              <a:solidFill>
                <a:srgbClr val="002060"/>
              </a:solidFill>
            </a:endParaRPr>
          </a:p>
        </c:rich>
      </c:tx>
      <c:layout>
        <c:manualLayout>
          <c:xMode val="edge"/>
          <c:yMode val="edge"/>
          <c:x val="0.29403644341411639"/>
          <c:y val="8.516887943751556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72318333574112E-2"/>
          <c:y val="6.4175018495919264E-2"/>
          <c:w val="0.84449043922332923"/>
          <c:h val="0.78031436067488114"/>
        </c:manualLayout>
      </c:layout>
      <c:barChart>
        <c:barDir val="col"/>
        <c:grouping val="clustered"/>
        <c:varyColors val="0"/>
        <c:ser>
          <c:idx val="0"/>
          <c:order val="0"/>
          <c:tx>
            <c:strRef>
              <c:f>'Monthly Analysis'!$B$88</c:f>
              <c:strCache>
                <c:ptCount val="1"/>
                <c:pt idx="0">
                  <c:v>Net_Revenue</c:v>
                </c:pt>
              </c:strCache>
            </c:strRef>
          </c:tx>
          <c:spPr>
            <a:solidFill>
              <a:srgbClr val="0070C0"/>
            </a:solidFill>
            <a:ln>
              <a:noFill/>
            </a:ln>
            <a:effectLst/>
          </c:spPr>
          <c:invertIfNegative val="0"/>
          <c:dLbls>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Analysis'!$B$89:$B$91</c:f>
              <c:numCache>
                <c:formatCode>\$0.00</c:formatCode>
                <c:ptCount val="2"/>
                <c:pt idx="0">
                  <c:v>57072.930000000008</c:v>
                </c:pt>
                <c:pt idx="1">
                  <c:v>22969.219999999998</c:v>
                </c:pt>
              </c:numCache>
            </c:numRef>
          </c:val>
          <c:extLst>
            <c:ext xmlns:c16="http://schemas.microsoft.com/office/drawing/2014/chart" uri="{C3380CC4-5D6E-409C-BE32-E72D297353CC}">
              <c16:uniqueId val="{00000000-763E-4756-B597-F704FFF2DE0A}"/>
            </c:ext>
          </c:extLst>
        </c:ser>
        <c:ser>
          <c:idx val="1"/>
          <c:order val="1"/>
          <c:tx>
            <c:strRef>
              <c:f>'Monthly Analysis'!$C$88</c:f>
              <c:strCache>
                <c:ptCount val="1"/>
                <c:pt idx="0">
                  <c:v>Gross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Analysis'!$C$89:$C$91</c:f>
              <c:numCache>
                <c:formatCode>\$0.00</c:formatCode>
                <c:ptCount val="2"/>
                <c:pt idx="0">
                  <c:v>23291.029999999995</c:v>
                </c:pt>
                <c:pt idx="1">
                  <c:v>9181.9700000000012</c:v>
                </c:pt>
              </c:numCache>
            </c:numRef>
          </c:val>
          <c:extLst>
            <c:ext xmlns:c16="http://schemas.microsoft.com/office/drawing/2014/chart" uri="{C3380CC4-5D6E-409C-BE32-E72D297353CC}">
              <c16:uniqueId val="{00000001-763E-4756-B597-F704FFF2DE0A}"/>
            </c:ext>
          </c:extLst>
        </c:ser>
        <c:ser>
          <c:idx val="2"/>
          <c:order val="2"/>
          <c:tx>
            <c:strRef>
              <c:f>'Monthly Analysis'!$D$88</c:f>
              <c:strCache>
                <c:ptCount val="1"/>
                <c:pt idx="0">
                  <c:v>Orders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Analysis'!$D$89:$D$91</c:f>
              <c:numCache>
                <c:formatCode>General</c:formatCode>
                <c:ptCount val="2"/>
                <c:pt idx="0">
                  <c:v>193</c:v>
                </c:pt>
                <c:pt idx="1">
                  <c:v>98</c:v>
                </c:pt>
              </c:numCache>
            </c:numRef>
          </c:val>
          <c:extLst>
            <c:ext xmlns:c16="http://schemas.microsoft.com/office/drawing/2014/chart" uri="{C3380CC4-5D6E-409C-BE32-E72D297353CC}">
              <c16:uniqueId val="{00000002-763E-4756-B597-F704FFF2DE0A}"/>
            </c:ext>
          </c:extLst>
        </c:ser>
        <c:dLbls>
          <c:showLegendKey val="0"/>
          <c:showVal val="0"/>
          <c:showCatName val="0"/>
          <c:showSerName val="0"/>
          <c:showPercent val="0"/>
          <c:showBubbleSize val="0"/>
        </c:dLbls>
        <c:gapWidth val="219"/>
        <c:overlap val="-27"/>
        <c:axId val="794293183"/>
        <c:axId val="1238003247"/>
      </c:barChart>
      <c:catAx>
        <c:axId val="794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38003247"/>
        <c:crosses val="autoZero"/>
        <c:auto val="1"/>
        <c:lblAlgn val="ctr"/>
        <c:lblOffset val="100"/>
        <c:noMultiLvlLbl val="0"/>
      </c:catAx>
      <c:valAx>
        <c:axId val="1238003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42931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Analysis!pt_Product Category</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kern="1200" spc="0" baseline="0">
                <a:solidFill>
                  <a:srgbClr val="002060"/>
                </a:solidFill>
              </a:rPr>
              <a:t>Product Category Revenue &amp; Profit Comparison — 2025</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Analysis'!$B$110</c:f>
              <c:strCache>
                <c:ptCount val="1"/>
                <c:pt idx="0">
                  <c:v>Net_Revenue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Analysis'!$B$111:$B$112</c:f>
              <c:numCache>
                <c:formatCode>\$0.00</c:formatCode>
                <c:ptCount val="1"/>
                <c:pt idx="0">
                  <c:v>80042.150000000038</c:v>
                </c:pt>
              </c:numCache>
            </c:numRef>
          </c:val>
          <c:extLst>
            <c:ext xmlns:c16="http://schemas.microsoft.com/office/drawing/2014/chart" uri="{C3380CC4-5D6E-409C-BE32-E72D297353CC}">
              <c16:uniqueId val="{00000000-1B29-45DC-A434-DA1FDF4E73EC}"/>
            </c:ext>
          </c:extLst>
        </c:ser>
        <c:ser>
          <c:idx val="1"/>
          <c:order val="1"/>
          <c:tx>
            <c:strRef>
              <c:f>'Monthly Analysis'!$C$110</c:f>
              <c:strCache>
                <c:ptCount val="1"/>
                <c:pt idx="0">
                  <c:v>Gross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Analysis'!$C$111:$C$112</c:f>
              <c:numCache>
                <c:formatCode>\$0.00</c:formatCode>
                <c:ptCount val="1"/>
                <c:pt idx="0">
                  <c:v>32472.999999999996</c:v>
                </c:pt>
              </c:numCache>
            </c:numRef>
          </c:val>
          <c:extLst>
            <c:ext xmlns:c16="http://schemas.microsoft.com/office/drawing/2014/chart" uri="{C3380CC4-5D6E-409C-BE32-E72D297353CC}">
              <c16:uniqueId val="{00000001-1B29-45DC-A434-DA1FDF4E73EC}"/>
            </c:ext>
          </c:extLst>
        </c:ser>
        <c:ser>
          <c:idx val="2"/>
          <c:order val="2"/>
          <c:tx>
            <c:strRef>
              <c:f>'Monthly Analysis'!$D$110</c:f>
              <c:strCache>
                <c:ptCount val="1"/>
                <c:pt idx="0">
                  <c:v>Orders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Analysis'!$D$111:$D$112</c:f>
              <c:numCache>
                <c:formatCode>General</c:formatCode>
                <c:ptCount val="1"/>
                <c:pt idx="0">
                  <c:v>291</c:v>
                </c:pt>
              </c:numCache>
            </c:numRef>
          </c:val>
          <c:extLst>
            <c:ext xmlns:c16="http://schemas.microsoft.com/office/drawing/2014/chart" uri="{C3380CC4-5D6E-409C-BE32-E72D297353CC}">
              <c16:uniqueId val="{00000002-1B29-45DC-A434-DA1FDF4E73EC}"/>
            </c:ext>
          </c:extLst>
        </c:ser>
        <c:dLbls>
          <c:showLegendKey val="0"/>
          <c:showVal val="0"/>
          <c:showCatName val="0"/>
          <c:showSerName val="0"/>
          <c:showPercent val="0"/>
          <c:showBubbleSize val="0"/>
        </c:dLbls>
        <c:gapWidth val="219"/>
        <c:overlap val="-27"/>
        <c:axId val="1413500111"/>
        <c:axId val="2049764463"/>
      </c:barChart>
      <c:catAx>
        <c:axId val="141350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49764463"/>
        <c:crosses val="autoZero"/>
        <c:auto val="1"/>
        <c:lblAlgn val="ctr"/>
        <c:lblOffset val="100"/>
        <c:noMultiLvlLbl val="0"/>
      </c:catAx>
      <c:valAx>
        <c:axId val="2049764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350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Analysis!pt_Monthly_Revenue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solidFill>
                  <a:srgbClr val="002060"/>
                </a:solidFill>
              </a:rPr>
              <a:t>Monthly Net Revenue Trend — 2025</a:t>
            </a:r>
            <a:endParaRPr lang="en-US" sz="1800">
              <a:solidFill>
                <a:srgbClr val="002060"/>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\$0.00</c:formatCode>
                <c:ptCount val="12"/>
                <c:pt idx="0">
                  <c:v>10717.269999999999</c:v>
                </c:pt>
                <c:pt idx="1">
                  <c:v>9402.0600000000031</c:v>
                </c:pt>
                <c:pt idx="2">
                  <c:v>8664.8900000000012</c:v>
                </c:pt>
                <c:pt idx="3">
                  <c:v>10828.29</c:v>
                </c:pt>
                <c:pt idx="4">
                  <c:v>11066.240000000002</c:v>
                </c:pt>
                <c:pt idx="5">
                  <c:v>9356.51</c:v>
                </c:pt>
                <c:pt idx="6">
                  <c:v>8906.51</c:v>
                </c:pt>
                <c:pt idx="7">
                  <c:v>10686.169999999998</c:v>
                </c:pt>
                <c:pt idx="8">
                  <c:v>9829.3300000000017</c:v>
                </c:pt>
                <c:pt idx="9">
                  <c:v>10186.999999999998</c:v>
                </c:pt>
                <c:pt idx="10">
                  <c:v>22358.560000000009</c:v>
                </c:pt>
                <c:pt idx="11">
                  <c:v>24260.200000000008</c:v>
                </c:pt>
              </c:numCache>
            </c:numRef>
          </c:val>
          <c:smooth val="0"/>
          <c:extLst>
            <c:ext xmlns:c16="http://schemas.microsoft.com/office/drawing/2014/chart" uri="{C3380CC4-5D6E-409C-BE32-E72D297353CC}">
              <c16:uniqueId val="{00000000-5CC6-47BA-B323-B7FE3EB659CB}"/>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Months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USD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Analysis!pt_Monthly_Performance</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solidFill>
                  <a:srgbClr val="002060"/>
                </a:solidFill>
              </a:rPr>
              <a:t>Monthly Performance Trend</a:t>
            </a:r>
          </a:p>
        </c:rich>
      </c:tx>
      <c:layout>
        <c:manualLayout>
          <c:xMode val="edge"/>
          <c:yMode val="edge"/>
          <c:x val="0.26176142697881827"/>
          <c:y val="3.567447045707915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s>
    <c:plotArea>
      <c:layout/>
      <c:barChart>
        <c:barDir val="col"/>
        <c:grouping val="clustered"/>
        <c:varyColors val="0"/>
        <c:ser>
          <c:idx val="2"/>
          <c:order val="2"/>
          <c:tx>
            <c:strRef>
              <c:f>'Monthly Analysis'!$D$21</c:f>
              <c:strCache>
                <c:ptCount val="1"/>
                <c:pt idx="0">
                  <c:v>Units Sold</c:v>
                </c:pt>
              </c:strCache>
            </c:strRef>
          </c:tx>
          <c:invertIfNegative val="0"/>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Analysis'!$D$22:$D$35</c:f>
              <c:numCache>
                <c:formatCode>0</c:formatCode>
                <c:ptCount val="12"/>
                <c:pt idx="0">
                  <c:v>627</c:v>
                </c:pt>
                <c:pt idx="1">
                  <c:v>577</c:v>
                </c:pt>
                <c:pt idx="2">
                  <c:v>308</c:v>
                </c:pt>
                <c:pt idx="3">
                  <c:v>275</c:v>
                </c:pt>
                <c:pt idx="4">
                  <c:v>310</c:v>
                </c:pt>
                <c:pt idx="5">
                  <c:v>221</c:v>
                </c:pt>
                <c:pt idx="6">
                  <c:v>247</c:v>
                </c:pt>
                <c:pt idx="7">
                  <c:v>231</c:v>
                </c:pt>
                <c:pt idx="8">
                  <c:v>226</c:v>
                </c:pt>
                <c:pt idx="9">
                  <c:v>252</c:v>
                </c:pt>
                <c:pt idx="10">
                  <c:v>252</c:v>
                </c:pt>
                <c:pt idx="11">
                  <c:v>247</c:v>
                </c:pt>
              </c:numCache>
            </c:numRef>
          </c:val>
          <c:extLst>
            <c:ext xmlns:c16="http://schemas.microsoft.com/office/drawing/2014/chart" uri="{C3380CC4-5D6E-409C-BE32-E72D297353CC}">
              <c16:uniqueId val="{0000000F-7832-4633-BAB8-91D9F7FFCAFF}"/>
            </c:ext>
          </c:extLst>
        </c:ser>
        <c:dLbls>
          <c:showLegendKey val="0"/>
          <c:showVal val="0"/>
          <c:showCatName val="0"/>
          <c:showSerName val="0"/>
          <c:showPercent val="0"/>
          <c:showBubbleSize val="0"/>
        </c:dLbls>
        <c:gapWidth val="150"/>
        <c:axId val="794197599"/>
        <c:axId val="843374511"/>
      </c:barChart>
      <c:lineChart>
        <c:grouping val="standard"/>
        <c:varyColors val="0"/>
        <c:ser>
          <c:idx val="0"/>
          <c:order val="0"/>
          <c:tx>
            <c:strRef>
              <c:f>'Monthly Analysis'!$B$21</c:f>
              <c:strCache>
                <c:ptCount val="1"/>
                <c:pt idx="0">
                  <c:v>Net 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Analysis'!$B$22:$B$35</c:f>
              <c:numCache>
                <c:formatCode>\$0.00</c:formatCode>
                <c:ptCount val="12"/>
                <c:pt idx="0">
                  <c:v>24260.200000000008</c:v>
                </c:pt>
                <c:pt idx="1">
                  <c:v>22358.560000000009</c:v>
                </c:pt>
                <c:pt idx="2">
                  <c:v>11066.240000000002</c:v>
                </c:pt>
                <c:pt idx="3">
                  <c:v>10828.29</c:v>
                </c:pt>
                <c:pt idx="4">
                  <c:v>10717.269999999999</c:v>
                </c:pt>
                <c:pt idx="5">
                  <c:v>10686.169999999998</c:v>
                </c:pt>
                <c:pt idx="6">
                  <c:v>10186.999999999998</c:v>
                </c:pt>
                <c:pt idx="7">
                  <c:v>9829.3300000000017</c:v>
                </c:pt>
                <c:pt idx="8">
                  <c:v>9402.0600000000031</c:v>
                </c:pt>
                <c:pt idx="9">
                  <c:v>9356.51</c:v>
                </c:pt>
                <c:pt idx="10">
                  <c:v>8906.51</c:v>
                </c:pt>
                <c:pt idx="11">
                  <c:v>8664.8900000000012</c:v>
                </c:pt>
              </c:numCache>
            </c:numRef>
          </c:val>
          <c:smooth val="0"/>
          <c:extLst>
            <c:ext xmlns:c16="http://schemas.microsoft.com/office/drawing/2014/chart" uri="{C3380CC4-5D6E-409C-BE32-E72D297353CC}">
              <c16:uniqueId val="{00000011-7832-4633-BAB8-91D9F7FFCAFF}"/>
            </c:ext>
          </c:extLst>
        </c:ser>
        <c:ser>
          <c:idx val="1"/>
          <c:order val="1"/>
          <c:tx>
            <c:strRef>
              <c:f>'Monthly Analysis'!$C$21</c:f>
              <c:strCache>
                <c:ptCount val="1"/>
                <c:pt idx="0">
                  <c:v>Gross Profit</c:v>
                </c:pt>
              </c:strCache>
            </c:strRef>
          </c:tx>
          <c:cat>
            <c:multiLvlStrRef>
              <c:f>'Monthly Analysis'!$A$22:$A$35</c:f>
              <c:multiLvlStrCache>
                <c:ptCount val="12"/>
                <c:lvl>
                  <c:pt idx="0">
                    <c:v>Dec</c:v>
                  </c:pt>
                  <c:pt idx="1">
                    <c:v>Nov</c:v>
                  </c:pt>
                  <c:pt idx="2">
                    <c:v>May</c:v>
                  </c:pt>
                  <c:pt idx="3">
                    <c:v>Apr</c:v>
                  </c:pt>
                  <c:pt idx="4">
                    <c:v>Jan</c:v>
                  </c:pt>
                  <c:pt idx="5">
                    <c:v>Aug</c:v>
                  </c:pt>
                  <c:pt idx="6">
                    <c:v>Oct</c:v>
                  </c:pt>
                  <c:pt idx="7">
                    <c:v>Sep</c:v>
                  </c:pt>
                  <c:pt idx="8">
                    <c:v>Feb</c:v>
                  </c:pt>
                  <c:pt idx="9">
                    <c:v>Jun</c:v>
                  </c:pt>
                  <c:pt idx="10">
                    <c:v>Jul</c:v>
                  </c:pt>
                  <c:pt idx="11">
                    <c:v>Mar</c:v>
                  </c:pt>
                </c:lvl>
                <c:lvl>
                  <c:pt idx="0">
                    <c:v>2025</c:v>
                  </c:pt>
                </c:lvl>
              </c:multiLvlStrCache>
            </c:multiLvlStrRef>
          </c:cat>
          <c:val>
            <c:numRef>
              <c:f>'Monthly Analysis'!$C$22:$C$35</c:f>
              <c:numCache>
                <c:formatCode>\$0.00</c:formatCode>
                <c:ptCount val="12"/>
                <c:pt idx="0">
                  <c:v>10479.369999999997</c:v>
                </c:pt>
                <c:pt idx="1">
                  <c:v>9696.3100000000031</c:v>
                </c:pt>
                <c:pt idx="2">
                  <c:v>5396.409999999998</c:v>
                </c:pt>
                <c:pt idx="3">
                  <c:v>4950.82</c:v>
                </c:pt>
                <c:pt idx="4">
                  <c:v>5170.72</c:v>
                </c:pt>
                <c:pt idx="5">
                  <c:v>4627.260000000002</c:v>
                </c:pt>
                <c:pt idx="6">
                  <c:v>4337.0800000000008</c:v>
                </c:pt>
                <c:pt idx="7">
                  <c:v>4590.32</c:v>
                </c:pt>
                <c:pt idx="8">
                  <c:v>4237.6499999999996</c:v>
                </c:pt>
                <c:pt idx="9">
                  <c:v>4302.9799999999977</c:v>
                </c:pt>
                <c:pt idx="10">
                  <c:v>4281.8</c:v>
                </c:pt>
                <c:pt idx="11">
                  <c:v>4267.6499999999996</c:v>
                </c:pt>
              </c:numCache>
            </c:numRef>
          </c:val>
          <c:smooth val="0"/>
          <c:extLst>
            <c:ext xmlns:c16="http://schemas.microsoft.com/office/drawing/2014/chart" uri="{C3380CC4-5D6E-409C-BE32-E72D297353CC}">
              <c16:uniqueId val="{00000013-7832-4633-BAB8-91D9F7FFCAFF}"/>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a:lstStyle/>
              <a:p>
                <a:pPr>
                  <a:defRPr sz="1400" baseline="0"/>
                </a:pPr>
                <a:r>
                  <a:rPr lang="en-US" sz="1400" baseline="0"/>
                  <a:t>Months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a:lstStyle/>
              <a:p>
                <a:pPr>
                  <a:defRPr sz="1400" baseline="0"/>
                </a:pPr>
                <a:r>
                  <a:rPr lang="en-US" sz="1400" b="1" i="0" u="none" strike="noStrike" baseline="0"/>
                  <a:t>USD ($)</a:t>
                </a:r>
                <a:endParaRPr lang="en-US" sz="1400" baseline="0"/>
              </a:p>
            </c:rich>
          </c:tx>
          <c:overlay val="0"/>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valAx>
        <c:axId val="843374511"/>
        <c:scaling>
          <c:orientation val="minMax"/>
        </c:scaling>
        <c:delete val="0"/>
        <c:axPos val="r"/>
        <c:title>
          <c:tx>
            <c:rich>
              <a:bodyPr/>
              <a:lstStyle/>
              <a:p>
                <a:pPr>
                  <a:defRPr sz="1400" baseline="0"/>
                </a:pPr>
                <a:r>
                  <a:rPr lang="en-US" sz="1400" baseline="0"/>
                  <a:t>Units Sold</a:t>
                </a:r>
              </a:p>
            </c:rich>
          </c:tx>
          <c:overlay val="0"/>
        </c:title>
        <c:numFmt formatCode="0" sourceLinked="1"/>
        <c:majorTickMark val="out"/>
        <c:minorTickMark val="none"/>
        <c:tickLblPos val="nextTo"/>
        <c:txPr>
          <a:bodyPr/>
          <a:lstStyle/>
          <a:p>
            <a:pPr>
              <a:defRPr sz="1100" baseline="0"/>
            </a:pPr>
            <a:endParaRPr lang="en-US"/>
          </a:p>
        </c:txPr>
        <c:crossAx val="794197599"/>
        <c:crosses val="max"/>
        <c:crossBetween val="between"/>
      </c:valAx>
      <c:catAx>
        <c:axId val="794197599"/>
        <c:scaling>
          <c:orientation val="minMax"/>
        </c:scaling>
        <c:delete val="1"/>
        <c:axPos val="b"/>
        <c:numFmt formatCode="General" sourceLinked="1"/>
        <c:majorTickMark val="out"/>
        <c:minorTickMark val="none"/>
        <c:tickLblPos val="nextTo"/>
        <c:crossAx val="843374511"/>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Analysis!pt_Store_Performance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002060"/>
                </a:solidFill>
              </a:rPr>
              <a:t>GROSS PROFIT BY STORE</a:t>
            </a:r>
            <a:r>
              <a:rPr lang="en-US" sz="1800" b="0" baseline="0">
                <a:solidFill>
                  <a:srgbClr val="002060"/>
                </a:solidFill>
              </a:rPr>
              <a:t> - 2025</a:t>
            </a:r>
            <a:endParaRPr lang="en-US" sz="1800" b="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Analysis'!$A$40:$A$45</c:f>
              <c:strCache>
                <c:ptCount val="5"/>
                <c:pt idx="0">
                  <c:v>Dallas, TX</c:v>
                </c:pt>
                <c:pt idx="1">
                  <c:v>Irving, TX</c:v>
                </c:pt>
                <c:pt idx="2">
                  <c:v>Lewisville, TX</c:v>
                </c:pt>
                <c:pt idx="3">
                  <c:v>Frisco, TX</c:v>
                </c:pt>
                <c:pt idx="4">
                  <c:v>Plano, TX</c:v>
                </c:pt>
              </c:strCache>
            </c:strRef>
          </c:cat>
          <c:val>
            <c:numRef>
              <c:f>'Monthly Analysis'!$B$40:$B$45</c:f>
              <c:numCache>
                <c:formatCode>\$0.00</c:formatCode>
                <c:ptCount val="5"/>
                <c:pt idx="0">
                  <c:v>15163.72</c:v>
                </c:pt>
                <c:pt idx="1">
                  <c:v>14081.429999999998</c:v>
                </c:pt>
                <c:pt idx="2">
                  <c:v>13343.289999999995</c:v>
                </c:pt>
                <c:pt idx="3">
                  <c:v>12855.939999999997</c:v>
                </c:pt>
                <c:pt idx="4">
                  <c:v>10893.990000000002</c:v>
                </c:pt>
              </c:numCache>
            </c:numRef>
          </c:val>
          <c:extLst>
            <c:ext xmlns:c16="http://schemas.microsoft.com/office/drawing/2014/chart" uri="{C3380CC4-5D6E-409C-BE32-E72D297353CC}">
              <c16:uniqueId val="{00000000-7D47-4526-83C8-E8858CA9AFCA}"/>
            </c:ext>
          </c:extLst>
        </c:ser>
        <c:dLbls>
          <c:showLegendKey val="0"/>
          <c:showVal val="0"/>
          <c:showCatName val="0"/>
          <c:showSerName val="0"/>
          <c:showPercent val="0"/>
          <c:showBubbleSize val="0"/>
        </c:dLbls>
        <c:gapWidth val="182"/>
        <c:axId val="1336031231"/>
        <c:axId val="843584751"/>
      </c:barChart>
      <c:catAx>
        <c:axId val="133603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84751"/>
        <c:crosses val="autoZero"/>
        <c:auto val="1"/>
        <c:lblAlgn val="ctr"/>
        <c:lblOffset val="100"/>
        <c:noMultiLvlLbl val="0"/>
      </c:catAx>
      <c:valAx>
        <c:axId val="8435847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3123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Analysis!pt_Product Name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4861783820072"/>
          <c:y val="9.1820778633626698E-2"/>
          <c:w val="0.68483801104494946"/>
          <c:h val="0.80339918604648075"/>
        </c:manualLayout>
      </c:layout>
      <c:barChart>
        <c:barDir val="bar"/>
        <c:grouping val="clustered"/>
        <c:varyColors val="0"/>
        <c:ser>
          <c:idx val="0"/>
          <c:order val="0"/>
          <c:tx>
            <c:strRef>
              <c:f>'Monthly Analysis'!$B$54</c:f>
              <c:strCache>
                <c:ptCount val="1"/>
                <c:pt idx="0">
                  <c:v>Sum of Net Revenue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Analysis'!$A$55:$A$60</c:f>
              <c:strCache>
                <c:ptCount val="5"/>
                <c:pt idx="0">
                  <c:v>27in Monitor</c:v>
                </c:pt>
                <c:pt idx="1">
                  <c:v>Mechanical Keyboard</c:v>
                </c:pt>
                <c:pt idx="2">
                  <c:v>Bluetooth Speaker</c:v>
                </c:pt>
                <c:pt idx="3">
                  <c:v>USB-C Hub</c:v>
                </c:pt>
                <c:pt idx="4">
                  <c:v>Wireless Mouse</c:v>
                </c:pt>
              </c:strCache>
            </c:strRef>
          </c:cat>
          <c:val>
            <c:numRef>
              <c:f>'Monthly Analysis'!$B$55:$B$60</c:f>
              <c:numCache>
                <c:formatCode>\$0.00</c:formatCode>
                <c:ptCount val="5"/>
                <c:pt idx="0">
                  <c:v>33765.370000000003</c:v>
                </c:pt>
                <c:pt idx="1">
                  <c:v>20617.539999999994</c:v>
                </c:pt>
                <c:pt idx="2">
                  <c:v>11704.68</c:v>
                </c:pt>
                <c:pt idx="3">
                  <c:v>9433.8799999999974</c:v>
                </c:pt>
                <c:pt idx="4">
                  <c:v>4520.68</c:v>
                </c:pt>
              </c:numCache>
            </c:numRef>
          </c:val>
          <c:extLst>
            <c:ext xmlns:c16="http://schemas.microsoft.com/office/drawing/2014/chart" uri="{C3380CC4-5D6E-409C-BE32-E72D297353CC}">
              <c16:uniqueId val="{00000000-6325-4C71-8A71-2430A9DEE784}"/>
            </c:ext>
          </c:extLst>
        </c:ser>
        <c:ser>
          <c:idx val="1"/>
          <c:order val="1"/>
          <c:tx>
            <c:strRef>
              <c:f>'Monthly Analysis'!$C$54</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Analysis'!$A$55:$A$60</c:f>
              <c:strCache>
                <c:ptCount val="5"/>
                <c:pt idx="0">
                  <c:v>27in Monitor</c:v>
                </c:pt>
                <c:pt idx="1">
                  <c:v>Mechanical Keyboard</c:v>
                </c:pt>
                <c:pt idx="2">
                  <c:v>Bluetooth Speaker</c:v>
                </c:pt>
                <c:pt idx="3">
                  <c:v>USB-C Hub</c:v>
                </c:pt>
                <c:pt idx="4">
                  <c:v>Wireless Mouse</c:v>
                </c:pt>
              </c:strCache>
            </c:strRef>
          </c:cat>
          <c:val>
            <c:numRef>
              <c:f>'Monthly Analysis'!$C$55:$C$60</c:f>
              <c:numCache>
                <c:formatCode>\$0.00</c:formatCode>
                <c:ptCount val="5"/>
                <c:pt idx="0">
                  <c:v>10223.010000000002</c:v>
                </c:pt>
                <c:pt idx="1">
                  <c:v>9807</c:v>
                </c:pt>
                <c:pt idx="2">
                  <c:v>5360.119999999999</c:v>
                </c:pt>
                <c:pt idx="3">
                  <c:v>4613.119999999999</c:v>
                </c:pt>
                <c:pt idx="4">
                  <c:v>2469.7499999999991</c:v>
                </c:pt>
              </c:numCache>
            </c:numRef>
          </c:val>
          <c:extLst>
            <c:ext xmlns:c16="http://schemas.microsoft.com/office/drawing/2014/chart" uri="{C3380CC4-5D6E-409C-BE32-E72D297353CC}">
              <c16:uniqueId val="{00000001-6325-4C71-8A71-2430A9DEE784}"/>
            </c:ext>
          </c:extLst>
        </c:ser>
        <c:ser>
          <c:idx val="2"/>
          <c:order val="2"/>
          <c:tx>
            <c:strRef>
              <c:f>'Monthly Analysis'!$D$54</c:f>
              <c:strCache>
                <c:ptCount val="1"/>
                <c:pt idx="0">
                  <c:v>Sum of Quantity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Analysis'!$A$55:$A$60</c:f>
              <c:strCache>
                <c:ptCount val="5"/>
                <c:pt idx="0">
                  <c:v>27in Monitor</c:v>
                </c:pt>
                <c:pt idx="1">
                  <c:v>Mechanical Keyboard</c:v>
                </c:pt>
                <c:pt idx="2">
                  <c:v>Bluetooth Speaker</c:v>
                </c:pt>
                <c:pt idx="3">
                  <c:v>USB-C Hub</c:v>
                </c:pt>
                <c:pt idx="4">
                  <c:v>Wireless Mouse</c:v>
                </c:pt>
              </c:strCache>
            </c:strRef>
          </c:cat>
          <c:val>
            <c:numRef>
              <c:f>'Monthly Analysis'!$D$55:$D$60</c:f>
              <c:numCache>
                <c:formatCode>0</c:formatCode>
                <c:ptCount val="5"/>
                <c:pt idx="0">
                  <c:v>199</c:v>
                </c:pt>
                <c:pt idx="1">
                  <c:v>318</c:v>
                </c:pt>
                <c:pt idx="2">
                  <c:v>234</c:v>
                </c:pt>
                <c:pt idx="3">
                  <c:v>264</c:v>
                </c:pt>
                <c:pt idx="4">
                  <c:v>195</c:v>
                </c:pt>
              </c:numCache>
            </c:numRef>
          </c:val>
          <c:extLst>
            <c:ext xmlns:c16="http://schemas.microsoft.com/office/drawing/2014/chart" uri="{C3380CC4-5D6E-409C-BE32-E72D297353CC}">
              <c16:uniqueId val="{00000002-6325-4C71-8A71-2430A9DEE784}"/>
            </c:ext>
          </c:extLst>
        </c:ser>
        <c:dLbls>
          <c:showLegendKey val="0"/>
          <c:showVal val="0"/>
          <c:showCatName val="0"/>
          <c:showSerName val="0"/>
          <c:showPercent val="0"/>
          <c:showBubbleSize val="0"/>
        </c:dLbls>
        <c:gapWidth val="182"/>
        <c:axId val="829893727"/>
        <c:axId val="2049792303"/>
      </c:barChart>
      <c:catAx>
        <c:axId val="82989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92303"/>
        <c:crosses val="autoZero"/>
        <c:auto val="1"/>
        <c:lblAlgn val="ctr"/>
        <c:lblOffset val="100"/>
        <c:noMultiLvlLbl val="0"/>
      </c:catAx>
      <c:valAx>
        <c:axId val="2049792303"/>
        <c:scaling>
          <c:orientation val="minMax"/>
        </c:scaling>
        <c:delete val="0"/>
        <c:axPos val="t"/>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2989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Analysis!pt_Channel Performance</c:name>
    <c:fmtId val="0"/>
  </c:pivotSource>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US" sz="2000" b="0" i="0" u="none" strike="noStrike" baseline="0"/>
              <a:t>Sales Channel Performance Overview — 2025</a:t>
            </a:r>
            <a:endParaRPr lang="en-US" sz="2000" baseline="0">
              <a:solidFill>
                <a:srgbClr val="002060"/>
              </a:solidFill>
            </a:endParaRPr>
          </a:p>
        </c:rich>
      </c:tx>
      <c:layout>
        <c:manualLayout>
          <c:xMode val="edge"/>
          <c:yMode val="edge"/>
          <c:x val="0.28275618125735469"/>
          <c:y val="7.057026702921137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72318333574112E-2"/>
          <c:y val="6.4175018495919264E-2"/>
          <c:w val="0.84449043922332923"/>
          <c:h val="0.78031436067488114"/>
        </c:manualLayout>
      </c:layout>
      <c:barChart>
        <c:barDir val="col"/>
        <c:grouping val="clustered"/>
        <c:varyColors val="0"/>
        <c:ser>
          <c:idx val="0"/>
          <c:order val="0"/>
          <c:tx>
            <c:strRef>
              <c:f>'Monthly Analysis'!$B$88</c:f>
              <c:strCache>
                <c:ptCount val="1"/>
                <c:pt idx="0">
                  <c:v>Net_Revenue</c:v>
                </c:pt>
              </c:strCache>
            </c:strRef>
          </c:tx>
          <c:spPr>
            <a:solidFill>
              <a:srgbClr val="0070C0"/>
            </a:solidFill>
            <a:ln>
              <a:noFill/>
            </a:ln>
            <a:effectLst/>
          </c:spPr>
          <c:invertIfNegative val="0"/>
          <c:dLbls>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Analysis'!$B$89:$B$91</c:f>
              <c:numCache>
                <c:formatCode>\$0.00</c:formatCode>
                <c:ptCount val="2"/>
                <c:pt idx="0">
                  <c:v>57072.930000000008</c:v>
                </c:pt>
                <c:pt idx="1">
                  <c:v>22969.219999999998</c:v>
                </c:pt>
              </c:numCache>
            </c:numRef>
          </c:val>
          <c:extLst>
            <c:ext xmlns:c16="http://schemas.microsoft.com/office/drawing/2014/chart" uri="{C3380CC4-5D6E-409C-BE32-E72D297353CC}">
              <c16:uniqueId val="{00000000-D129-4D87-88E2-555276C9364C}"/>
            </c:ext>
          </c:extLst>
        </c:ser>
        <c:ser>
          <c:idx val="1"/>
          <c:order val="1"/>
          <c:tx>
            <c:strRef>
              <c:f>'Monthly Analysis'!$C$88</c:f>
              <c:strCache>
                <c:ptCount val="1"/>
                <c:pt idx="0">
                  <c:v>Gross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Analysis'!$C$89:$C$91</c:f>
              <c:numCache>
                <c:formatCode>\$0.00</c:formatCode>
                <c:ptCount val="2"/>
                <c:pt idx="0">
                  <c:v>23291.029999999995</c:v>
                </c:pt>
                <c:pt idx="1">
                  <c:v>9181.9700000000012</c:v>
                </c:pt>
              </c:numCache>
            </c:numRef>
          </c:val>
          <c:extLst>
            <c:ext xmlns:c16="http://schemas.microsoft.com/office/drawing/2014/chart" uri="{C3380CC4-5D6E-409C-BE32-E72D297353CC}">
              <c16:uniqueId val="{00000001-D129-4D87-88E2-555276C9364C}"/>
            </c:ext>
          </c:extLst>
        </c:ser>
        <c:ser>
          <c:idx val="2"/>
          <c:order val="2"/>
          <c:tx>
            <c:strRef>
              <c:f>'Monthly Analysis'!$D$88</c:f>
              <c:strCache>
                <c:ptCount val="1"/>
                <c:pt idx="0">
                  <c:v>Orders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Analysis'!$A$89:$A$91</c:f>
              <c:strCache>
                <c:ptCount val="2"/>
                <c:pt idx="0">
                  <c:v>In-Store</c:v>
                </c:pt>
                <c:pt idx="1">
                  <c:v>Online</c:v>
                </c:pt>
              </c:strCache>
            </c:strRef>
          </c:cat>
          <c:val>
            <c:numRef>
              <c:f>'Monthly Analysis'!$D$89:$D$91</c:f>
              <c:numCache>
                <c:formatCode>General</c:formatCode>
                <c:ptCount val="2"/>
                <c:pt idx="0">
                  <c:v>193</c:v>
                </c:pt>
                <c:pt idx="1">
                  <c:v>98</c:v>
                </c:pt>
              </c:numCache>
            </c:numRef>
          </c:val>
          <c:extLst>
            <c:ext xmlns:c16="http://schemas.microsoft.com/office/drawing/2014/chart" uri="{C3380CC4-5D6E-409C-BE32-E72D297353CC}">
              <c16:uniqueId val="{00000000-11FA-4E88-9A5C-4D56603263B3}"/>
            </c:ext>
          </c:extLst>
        </c:ser>
        <c:dLbls>
          <c:showLegendKey val="0"/>
          <c:showVal val="0"/>
          <c:showCatName val="0"/>
          <c:showSerName val="0"/>
          <c:showPercent val="0"/>
          <c:showBubbleSize val="0"/>
        </c:dLbls>
        <c:gapWidth val="219"/>
        <c:overlap val="-27"/>
        <c:axId val="794293183"/>
        <c:axId val="1238003247"/>
      </c:barChart>
      <c:catAx>
        <c:axId val="794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38003247"/>
        <c:crosses val="autoZero"/>
        <c:auto val="1"/>
        <c:lblAlgn val="ctr"/>
        <c:lblOffset val="100"/>
        <c:noMultiLvlLbl val="0"/>
      </c:catAx>
      <c:valAx>
        <c:axId val="1238003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42931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[Farhan Hasanali_Retail_Sales_Analysis_Project.xlsx.xlsx]Monthly Analysis!pt_Product Category</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kern="1200" spc="0" baseline="0">
                <a:solidFill>
                  <a:srgbClr val="002060"/>
                </a:solidFill>
              </a:rPr>
              <a:t>Product Category Revenue &amp; Profit Comparison — 2025</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Analysis'!$B$110</c:f>
              <c:strCache>
                <c:ptCount val="1"/>
                <c:pt idx="0">
                  <c:v>Net_Revenue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Analysis'!$B$111:$B$112</c:f>
              <c:numCache>
                <c:formatCode>\$0.00</c:formatCode>
                <c:ptCount val="1"/>
                <c:pt idx="0">
                  <c:v>80042.150000000038</c:v>
                </c:pt>
              </c:numCache>
            </c:numRef>
          </c:val>
          <c:extLst>
            <c:ext xmlns:c16="http://schemas.microsoft.com/office/drawing/2014/chart" uri="{C3380CC4-5D6E-409C-BE32-E72D297353CC}">
              <c16:uniqueId val="{00000000-AA21-4C36-A3BC-A6BDBAA137B9}"/>
            </c:ext>
          </c:extLst>
        </c:ser>
        <c:ser>
          <c:idx val="1"/>
          <c:order val="1"/>
          <c:tx>
            <c:strRef>
              <c:f>'Monthly Analysis'!$C$110</c:f>
              <c:strCache>
                <c:ptCount val="1"/>
                <c:pt idx="0">
                  <c:v>Gross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Analysis'!$C$111:$C$112</c:f>
              <c:numCache>
                <c:formatCode>\$0.00</c:formatCode>
                <c:ptCount val="1"/>
                <c:pt idx="0">
                  <c:v>32472.999999999996</c:v>
                </c:pt>
              </c:numCache>
            </c:numRef>
          </c:val>
          <c:extLst>
            <c:ext xmlns:c16="http://schemas.microsoft.com/office/drawing/2014/chart" uri="{C3380CC4-5D6E-409C-BE32-E72D297353CC}">
              <c16:uniqueId val="{00000001-AA21-4C36-A3BC-A6BDBAA137B9}"/>
            </c:ext>
          </c:extLst>
        </c:ser>
        <c:ser>
          <c:idx val="2"/>
          <c:order val="2"/>
          <c:tx>
            <c:strRef>
              <c:f>'Monthly Analysis'!$D$110</c:f>
              <c:strCache>
                <c:ptCount val="1"/>
                <c:pt idx="0">
                  <c:v>Orders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Analysis'!$A$111:$A$112</c:f>
              <c:strCache>
                <c:ptCount val="1"/>
                <c:pt idx="0">
                  <c:v>Electronics</c:v>
                </c:pt>
              </c:strCache>
            </c:strRef>
          </c:cat>
          <c:val>
            <c:numRef>
              <c:f>'Monthly Analysis'!$D$111:$D$112</c:f>
              <c:numCache>
                <c:formatCode>General</c:formatCode>
                <c:ptCount val="1"/>
                <c:pt idx="0">
                  <c:v>291</c:v>
                </c:pt>
              </c:numCache>
            </c:numRef>
          </c:val>
          <c:extLst>
            <c:ext xmlns:c16="http://schemas.microsoft.com/office/drawing/2014/chart" uri="{C3380CC4-5D6E-409C-BE32-E72D297353CC}">
              <c16:uniqueId val="{00000001-4F5F-4877-9A9B-741DAC6E8247}"/>
            </c:ext>
          </c:extLst>
        </c:ser>
        <c:dLbls>
          <c:showLegendKey val="0"/>
          <c:showVal val="0"/>
          <c:showCatName val="0"/>
          <c:showSerName val="0"/>
          <c:showPercent val="0"/>
          <c:showBubbleSize val="0"/>
        </c:dLbls>
        <c:gapWidth val="219"/>
        <c:overlap val="-27"/>
        <c:axId val="1413500111"/>
        <c:axId val="2049764463"/>
      </c:barChart>
      <c:catAx>
        <c:axId val="141350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49764463"/>
        <c:crosses val="autoZero"/>
        <c:auto val="1"/>
        <c:lblAlgn val="ctr"/>
        <c:lblOffset val="100"/>
        <c:noMultiLvlLbl val="0"/>
      </c:catAx>
      <c:valAx>
        <c:axId val="2049764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350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s://pxhere.com/en/photo/1552831" TargetMode="External"/><Relationship Id="rId1" Type="http://schemas.openxmlformats.org/officeDocument/2006/relationships/image" Target="../media/image1.jpe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8" Type="http://schemas.openxmlformats.org/officeDocument/2006/relationships/hyperlink" Target="#'Monthly Analysis'!C35"/><Relationship Id="rId13" Type="http://schemas.openxmlformats.org/officeDocument/2006/relationships/hyperlink" Target="#'Product Performance'!F19"/><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Product Performance'!E19"/><Relationship Id="rId17" Type="http://schemas.openxmlformats.org/officeDocument/2006/relationships/hyperlink" Target="#'Monthly Analysis'!D89"/><Relationship Id="rId2" Type="http://schemas.openxmlformats.org/officeDocument/2006/relationships/chart" Target="../charts/chart1.xml"/><Relationship Id="rId16" Type="http://schemas.openxmlformats.org/officeDocument/2006/relationships/hyperlink" Target="#'Monthly Analysis'!B55"/><Relationship Id="rId1" Type="http://schemas.openxmlformats.org/officeDocument/2006/relationships/hyperlink" Target="#'Monthly Analysis'!B17"/><Relationship Id="rId6" Type="http://schemas.openxmlformats.org/officeDocument/2006/relationships/chart" Target="../charts/chart5.xml"/><Relationship Id="rId11" Type="http://schemas.openxmlformats.org/officeDocument/2006/relationships/hyperlink" Target="#'Monthly Analysis'!D35"/><Relationship Id="rId5" Type="http://schemas.openxmlformats.org/officeDocument/2006/relationships/chart" Target="../charts/chart4.xml"/><Relationship Id="rId15" Type="http://schemas.openxmlformats.org/officeDocument/2006/relationships/hyperlink" Target="#'Monthly Analysis'!A40"/><Relationship Id="rId10" Type="http://schemas.openxmlformats.org/officeDocument/2006/relationships/hyperlink" Target="#'Monthly Analysis'!D91"/><Relationship Id="rId4" Type="http://schemas.openxmlformats.org/officeDocument/2006/relationships/chart" Target="../charts/chart3.xml"/><Relationship Id="rId9" Type="http://schemas.openxmlformats.org/officeDocument/2006/relationships/hyperlink" Target="#'Monthly Analysis'!E35"/><Relationship Id="rId14" Type="http://schemas.openxmlformats.org/officeDocument/2006/relationships/hyperlink" Target="#'Monthly Analysis'!B23"/></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17</xdr:col>
      <xdr:colOff>542925</xdr:colOff>
      <xdr:row>1</xdr:row>
      <xdr:rowOff>9525</xdr:rowOff>
    </xdr:from>
    <xdr:to>
      <xdr:col>26</xdr:col>
      <xdr:colOff>266700</xdr:colOff>
      <xdr:row>28</xdr:row>
      <xdr:rowOff>152400</xdr:rowOff>
    </xdr:to>
    <xdr:pic>
      <xdr:nvPicPr>
        <xdr:cNvPr id="4" name="Picture 3" descr="A hand holding a pen is positioned over a paper with a colorful bar chart displaying various data points.&#10;&#10;AI-generated content may be incorrect.">
          <a:extLst>
            <a:ext uri="{FF2B5EF4-FFF2-40B4-BE49-F238E27FC236}">
              <a16:creationId xmlns:a16="http://schemas.microsoft.com/office/drawing/2014/main" id="{5E112290-1EFA-4335-87D4-2B135493A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201525" y="190500"/>
          <a:ext cx="5895975" cy="7258050"/>
        </a:xfrm>
        <a:prstGeom prst="rect">
          <a:avLst/>
        </a:prstGeom>
        <a:ln>
          <a:noFill/>
        </a:ln>
        <a:effectLst>
          <a:outerShdw blurRad="190500" algn="tl" rotWithShape="0">
            <a:srgbClr val="000000">
              <a:alpha val="70000"/>
            </a:srgbClr>
          </a:outerShdw>
        </a:effectLst>
      </xdr:spPr>
    </xdr:pic>
    <xdr:clientData/>
  </xdr:twoCellAnchor>
  <xdr:twoCellAnchor editAs="oneCell">
    <xdr:from>
      <xdr:col>6</xdr:col>
      <xdr:colOff>142875</xdr:colOff>
      <xdr:row>0</xdr:row>
      <xdr:rowOff>19050</xdr:rowOff>
    </xdr:from>
    <xdr:to>
      <xdr:col>16</xdr:col>
      <xdr:colOff>246933</xdr:colOff>
      <xdr:row>36</xdr:row>
      <xdr:rowOff>161925</xdr:rowOff>
    </xdr:to>
    <xdr:pic>
      <xdr:nvPicPr>
        <xdr:cNvPr id="5" name="Picture 4" descr="A hand holding a pen is positioned over a paper with a colorful bar chart displaying various data points.">
          <a:extLst>
            <a:ext uri="{FF2B5EF4-FFF2-40B4-BE49-F238E27FC236}">
              <a16:creationId xmlns:a16="http://schemas.microsoft.com/office/drawing/2014/main" id="{9825C548-C574-47A0-8AAE-3C2F0772C5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772775" y="19050"/>
          <a:ext cx="6962058" cy="8886825"/>
        </a:xfrm>
        <a:prstGeom prst="rect">
          <a:avLst/>
        </a:prstGeom>
        <a:ln>
          <a:noFill/>
        </a:ln>
        <a:effectLst>
          <a:outerShdw blurRad="190500" algn="tl" rotWithShape="0">
            <a:srgbClr val="000000">
              <a:alpha val="70000"/>
            </a:srgbClr>
          </a:outerShdw>
        </a:effectLst>
      </xdr:spPr>
    </xdr:pic>
    <xdr:clientData/>
  </xdr:twoCellAnchor>
  <xdr:twoCellAnchor editAs="oneCell">
    <xdr:from>
      <xdr:col>4</xdr:col>
      <xdr:colOff>466725</xdr:colOff>
      <xdr:row>4</xdr:row>
      <xdr:rowOff>10840</xdr:rowOff>
    </xdr:from>
    <xdr:to>
      <xdr:col>8</xdr:col>
      <xdr:colOff>142875</xdr:colOff>
      <xdr:row>7</xdr:row>
      <xdr:rowOff>326714</xdr:rowOff>
    </xdr:to>
    <xdr:pic>
      <xdr:nvPicPr>
        <xdr:cNvPr id="6" name="Picture 5" descr="The Ultimate Glossary of Microsoft Excel Symbols">
          <a:extLst>
            <a:ext uri="{FF2B5EF4-FFF2-40B4-BE49-F238E27FC236}">
              <a16:creationId xmlns:a16="http://schemas.microsoft.com/office/drawing/2014/main" id="{7E4ECA1C-02BB-E351-FFE8-27299CA622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25025" y="1068115"/>
          <a:ext cx="2419350" cy="1258849"/>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542925</xdr:colOff>
      <xdr:row>20</xdr:row>
      <xdr:rowOff>126205</xdr:rowOff>
    </xdr:from>
    <xdr:to>
      <xdr:col>16</xdr:col>
      <xdr:colOff>340519</xdr:colOff>
      <xdr:row>31</xdr:row>
      <xdr:rowOff>150017</xdr:rowOff>
    </xdr:to>
    <xdr:sp macro="" textlink="">
      <xdr:nvSpPr>
        <xdr:cNvPr id="57" name="Rectangle 56">
          <a:extLst>
            <a:ext uri="{FF2B5EF4-FFF2-40B4-BE49-F238E27FC236}">
              <a16:creationId xmlns:a16="http://schemas.microsoft.com/office/drawing/2014/main" id="{7B1EF6BF-6E37-418C-B160-B8DAFAF2295D}"/>
            </a:ext>
          </a:extLst>
        </xdr:cNvPr>
        <xdr:cNvSpPr/>
      </xdr:nvSpPr>
      <xdr:spPr>
        <a:xfrm>
          <a:off x="8829675" y="4626768"/>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504825</xdr:colOff>
      <xdr:row>20</xdr:row>
      <xdr:rowOff>159543</xdr:rowOff>
    </xdr:from>
    <xdr:to>
      <xdr:col>12</xdr:col>
      <xdr:colOff>302419</xdr:colOff>
      <xdr:row>32</xdr:row>
      <xdr:rowOff>4761</xdr:rowOff>
    </xdr:to>
    <xdr:sp macro="" textlink="">
      <xdr:nvSpPr>
        <xdr:cNvPr id="58" name="Rectangle 57">
          <a:extLst>
            <a:ext uri="{FF2B5EF4-FFF2-40B4-BE49-F238E27FC236}">
              <a16:creationId xmlns:a16="http://schemas.microsoft.com/office/drawing/2014/main" id="{C356D67D-C563-42CF-8135-E2AAEF543E6A}"/>
            </a:ext>
          </a:extLst>
        </xdr:cNvPr>
        <xdr:cNvSpPr/>
      </xdr:nvSpPr>
      <xdr:spPr>
        <a:xfrm>
          <a:off x="6029325" y="4660106"/>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450055</xdr:colOff>
      <xdr:row>20</xdr:row>
      <xdr:rowOff>152399</xdr:rowOff>
    </xdr:from>
    <xdr:to>
      <xdr:col>8</xdr:col>
      <xdr:colOff>247649</xdr:colOff>
      <xdr:row>31</xdr:row>
      <xdr:rowOff>176211</xdr:rowOff>
    </xdr:to>
    <xdr:sp macro="" textlink="">
      <xdr:nvSpPr>
        <xdr:cNvPr id="56" name="Rectangle 55">
          <a:extLst>
            <a:ext uri="{FF2B5EF4-FFF2-40B4-BE49-F238E27FC236}">
              <a16:creationId xmlns:a16="http://schemas.microsoft.com/office/drawing/2014/main" id="{0550E499-F63D-404E-B3A5-11DD64DBD09E}"/>
            </a:ext>
          </a:extLst>
        </xdr:cNvPr>
        <xdr:cNvSpPr/>
      </xdr:nvSpPr>
      <xdr:spPr>
        <a:xfrm>
          <a:off x="3212305" y="4652962"/>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500062</xdr:colOff>
      <xdr:row>20</xdr:row>
      <xdr:rowOff>154780</xdr:rowOff>
    </xdr:from>
    <xdr:to>
      <xdr:col>4</xdr:col>
      <xdr:colOff>297656</xdr:colOff>
      <xdr:row>31</xdr:row>
      <xdr:rowOff>178592</xdr:rowOff>
    </xdr:to>
    <xdr:sp macro="" textlink="">
      <xdr:nvSpPr>
        <xdr:cNvPr id="55" name="Rectangle 54">
          <a:extLst>
            <a:ext uri="{FF2B5EF4-FFF2-40B4-BE49-F238E27FC236}">
              <a16:creationId xmlns:a16="http://schemas.microsoft.com/office/drawing/2014/main" id="{4D9B9290-D3ED-A36B-0F0D-920D4A76E640}"/>
            </a:ext>
          </a:extLst>
        </xdr:cNvPr>
        <xdr:cNvSpPr/>
      </xdr:nvSpPr>
      <xdr:spPr>
        <a:xfrm>
          <a:off x="500062" y="4655343"/>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416718</xdr:colOff>
      <xdr:row>5</xdr:row>
      <xdr:rowOff>216694</xdr:rowOff>
    </xdr:from>
    <xdr:to>
      <xdr:col>3</xdr:col>
      <xdr:colOff>511968</xdr:colOff>
      <xdr:row>10</xdr:row>
      <xdr:rowOff>35719</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D0B8642-D046-3DC9-3255-F4002028AF1C}"/>
            </a:ext>
          </a:extLst>
        </xdr:cNvPr>
        <xdr:cNvSpPr/>
      </xdr:nvSpPr>
      <xdr:spPr>
        <a:xfrm>
          <a:off x="416718" y="1490663"/>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Revenue</a:t>
          </a:r>
        </a:p>
        <a:p>
          <a:pPr algn="ctr"/>
          <a:r>
            <a:rPr lang="en-US" sz="2800">
              <a:solidFill>
                <a:srgbClr val="FFFF00"/>
              </a:solidFill>
            </a:rPr>
            <a:t>$146,263.03</a:t>
          </a:r>
        </a:p>
      </xdr:txBody>
    </xdr:sp>
    <xdr:clientData/>
  </xdr:twoCellAnchor>
  <xdr:twoCellAnchor>
    <xdr:from>
      <xdr:col>4</xdr:col>
      <xdr:colOff>166689</xdr:colOff>
      <xdr:row>5</xdr:row>
      <xdr:rowOff>297656</xdr:rowOff>
    </xdr:from>
    <xdr:to>
      <xdr:col>4</xdr:col>
      <xdr:colOff>166690</xdr:colOff>
      <xdr:row>10</xdr:row>
      <xdr:rowOff>0</xdr:rowOff>
    </xdr:to>
    <xdr:cxnSp macro="">
      <xdr:nvCxnSpPr>
        <xdr:cNvPr id="7" name="Straight Connector 6">
          <a:extLst>
            <a:ext uri="{FF2B5EF4-FFF2-40B4-BE49-F238E27FC236}">
              <a16:creationId xmlns:a16="http://schemas.microsoft.com/office/drawing/2014/main" id="{FAC734BF-05AA-4E9E-AC83-C42F25FA9151}"/>
            </a:ext>
          </a:extLst>
        </xdr:cNvPr>
        <xdr:cNvCxnSpPr/>
      </xdr:nvCxnSpPr>
      <xdr:spPr>
        <a:xfrm>
          <a:off x="2928939" y="1571625"/>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9</xdr:col>
      <xdr:colOff>119061</xdr:colOff>
      <xdr:row>21</xdr:row>
      <xdr:rowOff>95250</xdr:rowOff>
    </xdr:from>
    <xdr:to>
      <xdr:col>11</xdr:col>
      <xdr:colOff>581024</xdr:colOff>
      <xdr:row>30</xdr:row>
      <xdr:rowOff>161925</xdr:rowOff>
    </xdr:to>
    <mc:AlternateContent xmlns:mc="http://schemas.openxmlformats.org/markup-compatibility/2006" xmlns:a14="http://schemas.microsoft.com/office/drawing/2010/main">
      <mc:Choice Requires="a14">
        <xdr:graphicFrame macro="">
          <xdr:nvGraphicFramePr>
            <xdr:cNvPr id="15" name="pt_Monthly_Revenue 1">
              <a:extLst>
                <a:ext uri="{FF2B5EF4-FFF2-40B4-BE49-F238E27FC236}">
                  <a16:creationId xmlns:a16="http://schemas.microsoft.com/office/drawing/2014/main" id="{97EDD0E0-A8AE-49F1-AAB3-B59C1BD99845}"/>
                </a:ext>
              </a:extLst>
            </xdr:cNvPr>
            <xdr:cNvGraphicFramePr/>
          </xdr:nvGraphicFramePr>
          <xdr:xfrm>
            <a:off x="0" y="0"/>
            <a:ext cx="0" cy="0"/>
          </xdr:xfrm>
          <a:graphic>
            <a:graphicData uri="http://schemas.microsoft.com/office/drawing/2010/slicer">
              <sle:slicer xmlns:sle="http://schemas.microsoft.com/office/drawing/2010/slicer" name="pt_Monthly_Revenue 1"/>
            </a:graphicData>
          </a:graphic>
        </xdr:graphicFrame>
      </mc:Choice>
      <mc:Fallback xmlns="">
        <xdr:sp macro="" textlink="">
          <xdr:nvSpPr>
            <xdr:cNvPr id="0" name=""/>
            <xdr:cNvSpPr>
              <a:spLocks noTextEdit="1"/>
            </xdr:cNvSpPr>
          </xdr:nvSpPr>
          <xdr:spPr>
            <a:xfrm>
              <a:off x="6334124" y="4774406"/>
              <a:ext cx="1843088" cy="167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628651</xdr:colOff>
      <xdr:row>21</xdr:row>
      <xdr:rowOff>80962</xdr:rowOff>
    </xdr:from>
    <xdr:to>
      <xdr:col>4</xdr:col>
      <xdr:colOff>150021</xdr:colOff>
      <xdr:row>30</xdr:row>
      <xdr:rowOff>138112</xdr:rowOff>
    </xdr:to>
    <mc:AlternateContent xmlns:mc="http://schemas.openxmlformats.org/markup-compatibility/2006" xmlns:a14="http://schemas.microsoft.com/office/drawing/2010/main">
      <mc:Choice Requires="a14">
        <xdr:graphicFrame macro="">
          <xdr:nvGraphicFramePr>
            <xdr:cNvPr id="16" name="Store Location 1">
              <a:extLst>
                <a:ext uri="{FF2B5EF4-FFF2-40B4-BE49-F238E27FC236}">
                  <a16:creationId xmlns:a16="http://schemas.microsoft.com/office/drawing/2014/main" id="{2B072489-2CEC-4020-B25D-D90ED851E701}"/>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mlns="">
        <xdr:sp macro="" textlink="">
          <xdr:nvSpPr>
            <xdr:cNvPr id="0" name=""/>
            <xdr:cNvSpPr>
              <a:spLocks noTextEdit="1"/>
            </xdr:cNvSpPr>
          </xdr:nvSpPr>
          <xdr:spPr>
            <a:xfrm>
              <a:off x="628651" y="4760118"/>
              <a:ext cx="2283620" cy="1664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647699</xdr:colOff>
      <xdr:row>21</xdr:row>
      <xdr:rowOff>114301</xdr:rowOff>
    </xdr:from>
    <xdr:to>
      <xdr:col>7</xdr:col>
      <xdr:colOff>657223</xdr:colOff>
      <xdr:row>31</xdr:row>
      <xdr:rowOff>11906</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3C32ED11-FD5B-4031-B792-D152DDFBEED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09949" y="4793457"/>
              <a:ext cx="2081212" cy="1683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21</xdr:row>
      <xdr:rowOff>66674</xdr:rowOff>
    </xdr:from>
    <xdr:to>
      <xdr:col>15</xdr:col>
      <xdr:colOff>600075</xdr:colOff>
      <xdr:row>27</xdr:row>
      <xdr:rowOff>7142</xdr:rowOff>
    </xdr:to>
    <mc:AlternateContent xmlns:mc="http://schemas.openxmlformats.org/markup-compatibility/2006" xmlns:a14="http://schemas.microsoft.com/office/drawing/2010/main">
      <mc:Choice Requires="a14">
        <xdr:graphicFrame macro="">
          <xdr:nvGraphicFramePr>
            <xdr:cNvPr id="18" name="Sales Channel 1">
              <a:extLst>
                <a:ext uri="{FF2B5EF4-FFF2-40B4-BE49-F238E27FC236}">
                  <a16:creationId xmlns:a16="http://schemas.microsoft.com/office/drawing/2014/main" id="{8AD3F39A-823D-401A-9514-622EC6910A2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9139238" y="4745830"/>
              <a:ext cx="1819275" cy="1012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450055</xdr:colOff>
      <xdr:row>48</xdr:row>
      <xdr:rowOff>4763</xdr:rowOff>
    </xdr:from>
    <xdr:to>
      <xdr:col>20</xdr:col>
      <xdr:colOff>166687</xdr:colOff>
      <xdr:row>62</xdr:row>
      <xdr:rowOff>83344</xdr:rowOff>
    </xdr:to>
    <xdr:graphicFrame macro="">
      <xdr:nvGraphicFramePr>
        <xdr:cNvPr id="19" name="pt_Monthly_Revenue">
          <a:extLst>
            <a:ext uri="{FF2B5EF4-FFF2-40B4-BE49-F238E27FC236}">
              <a16:creationId xmlns:a16="http://schemas.microsoft.com/office/drawing/2014/main" id="{1BE4D61B-9A27-4A9A-A3F6-E43F16906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464343</xdr:colOff>
      <xdr:row>32</xdr:row>
      <xdr:rowOff>138113</xdr:rowOff>
    </xdr:from>
    <xdr:to>
      <xdr:col>20</xdr:col>
      <xdr:colOff>142875</xdr:colOff>
      <xdr:row>47</xdr:row>
      <xdr:rowOff>47625</xdr:rowOff>
    </xdr:to>
    <xdr:graphicFrame macro="">
      <xdr:nvGraphicFramePr>
        <xdr:cNvPr id="20" name="pt_Monthly_Performance">
          <a:extLst>
            <a:ext uri="{FF2B5EF4-FFF2-40B4-BE49-F238E27FC236}">
              <a16:creationId xmlns:a16="http://schemas.microsoft.com/office/drawing/2014/main" id="{2098FC0D-B067-4F99-A3D7-20BD50107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447676</xdr:colOff>
      <xdr:row>63</xdr:row>
      <xdr:rowOff>35718</xdr:rowOff>
    </xdr:from>
    <xdr:to>
      <xdr:col>11</xdr:col>
      <xdr:colOff>23812</xdr:colOff>
      <xdr:row>78</xdr:row>
      <xdr:rowOff>59531</xdr:rowOff>
    </xdr:to>
    <xdr:graphicFrame macro="">
      <xdr:nvGraphicFramePr>
        <xdr:cNvPr id="21" name="pt_Store_Performance">
          <a:extLst>
            <a:ext uri="{FF2B5EF4-FFF2-40B4-BE49-F238E27FC236}">
              <a16:creationId xmlns:a16="http://schemas.microsoft.com/office/drawing/2014/main" id="{2E760C38-4B6D-4CAF-9811-FE86376A6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166688</xdr:colOff>
      <xdr:row>63</xdr:row>
      <xdr:rowOff>26193</xdr:rowOff>
    </xdr:from>
    <xdr:to>
      <xdr:col>20</xdr:col>
      <xdr:colOff>178594</xdr:colOff>
      <xdr:row>78</xdr:row>
      <xdr:rowOff>83344</xdr:rowOff>
    </xdr:to>
    <xdr:graphicFrame macro="">
      <xdr:nvGraphicFramePr>
        <xdr:cNvPr id="22" name="Product Performance">
          <a:extLst>
            <a:ext uri="{FF2B5EF4-FFF2-40B4-BE49-F238E27FC236}">
              <a16:creationId xmlns:a16="http://schemas.microsoft.com/office/drawing/2014/main" id="{5A69F524-631F-4914-B587-39C78BBE8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428624</xdr:colOff>
      <xdr:row>79</xdr:row>
      <xdr:rowOff>38102</xdr:rowOff>
    </xdr:from>
    <xdr:to>
      <xdr:col>11</xdr:col>
      <xdr:colOff>47624</xdr:colOff>
      <xdr:row>94</xdr:row>
      <xdr:rowOff>107157</xdr:rowOff>
    </xdr:to>
    <xdr:graphicFrame macro="">
      <xdr:nvGraphicFramePr>
        <xdr:cNvPr id="23" name="Sales Channel">
          <a:extLst>
            <a:ext uri="{FF2B5EF4-FFF2-40B4-BE49-F238E27FC236}">
              <a16:creationId xmlns:a16="http://schemas.microsoft.com/office/drawing/2014/main" id="{437E72A9-EEA9-4E31-9386-DA010B43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190500</xdr:colOff>
      <xdr:row>79</xdr:row>
      <xdr:rowOff>52389</xdr:rowOff>
    </xdr:from>
    <xdr:to>
      <xdr:col>20</xdr:col>
      <xdr:colOff>238125</xdr:colOff>
      <xdr:row>94</xdr:row>
      <xdr:rowOff>119063</xdr:rowOff>
    </xdr:to>
    <xdr:graphicFrame macro="">
      <xdr:nvGraphicFramePr>
        <xdr:cNvPr id="24" name="Chart 39">
          <a:extLst>
            <a:ext uri="{FF2B5EF4-FFF2-40B4-BE49-F238E27FC236}">
              <a16:creationId xmlns:a16="http://schemas.microsoft.com/office/drawing/2014/main" id="{48602F0D-16E0-4373-AE0A-BDECD90C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503126</xdr:colOff>
      <xdr:row>5</xdr:row>
      <xdr:rowOff>226219</xdr:rowOff>
    </xdr:from>
    <xdr:to>
      <xdr:col>7</xdr:col>
      <xdr:colOff>598376</xdr:colOff>
      <xdr:row>10</xdr:row>
      <xdr:rowOff>45244</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FB17293B-FC5D-4BD5-AE1A-09617C1C1AE8}"/>
            </a:ext>
          </a:extLst>
        </xdr:cNvPr>
        <xdr:cNvSpPr/>
      </xdr:nvSpPr>
      <xdr:spPr>
        <a:xfrm>
          <a:off x="3265376" y="1500188"/>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Gross Profit</a:t>
          </a:r>
        </a:p>
        <a:p>
          <a:pPr algn="ctr"/>
          <a:r>
            <a:rPr lang="en-US" sz="2800">
              <a:solidFill>
                <a:srgbClr val="FFFF00"/>
              </a:solidFill>
            </a:rPr>
            <a:t>$66,338.37</a:t>
          </a:r>
        </a:p>
      </xdr:txBody>
    </xdr:sp>
    <xdr:clientData/>
  </xdr:twoCellAnchor>
  <xdr:twoCellAnchor>
    <xdr:from>
      <xdr:col>8</xdr:col>
      <xdr:colOff>244250</xdr:colOff>
      <xdr:row>5</xdr:row>
      <xdr:rowOff>307181</xdr:rowOff>
    </xdr:from>
    <xdr:to>
      <xdr:col>8</xdr:col>
      <xdr:colOff>244251</xdr:colOff>
      <xdr:row>10</xdr:row>
      <xdr:rowOff>9525</xdr:rowOff>
    </xdr:to>
    <xdr:cxnSp macro="">
      <xdr:nvCxnSpPr>
        <xdr:cNvPr id="29" name="Straight Connector 28">
          <a:extLst>
            <a:ext uri="{FF2B5EF4-FFF2-40B4-BE49-F238E27FC236}">
              <a16:creationId xmlns:a16="http://schemas.microsoft.com/office/drawing/2014/main" id="{E8F9E9BF-52FA-4EEE-91A6-F072F35202F2}"/>
            </a:ext>
          </a:extLst>
        </xdr:cNvPr>
        <xdr:cNvCxnSpPr/>
      </xdr:nvCxnSpPr>
      <xdr:spPr>
        <a:xfrm>
          <a:off x="5768750" y="15811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580687</xdr:colOff>
      <xdr:row>5</xdr:row>
      <xdr:rowOff>223838</xdr:rowOff>
    </xdr:from>
    <xdr:to>
      <xdr:col>11</xdr:col>
      <xdr:colOff>675937</xdr:colOff>
      <xdr:row>10</xdr:row>
      <xdr:rowOff>42863</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4D3DC2F4-B1E9-4C5C-8B9A-964491499308}"/>
            </a:ext>
          </a:extLst>
        </xdr:cNvPr>
        <xdr:cNvSpPr/>
      </xdr:nvSpPr>
      <xdr:spPr>
        <a:xfrm>
          <a:off x="6105187" y="14978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Profit Margin</a:t>
          </a:r>
        </a:p>
        <a:p>
          <a:pPr algn="ctr"/>
          <a:r>
            <a:rPr lang="en-US" sz="2800">
              <a:solidFill>
                <a:srgbClr val="FFFF00"/>
              </a:solidFill>
            </a:rPr>
            <a:t>45.36%</a:t>
          </a:r>
        </a:p>
      </xdr:txBody>
    </xdr:sp>
    <xdr:clientData/>
  </xdr:twoCellAnchor>
  <xdr:twoCellAnchor>
    <xdr:from>
      <xdr:col>12</xdr:col>
      <xdr:colOff>321811</xdr:colOff>
      <xdr:row>5</xdr:row>
      <xdr:rowOff>304800</xdr:rowOff>
    </xdr:from>
    <xdr:to>
      <xdr:col>12</xdr:col>
      <xdr:colOff>321812</xdr:colOff>
      <xdr:row>10</xdr:row>
      <xdr:rowOff>7144</xdr:rowOff>
    </xdr:to>
    <xdr:cxnSp macro="">
      <xdr:nvCxnSpPr>
        <xdr:cNvPr id="31" name="Straight Connector 30">
          <a:extLst>
            <a:ext uri="{FF2B5EF4-FFF2-40B4-BE49-F238E27FC236}">
              <a16:creationId xmlns:a16="http://schemas.microsoft.com/office/drawing/2014/main" id="{6B5703F7-2D05-47C7-9B02-8BDB3F86C042}"/>
            </a:ext>
          </a:extLst>
        </xdr:cNvPr>
        <xdr:cNvCxnSpPr/>
      </xdr:nvCxnSpPr>
      <xdr:spPr>
        <a:xfrm>
          <a:off x="8608561" y="15787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658248</xdr:colOff>
      <xdr:row>5</xdr:row>
      <xdr:rowOff>245270</xdr:rowOff>
    </xdr:from>
    <xdr:to>
      <xdr:col>16</xdr:col>
      <xdr:colOff>62936</xdr:colOff>
      <xdr:row>10</xdr:row>
      <xdr:rowOff>64295</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9DAFC399-464E-41E4-9288-ABBCF748E953}"/>
            </a:ext>
          </a:extLst>
        </xdr:cNvPr>
        <xdr:cNvSpPr/>
      </xdr:nvSpPr>
      <xdr:spPr>
        <a:xfrm>
          <a:off x="8944998" y="1519239"/>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Orders</a:t>
          </a:r>
        </a:p>
        <a:p>
          <a:pPr algn="ctr"/>
          <a:r>
            <a:rPr lang="en-US" sz="2800">
              <a:solidFill>
                <a:srgbClr val="FFFF00"/>
              </a:solidFill>
            </a:rPr>
            <a:t>900</a:t>
          </a:r>
        </a:p>
      </xdr:txBody>
    </xdr:sp>
    <xdr:clientData/>
  </xdr:twoCellAnchor>
  <xdr:twoCellAnchor>
    <xdr:from>
      <xdr:col>17</xdr:col>
      <xdr:colOff>45243</xdr:colOff>
      <xdr:row>5</xdr:row>
      <xdr:rowOff>166688</xdr:rowOff>
    </xdr:from>
    <xdr:to>
      <xdr:col>20</xdr:col>
      <xdr:colOff>140494</xdr:colOff>
      <xdr:row>9</xdr:row>
      <xdr:rowOff>164307</xdr:rowOff>
    </xdr:to>
    <xdr:sp macro="" textlink="">
      <xdr:nvSpPr>
        <xdr:cNvPr id="36" name="Rectangle: Rounded Corners 35">
          <a:hlinkClick xmlns:r="http://schemas.openxmlformats.org/officeDocument/2006/relationships" r:id="rId11"/>
          <a:extLst>
            <a:ext uri="{FF2B5EF4-FFF2-40B4-BE49-F238E27FC236}">
              <a16:creationId xmlns:a16="http://schemas.microsoft.com/office/drawing/2014/main" id="{17AB5A55-88B2-4F44-98E3-B07D01937C10}"/>
            </a:ext>
          </a:extLst>
        </xdr:cNvPr>
        <xdr:cNvSpPr/>
      </xdr:nvSpPr>
      <xdr:spPr>
        <a:xfrm>
          <a:off x="11784806" y="144065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Units</a:t>
          </a:r>
          <a:r>
            <a:rPr lang="en-US" sz="1400" baseline="0"/>
            <a:t> Sold</a:t>
          </a:r>
          <a:endParaRPr lang="en-US" sz="1400"/>
        </a:p>
        <a:p>
          <a:pPr algn="ctr"/>
          <a:r>
            <a:rPr lang="en-US" sz="2800">
              <a:solidFill>
                <a:srgbClr val="FFFF00"/>
              </a:solidFill>
            </a:rPr>
            <a:t>3,773</a:t>
          </a:r>
        </a:p>
      </xdr:txBody>
    </xdr:sp>
    <xdr:clientData/>
  </xdr:twoCellAnchor>
  <xdr:twoCellAnchor>
    <xdr:from>
      <xdr:col>4</xdr:col>
      <xdr:colOff>128589</xdr:colOff>
      <xdr:row>11</xdr:row>
      <xdr:rowOff>164306</xdr:rowOff>
    </xdr:from>
    <xdr:to>
      <xdr:col>4</xdr:col>
      <xdr:colOff>128590</xdr:colOff>
      <xdr:row>18</xdr:row>
      <xdr:rowOff>57150</xdr:rowOff>
    </xdr:to>
    <xdr:cxnSp macro="">
      <xdr:nvCxnSpPr>
        <xdr:cNvPr id="37" name="Straight Connector 36">
          <a:extLst>
            <a:ext uri="{FF2B5EF4-FFF2-40B4-BE49-F238E27FC236}">
              <a16:creationId xmlns:a16="http://schemas.microsoft.com/office/drawing/2014/main" id="{D11B9592-D103-4F84-A1B7-AA77E20FA65E}"/>
            </a:ext>
          </a:extLst>
        </xdr:cNvPr>
        <xdr:cNvCxnSpPr/>
      </xdr:nvCxnSpPr>
      <xdr:spPr>
        <a:xfrm>
          <a:off x="2890839" y="3057525"/>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400049</xdr:colOff>
      <xdr:row>11</xdr:row>
      <xdr:rowOff>92869</xdr:rowOff>
    </xdr:from>
    <xdr:to>
      <xdr:col>7</xdr:col>
      <xdr:colOff>495299</xdr:colOff>
      <xdr:row>18</xdr:row>
      <xdr:rowOff>102394</xdr:rowOff>
    </xdr:to>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E2B62494-3B1C-461C-A44D-4E6C51CE8A6F}"/>
            </a:ext>
          </a:extLst>
        </xdr:cNvPr>
        <xdr:cNvSpPr/>
      </xdr:nvSpPr>
      <xdr:spPr>
        <a:xfrm>
          <a:off x="3162299" y="2986088"/>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Average Order Value</a:t>
          </a:r>
        </a:p>
        <a:p>
          <a:pPr algn="ctr"/>
          <a:r>
            <a:rPr lang="en-US" sz="2800">
              <a:solidFill>
                <a:srgbClr val="FFFF00"/>
              </a:solidFill>
            </a:rPr>
            <a:t>$162.51</a:t>
          </a:r>
        </a:p>
      </xdr:txBody>
    </xdr:sp>
    <xdr:clientData/>
  </xdr:twoCellAnchor>
  <xdr:twoCellAnchor>
    <xdr:from>
      <xdr:col>8</xdr:col>
      <xdr:colOff>150020</xdr:colOff>
      <xdr:row>11</xdr:row>
      <xdr:rowOff>173831</xdr:rowOff>
    </xdr:from>
    <xdr:to>
      <xdr:col>8</xdr:col>
      <xdr:colOff>150021</xdr:colOff>
      <xdr:row>18</xdr:row>
      <xdr:rowOff>66675</xdr:rowOff>
    </xdr:to>
    <xdr:cxnSp macro="">
      <xdr:nvCxnSpPr>
        <xdr:cNvPr id="39" name="Straight Connector 38">
          <a:extLst>
            <a:ext uri="{FF2B5EF4-FFF2-40B4-BE49-F238E27FC236}">
              <a16:creationId xmlns:a16="http://schemas.microsoft.com/office/drawing/2014/main" id="{0CBF9697-73A8-4E57-9F40-0192E1663B68}"/>
            </a:ext>
          </a:extLst>
        </xdr:cNvPr>
        <xdr:cNvCxnSpPr/>
      </xdr:nvCxnSpPr>
      <xdr:spPr>
        <a:xfrm>
          <a:off x="5674520" y="30670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492917</xdr:colOff>
      <xdr:row>11</xdr:row>
      <xdr:rowOff>90488</xdr:rowOff>
    </xdr:from>
    <xdr:to>
      <xdr:col>11</xdr:col>
      <xdr:colOff>588167</xdr:colOff>
      <xdr:row>18</xdr:row>
      <xdr:rowOff>100013</xdr:rowOff>
    </xdr:to>
    <xdr:sp macro="" textlink="">
      <xdr:nvSpPr>
        <xdr:cNvPr id="40" name="Rectangle: Rounded Corners 39">
          <a:hlinkClick xmlns:r="http://schemas.openxmlformats.org/officeDocument/2006/relationships" r:id="rId13"/>
          <a:extLst>
            <a:ext uri="{FF2B5EF4-FFF2-40B4-BE49-F238E27FC236}">
              <a16:creationId xmlns:a16="http://schemas.microsoft.com/office/drawing/2014/main" id="{FA5E3EE5-7AB3-48D4-8335-D68A450B3D21}"/>
            </a:ext>
          </a:extLst>
        </xdr:cNvPr>
        <xdr:cNvSpPr/>
      </xdr:nvSpPr>
      <xdr:spPr>
        <a:xfrm>
          <a:off x="6017417" y="29837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AVG Profit Per Order</a:t>
          </a:r>
        </a:p>
        <a:p>
          <a:pPr algn="ctr"/>
          <a:r>
            <a:rPr lang="en-US" sz="2800">
              <a:solidFill>
                <a:srgbClr val="FFFF00"/>
              </a:solidFill>
            </a:rPr>
            <a:t>$73.71</a:t>
          </a:r>
        </a:p>
      </xdr:txBody>
    </xdr:sp>
    <xdr:clientData/>
  </xdr:twoCellAnchor>
  <xdr:twoCellAnchor>
    <xdr:from>
      <xdr:col>12</xdr:col>
      <xdr:colOff>242888</xdr:colOff>
      <xdr:row>11</xdr:row>
      <xdr:rowOff>171450</xdr:rowOff>
    </xdr:from>
    <xdr:to>
      <xdr:col>12</xdr:col>
      <xdr:colOff>242889</xdr:colOff>
      <xdr:row>18</xdr:row>
      <xdr:rowOff>64294</xdr:rowOff>
    </xdr:to>
    <xdr:cxnSp macro="">
      <xdr:nvCxnSpPr>
        <xdr:cNvPr id="41" name="Straight Connector 40">
          <a:extLst>
            <a:ext uri="{FF2B5EF4-FFF2-40B4-BE49-F238E27FC236}">
              <a16:creationId xmlns:a16="http://schemas.microsoft.com/office/drawing/2014/main" id="{E9DD2AB1-95B7-45A1-8C67-D75F94CF3703}"/>
            </a:ext>
          </a:extLst>
        </xdr:cNvPr>
        <xdr:cNvCxnSpPr/>
      </xdr:nvCxnSpPr>
      <xdr:spPr>
        <a:xfrm>
          <a:off x="8529638" y="30646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633411</xdr:colOff>
      <xdr:row>11</xdr:row>
      <xdr:rowOff>111920</xdr:rowOff>
    </xdr:from>
    <xdr:to>
      <xdr:col>16</xdr:col>
      <xdr:colOff>38099</xdr:colOff>
      <xdr:row>18</xdr:row>
      <xdr:rowOff>121445</xdr:rowOff>
    </xdr:to>
    <xdr:sp macro="" textlink="">
      <xdr:nvSpPr>
        <xdr:cNvPr id="42" name="Rectangle: Rounded Corners 41">
          <a:hlinkClick xmlns:r="http://schemas.openxmlformats.org/officeDocument/2006/relationships" r:id="rId14"/>
          <a:extLst>
            <a:ext uri="{FF2B5EF4-FFF2-40B4-BE49-F238E27FC236}">
              <a16:creationId xmlns:a16="http://schemas.microsoft.com/office/drawing/2014/main" id="{1EDB42EF-3B41-4759-8054-7EAE101E29BB}"/>
            </a:ext>
          </a:extLst>
        </xdr:cNvPr>
        <xdr:cNvSpPr/>
      </xdr:nvSpPr>
      <xdr:spPr>
        <a:xfrm>
          <a:off x="8920161" y="3005139"/>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Best Performing</a:t>
          </a:r>
          <a:r>
            <a:rPr lang="en-US" sz="1400" baseline="0"/>
            <a:t> Month</a:t>
          </a:r>
          <a:endParaRPr lang="en-US" sz="1400"/>
        </a:p>
        <a:p>
          <a:pPr algn="ctr"/>
          <a:r>
            <a:rPr lang="en-US" sz="2800">
              <a:solidFill>
                <a:srgbClr val="FFFF00"/>
              </a:solidFill>
            </a:rPr>
            <a:t>December</a:t>
          </a:r>
        </a:p>
      </xdr:txBody>
    </xdr:sp>
    <xdr:clientData/>
  </xdr:twoCellAnchor>
  <xdr:twoCellAnchor>
    <xdr:from>
      <xdr:col>0</xdr:col>
      <xdr:colOff>423861</xdr:colOff>
      <xdr:row>11</xdr:row>
      <xdr:rowOff>140495</xdr:rowOff>
    </xdr:from>
    <xdr:to>
      <xdr:col>3</xdr:col>
      <xdr:colOff>519111</xdr:colOff>
      <xdr:row>18</xdr:row>
      <xdr:rowOff>150020</xdr:rowOff>
    </xdr:to>
    <xdr:sp macro="" textlink="">
      <xdr:nvSpPr>
        <xdr:cNvPr id="44" name="Rectangle: Rounded Corners 43">
          <a:hlinkClick xmlns:r="http://schemas.openxmlformats.org/officeDocument/2006/relationships" r:id="rId15"/>
          <a:extLst>
            <a:ext uri="{FF2B5EF4-FFF2-40B4-BE49-F238E27FC236}">
              <a16:creationId xmlns:a16="http://schemas.microsoft.com/office/drawing/2014/main" id="{8B2E942B-F561-46C2-8359-543C282BE08E}"/>
            </a:ext>
          </a:extLst>
        </xdr:cNvPr>
        <xdr:cNvSpPr/>
      </xdr:nvSpPr>
      <xdr:spPr>
        <a:xfrm>
          <a:off x="423861" y="3033714"/>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Store By Profit</a:t>
          </a:r>
        </a:p>
        <a:p>
          <a:pPr algn="ctr"/>
          <a:r>
            <a:rPr lang="en-US" sz="2800">
              <a:solidFill>
                <a:srgbClr val="FFFF00"/>
              </a:solidFill>
            </a:rPr>
            <a:t>Dallas, TX</a:t>
          </a:r>
        </a:p>
      </xdr:txBody>
    </xdr:sp>
    <xdr:clientData/>
  </xdr:twoCellAnchor>
  <xdr:twoCellAnchor>
    <xdr:from>
      <xdr:col>16</xdr:col>
      <xdr:colOff>423863</xdr:colOff>
      <xdr:row>11</xdr:row>
      <xdr:rowOff>173831</xdr:rowOff>
    </xdr:from>
    <xdr:to>
      <xdr:col>16</xdr:col>
      <xdr:colOff>423864</xdr:colOff>
      <xdr:row>18</xdr:row>
      <xdr:rowOff>66675</xdr:rowOff>
    </xdr:to>
    <xdr:cxnSp macro="">
      <xdr:nvCxnSpPr>
        <xdr:cNvPr id="45" name="Straight Connector 44">
          <a:extLst>
            <a:ext uri="{FF2B5EF4-FFF2-40B4-BE49-F238E27FC236}">
              <a16:creationId xmlns:a16="http://schemas.microsoft.com/office/drawing/2014/main" id="{48945B96-45AD-46E3-913D-68DC972F4F5E}"/>
            </a:ext>
          </a:extLst>
        </xdr:cNvPr>
        <xdr:cNvCxnSpPr/>
      </xdr:nvCxnSpPr>
      <xdr:spPr>
        <a:xfrm>
          <a:off x="11472863" y="30670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111917</xdr:colOff>
      <xdr:row>11</xdr:row>
      <xdr:rowOff>90488</xdr:rowOff>
    </xdr:from>
    <xdr:to>
      <xdr:col>20</xdr:col>
      <xdr:colOff>207168</xdr:colOff>
      <xdr:row>18</xdr:row>
      <xdr:rowOff>100013</xdr:rowOff>
    </xdr:to>
    <xdr:sp macro="" textlink="">
      <xdr:nvSpPr>
        <xdr:cNvPr id="46" name="Rectangle: Rounded Corners 45">
          <a:hlinkClick xmlns:r="http://schemas.openxmlformats.org/officeDocument/2006/relationships" r:id="rId16"/>
          <a:extLst>
            <a:ext uri="{FF2B5EF4-FFF2-40B4-BE49-F238E27FC236}">
              <a16:creationId xmlns:a16="http://schemas.microsoft.com/office/drawing/2014/main" id="{889291B7-4C6E-470F-A4D1-22C492913EF4}"/>
            </a:ext>
          </a:extLst>
        </xdr:cNvPr>
        <xdr:cNvSpPr/>
      </xdr:nvSpPr>
      <xdr:spPr>
        <a:xfrm>
          <a:off x="11851480" y="29837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Product</a:t>
          </a:r>
        </a:p>
        <a:p>
          <a:pPr algn="ctr"/>
          <a:r>
            <a:rPr lang="en-US" sz="2400">
              <a:solidFill>
                <a:srgbClr val="FFFF00"/>
              </a:solidFill>
            </a:rPr>
            <a:t>27in Monitor</a:t>
          </a:r>
        </a:p>
      </xdr:txBody>
    </xdr:sp>
    <xdr:clientData/>
  </xdr:twoCellAnchor>
  <xdr:twoCellAnchor>
    <xdr:from>
      <xdr:col>20</xdr:col>
      <xdr:colOff>516732</xdr:colOff>
      <xdr:row>7</xdr:row>
      <xdr:rowOff>123825</xdr:rowOff>
    </xdr:from>
    <xdr:to>
      <xdr:col>20</xdr:col>
      <xdr:colOff>516733</xdr:colOff>
      <xdr:row>14</xdr:row>
      <xdr:rowOff>16669</xdr:rowOff>
    </xdr:to>
    <xdr:cxnSp macro="">
      <xdr:nvCxnSpPr>
        <xdr:cNvPr id="47" name="Straight Connector 46">
          <a:extLst>
            <a:ext uri="{FF2B5EF4-FFF2-40B4-BE49-F238E27FC236}">
              <a16:creationId xmlns:a16="http://schemas.microsoft.com/office/drawing/2014/main" id="{36CAF047-6777-491C-8B33-EF9A0B28ACC0}"/>
            </a:ext>
          </a:extLst>
        </xdr:cNvPr>
        <xdr:cNvCxnSpPr/>
      </xdr:nvCxnSpPr>
      <xdr:spPr>
        <a:xfrm>
          <a:off x="14327982" y="23026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21</xdr:col>
      <xdr:colOff>109535</xdr:colOff>
      <xdr:row>7</xdr:row>
      <xdr:rowOff>40482</xdr:rowOff>
    </xdr:from>
    <xdr:to>
      <xdr:col>24</xdr:col>
      <xdr:colOff>204786</xdr:colOff>
      <xdr:row>14</xdr:row>
      <xdr:rowOff>50007</xdr:rowOff>
    </xdr:to>
    <xdr:sp macro="" textlink="">
      <xdr:nvSpPr>
        <xdr:cNvPr id="48" name="Rectangle: Rounded Corners 47">
          <a:hlinkClick xmlns:r="http://schemas.openxmlformats.org/officeDocument/2006/relationships" r:id="rId17"/>
          <a:extLst>
            <a:ext uri="{FF2B5EF4-FFF2-40B4-BE49-F238E27FC236}">
              <a16:creationId xmlns:a16="http://schemas.microsoft.com/office/drawing/2014/main" id="{70A779EB-BA85-4DC3-8B12-346724060DAC}"/>
            </a:ext>
          </a:extLst>
        </xdr:cNvPr>
        <xdr:cNvSpPr/>
      </xdr:nvSpPr>
      <xdr:spPr>
        <a:xfrm>
          <a:off x="14611348" y="2219326"/>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Sales Channel</a:t>
          </a:r>
        </a:p>
        <a:p>
          <a:pPr algn="ctr"/>
          <a:r>
            <a:rPr lang="en-US" sz="2800">
              <a:solidFill>
                <a:srgbClr val="FFFF00"/>
              </a:solidFill>
            </a:rPr>
            <a:t>In-Store</a:t>
          </a:r>
        </a:p>
      </xdr:txBody>
    </xdr:sp>
    <xdr:clientData/>
  </xdr:twoCellAnchor>
  <xdr:twoCellAnchor>
    <xdr:from>
      <xdr:col>16</xdr:col>
      <xdr:colOff>399372</xdr:colOff>
      <xdr:row>5</xdr:row>
      <xdr:rowOff>264319</xdr:rowOff>
    </xdr:from>
    <xdr:to>
      <xdr:col>16</xdr:col>
      <xdr:colOff>399373</xdr:colOff>
      <xdr:row>9</xdr:row>
      <xdr:rowOff>145257</xdr:rowOff>
    </xdr:to>
    <xdr:cxnSp macro="">
      <xdr:nvCxnSpPr>
        <xdr:cNvPr id="49" name="Straight Connector 48">
          <a:extLst>
            <a:ext uri="{FF2B5EF4-FFF2-40B4-BE49-F238E27FC236}">
              <a16:creationId xmlns:a16="http://schemas.microsoft.com/office/drawing/2014/main" id="{22ED22AC-D4C6-4689-9A90-4EC6E976BCE0}"/>
            </a:ext>
          </a:extLst>
        </xdr:cNvPr>
        <xdr:cNvCxnSpPr/>
      </xdr:nvCxnSpPr>
      <xdr:spPr>
        <a:xfrm>
          <a:off x="11448372" y="1538288"/>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535781</xdr:colOff>
      <xdr:row>2</xdr:row>
      <xdr:rowOff>166687</xdr:rowOff>
    </xdr:from>
    <xdr:to>
      <xdr:col>24</xdr:col>
      <xdr:colOff>511969</xdr:colOff>
      <xdr:row>5</xdr:row>
      <xdr:rowOff>23812</xdr:rowOff>
    </xdr:to>
    <xdr:sp macro="" textlink="">
      <xdr:nvSpPr>
        <xdr:cNvPr id="53" name="Rectangle: Rounded Corners 52">
          <a:extLst>
            <a:ext uri="{FF2B5EF4-FFF2-40B4-BE49-F238E27FC236}">
              <a16:creationId xmlns:a16="http://schemas.microsoft.com/office/drawing/2014/main" id="{287F522C-5FA7-F66A-22E0-60559A442687}"/>
            </a:ext>
          </a:extLst>
        </xdr:cNvPr>
        <xdr:cNvSpPr/>
      </xdr:nvSpPr>
      <xdr:spPr>
        <a:xfrm>
          <a:off x="535781" y="523875"/>
          <a:ext cx="16549688" cy="77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rgbClr val="FFFF00"/>
              </a:solidFill>
            </a:rPr>
            <a:t>       RETAIL SALES PERFORMANCE DASHBOARD -2025</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719137</xdr:colOff>
      <xdr:row>1</xdr:row>
      <xdr:rowOff>7142</xdr:rowOff>
    </xdr:from>
    <xdr:to>
      <xdr:col>18</xdr:col>
      <xdr:colOff>1333500</xdr:colOff>
      <xdr:row>15</xdr:row>
      <xdr:rowOff>35718</xdr:rowOff>
    </xdr:to>
    <xdr:graphicFrame macro="">
      <xdr:nvGraphicFramePr>
        <xdr:cNvPr id="2" name="pt_Monthly_Revenue">
          <a:extLst>
            <a:ext uri="{FF2B5EF4-FFF2-40B4-BE49-F238E27FC236}">
              <a16:creationId xmlns:a16="http://schemas.microsoft.com/office/drawing/2014/main" id="{5ACCED09-0636-B07B-4C9A-4C74F802C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711993</xdr:colOff>
      <xdr:row>18</xdr:row>
      <xdr:rowOff>19048</xdr:rowOff>
    </xdr:from>
    <xdr:to>
      <xdr:col>19</xdr:col>
      <xdr:colOff>11906</xdr:colOff>
      <xdr:row>34</xdr:row>
      <xdr:rowOff>0</xdr:rowOff>
    </xdr:to>
    <xdr:graphicFrame macro="">
      <xdr:nvGraphicFramePr>
        <xdr:cNvPr id="3" name="pt_Monthly_Performance">
          <a:extLst>
            <a:ext uri="{FF2B5EF4-FFF2-40B4-BE49-F238E27FC236}">
              <a16:creationId xmlns:a16="http://schemas.microsoft.com/office/drawing/2014/main" id="{A46F04DE-CFA4-C685-5F60-9E4C2CD0B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183358</xdr:colOff>
      <xdr:row>14</xdr:row>
      <xdr:rowOff>9524</xdr:rowOff>
    </xdr:from>
    <xdr:to>
      <xdr:col>20</xdr:col>
      <xdr:colOff>342903</xdr:colOff>
      <xdr:row>25</xdr:row>
      <xdr:rowOff>83344</xdr:rowOff>
    </xdr:to>
    <mc:AlternateContent xmlns:mc="http://schemas.openxmlformats.org/markup-compatibility/2006">
      <mc:Choice xmlns:a14="http://schemas.microsoft.com/office/drawing/2010/main" Requires="a14">
        <xdr:graphicFrame macro="">
          <xdr:nvGraphicFramePr>
            <xdr:cNvPr id="10" name="pt_Monthly_Revenue">
              <a:extLst>
                <a:ext uri="{FF2B5EF4-FFF2-40B4-BE49-F238E27FC236}">
                  <a16:creationId xmlns:a16="http://schemas.microsoft.com/office/drawing/2014/main" id="{8D41A90D-B632-8ECD-FC43-00D7773B76CA}"/>
                </a:ext>
              </a:extLst>
            </xdr:cNvPr>
            <xdr:cNvGraphicFramePr/>
          </xdr:nvGraphicFramePr>
          <xdr:xfrm>
            <a:off x="0" y="0"/>
            <a:ext cx="0" cy="0"/>
          </xdr:xfrm>
          <a:graphic>
            <a:graphicData uri="http://schemas.microsoft.com/office/drawing/2010/slicer">
              <sle:slicer xmlns:sle="http://schemas.microsoft.com/office/drawing/2010/slicer" name="pt_Monthly_Revenue"/>
            </a:graphicData>
          </a:graphic>
        </xdr:graphicFrame>
      </mc:Choice>
      <mc:Fallback>
        <xdr:sp macro="" textlink="">
          <xdr:nvSpPr>
            <xdr:cNvPr id="0" name=""/>
            <xdr:cNvSpPr>
              <a:spLocks noTextEdit="1"/>
            </xdr:cNvSpPr>
          </xdr:nvSpPr>
          <xdr:spPr>
            <a:xfrm>
              <a:off x="17423608" y="2652712"/>
              <a:ext cx="1838326" cy="2490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690561</xdr:colOff>
      <xdr:row>35</xdr:row>
      <xdr:rowOff>171448</xdr:rowOff>
    </xdr:from>
    <xdr:to>
      <xdr:col>19</xdr:col>
      <xdr:colOff>11905</xdr:colOff>
      <xdr:row>50</xdr:row>
      <xdr:rowOff>0</xdr:rowOff>
    </xdr:to>
    <xdr:graphicFrame macro="">
      <xdr:nvGraphicFramePr>
        <xdr:cNvPr id="18" name="pt_Store_Performance">
          <a:extLst>
            <a:ext uri="{FF2B5EF4-FFF2-40B4-BE49-F238E27FC236}">
              <a16:creationId xmlns:a16="http://schemas.microsoft.com/office/drawing/2014/main" id="{E67E49E1-0C82-8441-5D0E-192788CE5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152399</xdr:colOff>
      <xdr:row>44</xdr:row>
      <xdr:rowOff>171451</xdr:rowOff>
    </xdr:from>
    <xdr:to>
      <xdr:col>20</xdr:col>
      <xdr:colOff>738188</xdr:colOff>
      <xdr:row>53</xdr:row>
      <xdr:rowOff>107157</xdr:rowOff>
    </xdr:to>
    <mc:AlternateContent xmlns:mc="http://schemas.openxmlformats.org/markup-compatibility/2006">
      <mc:Choice xmlns:a14="http://schemas.microsoft.com/office/drawing/2010/main" Requires="a14">
        <xdr:graphicFrame macro="">
          <xdr:nvGraphicFramePr>
            <xdr:cNvPr id="25" name="Store Location">
              <a:extLst>
                <a:ext uri="{FF2B5EF4-FFF2-40B4-BE49-F238E27FC236}">
                  <a16:creationId xmlns:a16="http://schemas.microsoft.com/office/drawing/2014/main" id="{338F05D1-24F5-4394-B598-E39993821792}"/>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dr:sp macro="" textlink="">
          <xdr:nvSpPr>
            <xdr:cNvPr id="0" name=""/>
            <xdr:cNvSpPr>
              <a:spLocks noTextEdit="1"/>
            </xdr:cNvSpPr>
          </xdr:nvSpPr>
          <xdr:spPr>
            <a:xfrm>
              <a:off x="17392649" y="9065420"/>
              <a:ext cx="226457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666746</xdr:colOff>
      <xdr:row>51</xdr:row>
      <xdr:rowOff>23811</xdr:rowOff>
    </xdr:from>
    <xdr:to>
      <xdr:col>19</xdr:col>
      <xdr:colOff>11905</xdr:colOff>
      <xdr:row>84</xdr:row>
      <xdr:rowOff>23811</xdr:rowOff>
    </xdr:to>
    <xdr:graphicFrame macro="">
      <xdr:nvGraphicFramePr>
        <xdr:cNvPr id="27" name="Product Performance">
          <a:extLst>
            <a:ext uri="{FF2B5EF4-FFF2-40B4-BE49-F238E27FC236}">
              <a16:creationId xmlns:a16="http://schemas.microsoft.com/office/drawing/2014/main" id="{57F2D3FE-16C8-0DC9-2C88-5A62493F0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97102</xdr:colOff>
      <xdr:row>77</xdr:row>
      <xdr:rowOff>18519</xdr:rowOff>
    </xdr:from>
    <xdr:to>
      <xdr:col>20</xdr:col>
      <xdr:colOff>578116</xdr:colOff>
      <xdr:row>88</xdr:row>
      <xdr:rowOff>309562</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C9C61163-6696-2DA6-634B-4C263AF3E1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337352" y="15091832"/>
              <a:ext cx="2159795" cy="2398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631028</xdr:colOff>
      <xdr:row>85</xdr:row>
      <xdr:rowOff>39291</xdr:rowOff>
    </xdr:from>
    <xdr:to>
      <xdr:col>19</xdr:col>
      <xdr:colOff>-1</xdr:colOff>
      <xdr:row>105</xdr:row>
      <xdr:rowOff>130968</xdr:rowOff>
    </xdr:to>
    <xdr:graphicFrame macro="">
      <xdr:nvGraphicFramePr>
        <xdr:cNvPr id="29" name="Sales Channel">
          <a:extLst>
            <a:ext uri="{FF2B5EF4-FFF2-40B4-BE49-F238E27FC236}">
              <a16:creationId xmlns:a16="http://schemas.microsoft.com/office/drawing/2014/main" id="{6773EE21-8AB5-EE25-8EED-CF471123D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596636</xdr:colOff>
      <xdr:row>107</xdr:row>
      <xdr:rowOff>8202</xdr:rowOff>
    </xdr:from>
    <xdr:to>
      <xdr:col>19</xdr:col>
      <xdr:colOff>35718</xdr:colOff>
      <xdr:row>123</xdr:row>
      <xdr:rowOff>14553</xdr:rowOff>
    </xdr:to>
    <xdr:graphicFrame macro="">
      <xdr:nvGraphicFramePr>
        <xdr:cNvPr id="33" name="Chart 39">
          <a:extLst>
            <a:ext uri="{FF2B5EF4-FFF2-40B4-BE49-F238E27FC236}">
              <a16:creationId xmlns:a16="http://schemas.microsoft.com/office/drawing/2014/main" id="{38327606-9D37-17F6-4D02-10A1DE2CD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742951</xdr:colOff>
      <xdr:row>84</xdr:row>
      <xdr:rowOff>130969</xdr:rowOff>
    </xdr:from>
    <xdr:to>
      <xdr:col>22</xdr:col>
      <xdr:colOff>309563</xdr:colOff>
      <xdr:row>88</xdr:row>
      <xdr:rowOff>297656</xdr:rowOff>
    </xdr:to>
    <mc:AlternateContent xmlns:mc="http://schemas.openxmlformats.org/markup-compatibility/2006">
      <mc:Choice xmlns:a14="http://schemas.microsoft.com/office/drawing/2010/main" Requires="a14">
        <xdr:graphicFrame macro="">
          <xdr:nvGraphicFramePr>
            <xdr:cNvPr id="34" name="Sales Channel">
              <a:extLst>
                <a:ext uri="{FF2B5EF4-FFF2-40B4-BE49-F238E27FC236}">
                  <a16:creationId xmlns:a16="http://schemas.microsoft.com/office/drawing/2014/main" id="{E7E214C1-4F4A-92F2-9D3F-D45F79E0785C}"/>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9661982" y="16454438"/>
              <a:ext cx="1804987" cy="1023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209550</xdr:colOff>
      <xdr:row>25</xdr:row>
      <xdr:rowOff>190501</xdr:rowOff>
    </xdr:from>
    <xdr:to>
      <xdr:col>2</xdr:col>
      <xdr:colOff>3990975</xdr:colOff>
      <xdr:row>25</xdr:row>
      <xdr:rowOff>1821705</xdr:rowOff>
    </xdr:to>
    <xdr:pic>
      <xdr:nvPicPr>
        <xdr:cNvPr id="3" name="Picture 2">
          <a:extLst>
            <a:ext uri="{FF2B5EF4-FFF2-40B4-BE49-F238E27FC236}">
              <a16:creationId xmlns:a16="http://schemas.microsoft.com/office/drawing/2014/main" id="{9BD66C80-FCCC-4E42-8995-0081D3B58EBD}"/>
            </a:ext>
          </a:extLst>
        </xdr:cNvPr>
        <xdr:cNvPicPr>
          <a:picLocks noChangeAspect="1"/>
        </xdr:cNvPicPr>
      </xdr:nvPicPr>
      <xdr:blipFill>
        <a:blip xmlns:r="http://schemas.openxmlformats.org/officeDocument/2006/relationships" r:embed="rId1"/>
        <a:stretch>
          <a:fillRect/>
        </a:stretch>
      </xdr:blipFill>
      <xdr:spPr>
        <a:xfrm>
          <a:off x="8420100" y="5810251"/>
          <a:ext cx="3781425" cy="1631204"/>
        </a:xfrm>
        <a:prstGeom prst="rect">
          <a:avLst/>
        </a:prstGeom>
      </xdr:spPr>
    </xdr:pic>
    <xdr:clientData/>
  </xdr:twoCellAnchor>
  <xdr:twoCellAnchor editAs="oneCell">
    <xdr:from>
      <xdr:col>2</xdr:col>
      <xdr:colOff>4152901</xdr:colOff>
      <xdr:row>25</xdr:row>
      <xdr:rowOff>79184</xdr:rowOff>
    </xdr:from>
    <xdr:to>
      <xdr:col>3</xdr:col>
      <xdr:colOff>28575</xdr:colOff>
      <xdr:row>25</xdr:row>
      <xdr:rowOff>1943803</xdr:rowOff>
    </xdr:to>
    <xdr:pic>
      <xdr:nvPicPr>
        <xdr:cNvPr id="4" name="Picture 3">
          <a:extLst>
            <a:ext uri="{FF2B5EF4-FFF2-40B4-BE49-F238E27FC236}">
              <a16:creationId xmlns:a16="http://schemas.microsoft.com/office/drawing/2014/main" id="{32838F59-E088-2D1F-0740-E0D5B7067752}"/>
            </a:ext>
          </a:extLst>
        </xdr:cNvPr>
        <xdr:cNvPicPr>
          <a:picLocks noChangeAspect="1"/>
        </xdr:cNvPicPr>
      </xdr:nvPicPr>
      <xdr:blipFill>
        <a:blip xmlns:r="http://schemas.openxmlformats.org/officeDocument/2006/relationships" r:embed="rId2"/>
        <a:stretch>
          <a:fillRect/>
        </a:stretch>
      </xdr:blipFill>
      <xdr:spPr>
        <a:xfrm>
          <a:off x="12363451" y="5698934"/>
          <a:ext cx="1904999" cy="1864619"/>
        </a:xfrm>
        <a:prstGeom prst="rect">
          <a:avLst/>
        </a:prstGeom>
      </xdr:spPr>
    </xdr:pic>
    <xdr:clientData/>
  </xdr:twoCellAnchor>
  <xdr:twoCellAnchor editAs="oneCell">
    <xdr:from>
      <xdr:col>1</xdr:col>
      <xdr:colOff>7896224</xdr:colOff>
      <xdr:row>29</xdr:row>
      <xdr:rowOff>219075</xdr:rowOff>
    </xdr:from>
    <xdr:to>
      <xdr:col>2</xdr:col>
      <xdr:colOff>5901341</xdr:colOff>
      <xdr:row>29</xdr:row>
      <xdr:rowOff>2105025</xdr:rowOff>
    </xdr:to>
    <xdr:pic>
      <xdr:nvPicPr>
        <xdr:cNvPr id="5" name="Picture 4">
          <a:extLst>
            <a:ext uri="{FF2B5EF4-FFF2-40B4-BE49-F238E27FC236}">
              <a16:creationId xmlns:a16="http://schemas.microsoft.com/office/drawing/2014/main" id="{76241DEE-B393-4667-BEBD-FC25A4B99FC8}"/>
            </a:ext>
          </a:extLst>
        </xdr:cNvPr>
        <xdr:cNvPicPr>
          <a:picLocks noChangeAspect="1"/>
        </xdr:cNvPicPr>
      </xdr:nvPicPr>
      <xdr:blipFill>
        <a:blip xmlns:r="http://schemas.openxmlformats.org/officeDocument/2006/relationships" r:embed="rId3"/>
        <a:stretch>
          <a:fillRect/>
        </a:stretch>
      </xdr:blipFill>
      <xdr:spPr>
        <a:xfrm>
          <a:off x="7896224" y="12668250"/>
          <a:ext cx="6215667" cy="1885950"/>
        </a:xfrm>
        <a:prstGeom prst="rect">
          <a:avLst/>
        </a:prstGeom>
      </xdr:spPr>
    </xdr:pic>
    <xdr:clientData/>
  </xdr:twoCellAnchor>
  <xdr:twoCellAnchor editAs="oneCell">
    <xdr:from>
      <xdr:col>1</xdr:col>
      <xdr:colOff>4772025</xdr:colOff>
      <xdr:row>29</xdr:row>
      <xdr:rowOff>238125</xdr:rowOff>
    </xdr:from>
    <xdr:to>
      <xdr:col>1</xdr:col>
      <xdr:colOff>7815382</xdr:colOff>
      <xdr:row>29</xdr:row>
      <xdr:rowOff>2105025</xdr:rowOff>
    </xdr:to>
    <xdr:pic>
      <xdr:nvPicPr>
        <xdr:cNvPr id="6" name="Picture 5">
          <a:extLst>
            <a:ext uri="{FF2B5EF4-FFF2-40B4-BE49-F238E27FC236}">
              <a16:creationId xmlns:a16="http://schemas.microsoft.com/office/drawing/2014/main" id="{BB93363C-1B24-95AA-F88C-181214C3AC6A}"/>
            </a:ext>
          </a:extLst>
        </xdr:cNvPr>
        <xdr:cNvPicPr>
          <a:picLocks noChangeAspect="1"/>
        </xdr:cNvPicPr>
      </xdr:nvPicPr>
      <xdr:blipFill>
        <a:blip xmlns:r="http://schemas.openxmlformats.org/officeDocument/2006/relationships" r:embed="rId4"/>
        <a:stretch>
          <a:fillRect/>
        </a:stretch>
      </xdr:blipFill>
      <xdr:spPr>
        <a:xfrm>
          <a:off x="4772025" y="12687300"/>
          <a:ext cx="3043357" cy="1866900"/>
        </a:xfrm>
        <a:prstGeom prst="rect">
          <a:avLst/>
        </a:prstGeom>
      </xdr:spPr>
    </xdr:pic>
    <xdr:clientData/>
  </xdr:twoCellAnchor>
  <xdr:twoCellAnchor editAs="oneCell">
    <xdr:from>
      <xdr:col>1</xdr:col>
      <xdr:colOff>323850</xdr:colOff>
      <xdr:row>29</xdr:row>
      <xdr:rowOff>219076</xdr:rowOff>
    </xdr:from>
    <xdr:to>
      <xdr:col>1</xdr:col>
      <xdr:colOff>4623400</xdr:colOff>
      <xdr:row>29</xdr:row>
      <xdr:rowOff>2038350</xdr:rowOff>
    </xdr:to>
    <xdr:pic>
      <xdr:nvPicPr>
        <xdr:cNvPr id="7" name="Picture 6">
          <a:extLst>
            <a:ext uri="{FF2B5EF4-FFF2-40B4-BE49-F238E27FC236}">
              <a16:creationId xmlns:a16="http://schemas.microsoft.com/office/drawing/2014/main" id="{FC17FAEF-9EE4-18C1-AC2F-EF62AC0277B6}"/>
            </a:ext>
          </a:extLst>
        </xdr:cNvPr>
        <xdr:cNvPicPr>
          <a:picLocks noChangeAspect="1"/>
        </xdr:cNvPicPr>
      </xdr:nvPicPr>
      <xdr:blipFill>
        <a:blip xmlns:r="http://schemas.openxmlformats.org/officeDocument/2006/relationships" r:embed="rId5"/>
        <a:stretch>
          <a:fillRect/>
        </a:stretch>
      </xdr:blipFill>
      <xdr:spPr>
        <a:xfrm>
          <a:off x="323850" y="12668251"/>
          <a:ext cx="4299550" cy="1819274"/>
        </a:xfrm>
        <a:prstGeom prst="rect">
          <a:avLst/>
        </a:prstGeom>
      </xdr:spPr>
    </xdr:pic>
    <xdr:clientData/>
  </xdr:twoCellAnchor>
  <xdr:twoCellAnchor editAs="oneCell">
    <xdr:from>
      <xdr:col>2</xdr:col>
      <xdr:colOff>5981701</xdr:colOff>
      <xdr:row>29</xdr:row>
      <xdr:rowOff>209550</xdr:rowOff>
    </xdr:from>
    <xdr:to>
      <xdr:col>3</xdr:col>
      <xdr:colOff>2762250</xdr:colOff>
      <xdr:row>29</xdr:row>
      <xdr:rowOff>2138334</xdr:rowOff>
    </xdr:to>
    <xdr:pic>
      <xdr:nvPicPr>
        <xdr:cNvPr id="8" name="Picture 7">
          <a:extLst>
            <a:ext uri="{FF2B5EF4-FFF2-40B4-BE49-F238E27FC236}">
              <a16:creationId xmlns:a16="http://schemas.microsoft.com/office/drawing/2014/main" id="{C7BA6380-EDD4-75C2-AD66-8A1E0F4FEA50}"/>
            </a:ext>
          </a:extLst>
        </xdr:cNvPr>
        <xdr:cNvPicPr>
          <a:picLocks noChangeAspect="1"/>
        </xdr:cNvPicPr>
      </xdr:nvPicPr>
      <xdr:blipFill>
        <a:blip xmlns:r="http://schemas.openxmlformats.org/officeDocument/2006/relationships" r:embed="rId6"/>
        <a:stretch>
          <a:fillRect/>
        </a:stretch>
      </xdr:blipFill>
      <xdr:spPr>
        <a:xfrm>
          <a:off x="14192251" y="12658725"/>
          <a:ext cx="2809874" cy="1928784"/>
        </a:xfrm>
        <a:prstGeom prst="rect">
          <a:avLst/>
        </a:prstGeom>
      </xdr:spPr>
    </xdr:pic>
    <xdr:clientData/>
  </xdr:twoCellAnchor>
  <xdr:twoCellAnchor editAs="oneCell">
    <xdr:from>
      <xdr:col>3</xdr:col>
      <xdr:colOff>2962276</xdr:colOff>
      <xdr:row>29</xdr:row>
      <xdr:rowOff>190088</xdr:rowOff>
    </xdr:from>
    <xdr:to>
      <xdr:col>3</xdr:col>
      <xdr:colOff>4852419</xdr:colOff>
      <xdr:row>29</xdr:row>
      <xdr:rowOff>2133600</xdr:rowOff>
    </xdr:to>
    <xdr:pic>
      <xdr:nvPicPr>
        <xdr:cNvPr id="9" name="Picture 8">
          <a:extLst>
            <a:ext uri="{FF2B5EF4-FFF2-40B4-BE49-F238E27FC236}">
              <a16:creationId xmlns:a16="http://schemas.microsoft.com/office/drawing/2014/main" id="{585CDE60-543C-6898-CB95-CB39ED0CD1B7}"/>
            </a:ext>
          </a:extLst>
        </xdr:cNvPr>
        <xdr:cNvPicPr>
          <a:picLocks noChangeAspect="1"/>
        </xdr:cNvPicPr>
      </xdr:nvPicPr>
      <xdr:blipFill>
        <a:blip xmlns:r="http://schemas.openxmlformats.org/officeDocument/2006/relationships" r:embed="rId7"/>
        <a:stretch>
          <a:fillRect/>
        </a:stretch>
      </xdr:blipFill>
      <xdr:spPr>
        <a:xfrm>
          <a:off x="17202151" y="12639263"/>
          <a:ext cx="1890143" cy="19435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hasan" refreshedDate="46305.639776851851" createdVersion="8" refreshedVersion="8" minRefreshableVersion="3" recordCount="900" xr:uid="{5F37A81C-74EC-46A7-BF9A-9EFCF7089033}">
  <cacheSource type="worksheet">
    <worksheetSource name="SalesTable4710"/>
  </cacheSource>
  <cacheFields count="20">
    <cacheField name="Order Date" numFmtId="164">
      <sharedItems containsSemiMixedTypes="0" containsNonDate="0" containsDate="1" containsString="0" minDate="2025-01-01T00:00:00" maxDate="2026-01-01T00:00:00" count="330">
        <d v="2025-09-01T00:00:00"/>
        <d v="2025-02-08T00:00:00"/>
        <d v="2025-04-28T00:00:00"/>
        <d v="2025-06-12T00:00:00"/>
        <d v="2025-12-03T00:00:00"/>
        <d v="2025-01-28T00:00:00"/>
        <d v="2025-03-09T00:00:00"/>
        <d v="2025-04-30T00:00:00"/>
        <d v="2025-06-03T00:00:00"/>
        <d v="2025-09-05T00:00:00"/>
        <d v="2025-04-05T00:00:00"/>
        <d v="2025-01-13T00:00:00"/>
        <d v="2025-02-18T00:00:00"/>
        <d v="2025-12-29T00:00:00"/>
        <d v="2025-03-12T00:00:00"/>
        <d v="2025-07-04T00:00:00"/>
        <d v="2025-08-03T00:00:00"/>
        <d v="2025-07-18T00:00:00"/>
        <d v="2025-10-23T00:00:00"/>
        <d v="2025-04-03T00:00:00"/>
        <d v="2025-01-03T00:00:00"/>
        <d v="2025-02-19T00:00:00"/>
        <d v="2025-06-28T00:00:00"/>
        <d v="2025-11-04T00:00:00"/>
        <d v="2025-09-18T00:00:00"/>
        <d v="2025-07-28T00:00:00"/>
        <d v="2025-01-18T00:00:00"/>
        <d v="2025-08-17T00:00:00"/>
        <d v="2025-04-04T00:00:00"/>
        <d v="2025-05-09T00:00:00"/>
        <d v="2025-12-01T00:00:00"/>
        <d v="2025-12-12T00:00:00"/>
        <d v="2025-10-31T00:00:00"/>
        <d v="2025-05-22T00:00:00"/>
        <d v="2025-06-09T00:00:00"/>
        <d v="2025-06-01T00:00:00"/>
        <d v="2025-08-05T00:00:00"/>
        <d v="2025-04-06T00:00:00"/>
        <d v="2025-06-22T00:00:00"/>
        <d v="2025-11-15T00:00:00"/>
        <d v="2025-12-09T00:00:00"/>
        <d v="2025-01-14T00:00:00"/>
        <d v="2025-01-22T00:00:00"/>
        <d v="2025-10-11T00:00:00"/>
        <d v="2025-12-20T00:00:00"/>
        <d v="2025-05-15T00:00:00"/>
        <d v="2025-04-22T00:00:00"/>
        <d v="2025-01-16T00:00:00"/>
        <d v="2025-04-21T00:00:00"/>
        <d v="2025-11-23T00:00:00"/>
        <d v="2025-07-09T00:00:00"/>
        <d v="2025-03-07T00:00:00"/>
        <d v="2025-06-25T00:00:00"/>
        <d v="2025-05-13T00:00:00"/>
        <d v="2025-04-16T00:00:00"/>
        <d v="2025-07-02T00:00:00"/>
        <d v="2025-02-01T00:00:00"/>
        <d v="2025-11-08T00:00:00"/>
        <d v="2025-06-20T00:00:00"/>
        <d v="2025-08-30T00:00:00"/>
        <d v="2025-11-28T00:00:00"/>
        <d v="2025-01-21T00:00:00"/>
        <d v="2025-09-11T00:00:00"/>
        <d v="2025-08-22T00:00:00"/>
        <d v="2025-04-20T00:00:00"/>
        <d v="2025-07-25T00:00:00"/>
        <d v="2025-06-08T00:00:00"/>
        <d v="2025-04-09T00:00:00"/>
        <d v="2025-11-09T00:00:00"/>
        <d v="2025-12-04T00:00:00"/>
        <d v="2025-11-20T00:00:00"/>
        <d v="2025-09-20T00:00:00"/>
        <d v="2025-03-03T00:00:00"/>
        <d v="2025-09-30T00:00:00"/>
        <d v="2025-10-09T00:00:00"/>
        <d v="2025-03-19T00:00:00"/>
        <d v="2025-12-11T00:00:00"/>
        <d v="2025-11-01T00:00:00"/>
        <d v="2025-03-18T00:00:00"/>
        <d v="2025-05-01T00:00:00"/>
        <d v="2025-03-30T00:00:00"/>
        <d v="2025-08-13T00:00:00"/>
        <d v="2025-11-11T00:00:00"/>
        <d v="2025-08-18T00:00:00"/>
        <d v="2025-04-25T00:00:00"/>
        <d v="2025-11-05T00:00:00"/>
        <d v="2025-10-10T00:00:00"/>
        <d v="2025-10-29T00:00:00"/>
        <d v="2025-10-06T00:00:00"/>
        <d v="2025-07-12T00:00:00"/>
        <d v="2025-06-16T00:00:00"/>
        <d v="2025-11-13T00:00:00"/>
        <d v="2025-12-31T00:00:00"/>
        <d v="2025-10-13T00:00:00"/>
        <d v="2025-10-19T00:00:00"/>
        <d v="2025-09-21T00:00:00"/>
        <d v="2025-12-14T00:00:00"/>
        <d v="2025-07-08T00:00:00"/>
        <d v="2025-02-28T00:00:00"/>
        <d v="2025-03-29T00:00:00"/>
        <d v="2025-12-05T00:00:00"/>
        <d v="2025-02-03T00:00:00"/>
        <d v="2025-09-24T00:00:00"/>
        <d v="2025-02-23T00:00:00"/>
        <d v="2025-08-11T00:00:00"/>
        <d v="2025-02-21T00:00:00"/>
        <d v="2025-02-14T00:00:00"/>
        <d v="2025-10-14T00:00:00"/>
        <d v="2025-08-07T00:00:00"/>
        <d v="2025-05-11T00:00:00"/>
        <d v="2025-02-17T00:00:00"/>
        <d v="2025-09-14T00:00:00"/>
        <d v="2025-09-17T00:00:00"/>
        <d v="2025-11-10T00:00:00"/>
        <d v="2025-11-03T00:00:00"/>
        <d v="2025-06-04T00:00:00"/>
        <d v="2025-01-15T00:00:00"/>
        <d v="2025-12-24T00:00:00"/>
        <d v="2025-07-26T00:00:00"/>
        <d v="2025-06-15T00:00:00"/>
        <d v="2025-05-20T00:00:00"/>
        <d v="2025-10-03T00:00:00"/>
        <d v="2025-05-12T00:00:00"/>
        <d v="2025-05-25T00:00:00"/>
        <d v="2025-01-12T00:00:00"/>
        <d v="2025-04-26T00:00:00"/>
        <d v="2025-04-13T00:00:00"/>
        <d v="2025-05-27T00:00:00"/>
        <d v="2025-08-08T00:00:00"/>
        <d v="2025-09-25T00:00:00"/>
        <d v="2025-03-26T00:00:00"/>
        <d v="2025-09-10T00:00:00"/>
        <d v="2025-11-24T00:00:00"/>
        <d v="2025-09-26T00:00:00"/>
        <d v="2025-03-20T00:00:00"/>
        <d v="2025-01-05T00:00:00"/>
        <d v="2025-06-21T00:00:00"/>
        <d v="2025-08-09T00:00:00"/>
        <d v="2025-10-18T00:00:00"/>
        <d v="2025-12-17T00:00:00"/>
        <d v="2025-09-19T00:00:00"/>
        <d v="2025-12-18T00:00:00"/>
        <d v="2025-02-12T00:00:00"/>
        <d v="2025-12-28T00:00:00"/>
        <d v="2025-07-10T00:00:00"/>
        <d v="2025-11-12T00:00:00"/>
        <d v="2025-07-17T00:00:00"/>
        <d v="2025-07-16T00:00:00"/>
        <d v="2025-03-23T00:00:00"/>
        <d v="2025-12-10T00:00:00"/>
        <d v="2025-01-06T00:00:00"/>
        <d v="2025-01-25T00:00:00"/>
        <d v="2025-12-06T00:00:00"/>
        <d v="2025-08-04T00:00:00"/>
        <d v="2025-08-25T00:00:00"/>
        <d v="2025-02-22T00:00:00"/>
        <d v="2025-02-10T00:00:00"/>
        <d v="2025-06-18T00:00:00"/>
        <d v="2025-11-19T00:00:00"/>
        <d v="2025-05-06T00:00:00"/>
        <d v="2025-12-15T00:00:00"/>
        <d v="2025-04-01T00:00:00"/>
        <d v="2025-04-07T00:00:00"/>
        <d v="2025-11-06T00:00:00"/>
        <d v="2025-06-05T00:00:00"/>
        <d v="2025-11-30T00:00:00"/>
        <d v="2025-10-25T00:00:00"/>
        <d v="2025-09-16T00:00:00"/>
        <d v="2025-01-17T00:00:00"/>
        <d v="2025-07-21T00:00:00"/>
        <d v="2025-04-18T00:00:00"/>
        <d v="2025-06-24T00:00:00"/>
        <d v="2025-02-20T00:00:00"/>
        <d v="2025-02-05T00:00:00"/>
        <d v="2025-07-03T00:00:00"/>
        <d v="2025-07-20T00:00:00"/>
        <d v="2025-07-06T00:00:00"/>
        <d v="2025-06-10T00:00:00"/>
        <d v="2025-05-26T00:00:00"/>
        <d v="2025-03-22T00:00:00"/>
        <d v="2025-03-25T00:00:00"/>
        <d v="2025-05-28T00:00:00"/>
        <d v="2025-11-18T00:00:00"/>
        <d v="2025-04-02T00:00:00"/>
        <d v="2025-02-04T00:00:00"/>
        <d v="2025-07-07T00:00:00"/>
        <d v="2025-08-12T00:00:00"/>
        <d v="2025-12-27T00:00:00"/>
        <d v="2025-03-11T00:00:00"/>
        <d v="2025-07-19T00:00:00"/>
        <d v="2025-11-26T00:00:00"/>
        <d v="2025-10-05T00:00:00"/>
        <d v="2025-09-02T00:00:00"/>
        <d v="2025-12-19T00:00:00"/>
        <d v="2025-12-22T00:00:00"/>
        <d v="2025-12-02T00:00:00"/>
        <d v="2025-05-03T00:00:00"/>
        <d v="2025-09-28T00:00:00"/>
        <d v="2025-04-11T00:00:00"/>
        <d v="2025-01-07T00:00:00"/>
        <d v="2025-04-15T00:00:00"/>
        <d v="2025-01-26T00:00:00"/>
        <d v="2025-05-19T00:00:00"/>
        <d v="2025-08-26T00:00:00"/>
        <d v="2025-08-06T00:00:00"/>
        <d v="2025-12-13T00:00:00"/>
        <d v="2025-03-31T00:00:00"/>
        <d v="2025-05-14T00:00:00"/>
        <d v="2025-03-10T00:00:00"/>
        <d v="2025-01-23T00:00:00"/>
        <d v="2025-08-31T00:00:00"/>
        <d v="2025-06-13T00:00:00"/>
        <d v="2025-01-27T00:00:00"/>
        <d v="2025-05-24T00:00:00"/>
        <d v="2025-04-27T00:00:00"/>
        <d v="2025-02-06T00:00:00"/>
        <d v="2025-10-22T00:00:00"/>
        <d v="2025-09-08T00:00:00"/>
        <d v="2025-08-15T00:00:00"/>
        <d v="2025-03-04T00:00:00"/>
        <d v="2025-03-14T00:00:00"/>
        <d v="2025-03-21T00:00:00"/>
        <d v="2025-04-23T00:00:00"/>
        <d v="2025-02-27T00:00:00"/>
        <d v="2025-10-07T00:00:00"/>
        <d v="2025-06-29T00:00:00"/>
        <d v="2025-09-29T00:00:00"/>
        <d v="2025-06-27T00:00:00"/>
        <d v="2025-02-16T00:00:00"/>
        <d v="2025-12-21T00:00:00"/>
        <d v="2025-06-30T00:00:00"/>
        <d v="2025-07-05T00:00:00"/>
        <d v="2025-10-30T00:00:00"/>
        <d v="2025-08-01T00:00:00"/>
        <d v="2025-03-02T00:00:00"/>
        <d v="2025-11-21T00:00:00"/>
        <d v="2025-05-30T00:00:00"/>
        <d v="2025-06-26T00:00:00"/>
        <d v="2025-10-02T00:00:00"/>
        <d v="2025-07-13T00:00:00"/>
        <d v="2025-01-20T00:00:00"/>
        <d v="2025-09-27T00:00:00"/>
        <d v="2025-06-17T00:00:00"/>
        <d v="2025-03-06T00:00:00"/>
        <d v="2025-04-17T00:00:00"/>
        <d v="2025-05-04T00:00:00"/>
        <d v="2025-01-19T00:00:00"/>
        <d v="2025-03-28T00:00:00"/>
        <d v="2025-12-16T00:00:00"/>
        <d v="2025-08-16T00:00:00"/>
        <d v="2025-05-18T00:00:00"/>
        <d v="2025-09-03T00:00:00"/>
        <d v="2025-05-21T00:00:00"/>
        <d v="2025-07-11T00:00:00"/>
        <d v="2025-08-02T00:00:00"/>
        <d v="2025-12-07T00:00:00"/>
        <d v="2025-09-15T00:00:00"/>
        <d v="2025-10-16T00:00:00"/>
        <d v="2025-12-23T00:00:00"/>
        <d v="2025-01-04T00:00:00"/>
        <d v="2025-12-30T00:00:00"/>
        <d v="2025-04-10T00:00:00"/>
        <d v="2025-01-30T00:00:00"/>
        <d v="2025-05-05T00:00:00"/>
        <d v="2025-02-25T00:00:00"/>
        <d v="2025-12-25T00:00:00"/>
        <d v="2025-09-13T00:00:00"/>
        <d v="2025-01-31T00:00:00"/>
        <d v="2025-09-04T00:00:00"/>
        <d v="2025-03-16T00:00:00"/>
        <d v="2025-04-12T00:00:00"/>
        <d v="2025-05-10T00:00:00"/>
        <d v="2025-03-27T00:00:00"/>
        <d v="2025-06-19T00:00:00"/>
        <d v="2025-01-10T00:00:00"/>
        <d v="2025-12-08T00:00:00"/>
        <d v="2025-07-24T00:00:00"/>
        <d v="2025-04-19T00:00:00"/>
        <d v="2025-11-17T00:00:00"/>
        <d v="2025-10-24T00:00:00"/>
        <d v="2025-01-29T00:00:00"/>
        <d v="2025-01-01T00:00:00"/>
        <d v="2025-06-23T00:00:00"/>
        <d v="2025-03-05T00:00:00"/>
        <d v="2025-07-14T00:00:00"/>
        <d v="2025-07-23T00:00:00"/>
        <d v="2025-08-19T00:00:00"/>
        <d v="2025-07-31T00:00:00"/>
        <d v="2025-10-27T00:00:00"/>
        <d v="2025-09-23T00:00:00"/>
        <d v="2025-10-28T00:00:00"/>
        <d v="2025-04-24T00:00:00"/>
        <d v="2025-06-02T00:00:00"/>
        <d v="2025-11-27T00:00:00"/>
        <d v="2025-11-29T00:00:00"/>
        <d v="2025-05-31T00:00:00"/>
        <d v="2025-11-16T00:00:00"/>
        <d v="2025-11-14T00:00:00"/>
        <d v="2025-07-27T00:00:00"/>
        <d v="2025-08-28T00:00:00"/>
        <d v="2025-10-26T00:00:00"/>
        <d v="2025-08-23T00:00:00"/>
        <d v="2025-02-11T00:00:00"/>
        <d v="2025-11-07T00:00:00"/>
        <d v="2025-06-14T00:00:00"/>
        <d v="2025-02-07T00:00:00"/>
        <d v="2025-09-06T00:00:00"/>
        <d v="2025-11-02T00:00:00"/>
        <d v="2025-12-26T00:00:00"/>
        <d v="2025-04-29T00:00:00"/>
        <d v="2025-05-16T00:00:00"/>
        <d v="2025-03-08T00:00:00"/>
        <d v="2025-04-08T00:00:00"/>
        <d v="2025-05-08T00:00:00"/>
        <d v="2025-10-20T00:00:00"/>
        <d v="2025-06-11T00:00:00"/>
        <d v="2025-05-23T00:00:00"/>
        <d v="2025-08-29T00:00:00"/>
        <d v="2025-10-21T00:00:00"/>
        <d v="2025-03-13T00:00:00"/>
        <d v="2025-02-02T00:00:00"/>
        <d v="2025-06-06T00:00:00"/>
        <d v="2025-01-08T00:00:00"/>
        <d v="2025-02-26T00:00:00"/>
        <d v="2025-04-14T00:00:00"/>
        <d v="2025-06-07T00:00:00"/>
        <d v="2025-02-15T00:00:00"/>
        <d v="2025-01-11T00:00:00"/>
        <d v="2025-07-30T00:00:00"/>
        <d v="2025-10-08T00:00:00"/>
      </sharedItems>
      <fieldGroup par="19"/>
    </cacheField>
    <cacheField name="Order ID" numFmtId="0">
      <sharedItems/>
    </cacheField>
    <cacheField name="Product ID" numFmtId="0">
      <sharedItems/>
    </cacheField>
    <cacheField name="Product Name" numFmtId="0">
      <sharedItems/>
    </cacheField>
    <cacheField name="Category" numFmtId="0">
      <sharedItems/>
    </cacheField>
    <cacheField name="Store ID" numFmtId="0">
      <sharedItems/>
    </cacheField>
    <cacheField name="Store Location" numFmtId="0">
      <sharedItems count="5">
        <s v="Irving, TX"/>
        <s v="Dallas, TX"/>
        <s v="Plano, TX"/>
        <s v="Lewisville, TX"/>
        <s v="Frisco, TX"/>
      </sharedItems>
    </cacheField>
    <cacheField name="Sales Channel" numFmtId="0">
      <sharedItems/>
    </cacheField>
    <cacheField name="Quantity" numFmtId="1">
      <sharedItems containsSemiMixedTypes="0" containsString="0" containsNumber="1" containsInteger="1" minValue="1" maxValue="13"/>
    </cacheField>
    <cacheField name="Unit Price" numFmtId="165">
      <sharedItems containsSemiMixedTypes="0" containsString="0" containsNumber="1" minValue="9.2100000000000009" maxValue="195.12"/>
    </cacheField>
    <cacheField name="Discount %" numFmtId="9">
      <sharedItems containsSemiMixedTypes="0" containsString="0" containsNumber="1" minValue="0" maxValue="0.35"/>
    </cacheField>
    <cacheField name="Unit Cost" numFmtId="165">
      <sharedItems containsSemiMixedTypes="0" containsString="0" containsNumber="1" minValue="2.81" maxValue="120.14"/>
    </cacheField>
    <cacheField name="Total Cost" numFmtId="165">
      <sharedItems containsSemiMixedTypes="0" containsString="0" containsNumber="1" minValue="2.82" maxValue="1423.68"/>
    </cacheField>
    <cacheField name="Online Sales Count" numFmtId="1">
      <sharedItems containsSemiMixedTypes="0" containsString="0" containsNumber="1" containsInteger="1" minValue="0" maxValue="13"/>
    </cacheField>
    <cacheField name="Gross Revenue " numFmtId="165">
      <sharedItems containsSemiMixedTypes="0" containsString="0" containsNumber="1" minValue="9.24" maxValue="2235.7200000000003"/>
    </cacheField>
    <cacheField name="Net Revenue" numFmtId="165">
      <sharedItems containsSemiMixedTypes="0" containsString="0" containsNumber="1" minValue="7.85" maxValue="1900.36"/>
    </cacheField>
    <cacheField name="Profit" numFmtId="165">
      <sharedItems containsSemiMixedTypes="0" containsString="0" containsNumber="1" minValue="5.0299999999999994" maxValue="584.80000000000007" count="887">
        <n v="11.640000000000002"/>
        <n v="6.25"/>
        <n v="23.389999999999997"/>
        <n v="62.42"/>
        <n v="37.229999999999997"/>
        <n v="87.690000000000012"/>
        <n v="18.419999999999998"/>
        <n v="24.849999999999998"/>
        <n v="45.06"/>
        <n v="204.12"/>
        <n v="8.4499999999999993"/>
        <n v="68.3"/>
        <n v="24.9"/>
        <n v="154.74"/>
        <n v="76.2"/>
        <n v="207.24"/>
        <n v="366.39999999999992"/>
        <n v="57.760000000000005"/>
        <n v="134.62000000000006"/>
        <n v="34.26"/>
        <n v="22.43"/>
        <n v="15.58"/>
        <n v="142.33000000000001"/>
        <n v="82.950000000000017"/>
        <n v="123.52"/>
        <n v="9.89"/>
        <n v="21.12"/>
        <n v="223.67999999999995"/>
        <n v="109.53999999999999"/>
        <n v="75.97"/>
        <n v="82.140000000000015"/>
        <n v="179.78999999999996"/>
        <n v="143.08000000000004"/>
        <n v="30.380000000000003"/>
        <n v="15.190000000000001"/>
        <n v="170.3"/>
        <n v="33.18"/>
        <n v="53.339999999999996"/>
        <n v="10.86"/>
        <n v="86.52000000000001"/>
        <n v="96.06"/>
        <n v="167.69"/>
        <n v="28.630000000000003"/>
        <n v="40.839999999999996"/>
        <n v="146.35"/>
        <n v="13.15"/>
        <n v="39.010000000000005"/>
        <n v="75.42"/>
        <n v="75.760000000000005"/>
        <n v="40.090000000000003"/>
        <n v="110.19000000000001"/>
        <n v="13.490000000000002"/>
        <n v="76.730000000000018"/>
        <n v="19.86"/>
        <n v="31.38"/>
        <n v="126.82999999999998"/>
        <n v="39.120000000000005"/>
        <n v="70.42"/>
        <n v="70.849999999999994"/>
        <n v="57.92"/>
        <n v="129.26999999999998"/>
        <n v="156.78000000000003"/>
        <n v="104.13000000000001"/>
        <n v="6.48"/>
        <n v="14.700000000000001"/>
        <n v="112.42999999999999"/>
        <n v="82.96"/>
        <n v="54.90000000000002"/>
        <n v="14.100000000000001"/>
        <n v="97.86999999999999"/>
        <n v="47.55"/>
        <n v="87.539999999999992"/>
        <n v="126.43"/>
        <n v="58.239999999999995"/>
        <n v="57.49"/>
        <n v="21.060000000000002"/>
        <n v="19.47"/>
        <n v="12.129999999999999"/>
        <n v="32.020000000000003"/>
        <n v="35.26"/>
        <n v="109.35"/>
        <n v="26.63"/>
        <n v="60.56"/>
        <n v="158.67000000000002"/>
        <n v="213.78000000000003"/>
        <n v="5.18"/>
        <n v="38.329999999999991"/>
        <n v="129.60999999999999"/>
        <n v="43.16"/>
        <n v="93.63"/>
        <n v="70.34"/>
        <n v="28.24"/>
        <n v="182.63000000000002"/>
        <n v="49.300000000000011"/>
        <n v="105.60000000000001"/>
        <n v="40.57"/>
        <n v="96.190000000000012"/>
        <n v="58.519999999999996"/>
        <n v="60.36"/>
        <n v="28.49"/>
        <n v="9.36"/>
        <n v="139.69000000000003"/>
        <n v="67.399999999999991"/>
        <n v="18.189999999999998"/>
        <n v="64.649999999999991"/>
        <n v="227.85000000000002"/>
        <n v="13.44"/>
        <n v="12.68"/>
        <n v="254.01"/>
        <n v="21.089999999999996"/>
        <n v="56.120000000000005"/>
        <n v="19.14"/>
        <n v="29.86"/>
        <n v="84.71"/>
        <n v="31.84"/>
        <n v="56.97999999999999"/>
        <n v="22.97"/>
        <n v="102.82000000000001"/>
        <n v="50.059999999999995"/>
        <n v="26.809999999999995"/>
        <n v="24.04"/>
        <n v="36.94"/>
        <n v="19.169999999999995"/>
        <n v="47.31"/>
        <n v="26.609999999999996"/>
        <n v="47.160000000000004"/>
        <n v="88.800000000000011"/>
        <n v="85.63"/>
        <n v="16.400000000000002"/>
        <n v="27.319999999999997"/>
        <n v="11.359999999999998"/>
        <n v="43.609999999999992"/>
        <n v="87.019999999999982"/>
        <n v="60.889999999999986"/>
        <n v="36.680000000000007"/>
        <n v="63.799999999999983"/>
        <n v="40.290000000000006"/>
        <n v="12.09"/>
        <n v="87.99"/>
        <n v="17.920000000000002"/>
        <n v="74.12"/>
        <n v="268.56"/>
        <n v="57.4"/>
        <n v="83.199999999999989"/>
        <n v="150.07999999999998"/>
        <n v="36.14"/>
        <n v="15.52"/>
        <n v="9.5100000000000016"/>
        <n v="14.540000000000001"/>
        <n v="223.25"/>
        <n v="133.32000000000002"/>
        <n v="115.04000000000002"/>
        <n v="6.4300000000000006"/>
        <n v="45.72"/>
        <n v="9.8800000000000026"/>
        <n v="15.48"/>
        <n v="38.190000000000005"/>
        <n v="123.08999999999999"/>
        <n v="37.049999999999997"/>
        <n v="7.9899999999999993"/>
        <n v="9.2199999999999989"/>
        <n v="11.98"/>
        <n v="74.17"/>
        <n v="30.540000000000003"/>
        <n v="13.06"/>
        <n v="11.52"/>
        <n v="34.44"/>
        <n v="27.97"/>
        <n v="27.789999999999992"/>
        <n v="127.64999999999998"/>
        <n v="44.79"/>
        <n v="42.96"/>
        <n v="12.38"/>
        <n v="29.680000000000003"/>
        <n v="31.659999999999997"/>
        <n v="19.78"/>
        <n v="29.15"/>
        <n v="62.02000000000001"/>
        <n v="64.669999999999987"/>
        <n v="142.70000000000002"/>
        <n v="82.06"/>
        <n v="29.029999999999998"/>
        <n v="153.46999999999997"/>
        <n v="23.550000000000004"/>
        <n v="211.39000000000004"/>
        <n v="570.32000000000005"/>
        <n v="45.26"/>
        <n v="13.25"/>
        <n v="46.820000000000007"/>
        <n v="27.959999999999997"/>
        <n v="32.700000000000003"/>
        <n v="72.75"/>
        <n v="145.66"/>
        <n v="49.1"/>
        <n v="94.539999999999992"/>
        <n v="106.26"/>
        <n v="75.650000000000006"/>
        <n v="46.33"/>
        <n v="110.72"/>
        <n v="21.96"/>
        <n v="9.7800000000000011"/>
        <n v="72.539999999999992"/>
        <n v="60.38000000000001"/>
        <n v="29.33"/>
        <n v="53.78"/>
        <n v="15.97"/>
        <n v="13.78"/>
        <n v="189.5"/>
        <n v="152.17999999999998"/>
        <n v="238.3"/>
        <n v="99.240000000000009"/>
        <n v="88.77"/>
        <n v="114.45"/>
        <n v="250.2399999999999"/>
        <n v="163.87"/>
        <n v="116.07999999999998"/>
        <n v="192.91999999999996"/>
        <n v="174.10000000000002"/>
        <n v="21.150000000000002"/>
        <n v="34.739999999999995"/>
        <n v="15.38"/>
        <n v="304.87999999999994"/>
        <n v="108.84"/>
        <n v="32.75"/>
        <n v="9.6"/>
        <n v="119.54000000000002"/>
        <n v="103.23"/>
        <n v="346.44999999999993"/>
        <n v="25.599999999999998"/>
        <n v="176.11999999999995"/>
        <n v="61.28"/>
        <n v="105.18"/>
        <n v="36.230000000000004"/>
        <n v="152.12999999999997"/>
        <n v="27.51"/>
        <n v="26.900000000000002"/>
        <n v="77.930000000000007"/>
        <n v="44.37"/>
        <n v="15.93"/>
        <n v="90.779999999999987"/>
        <n v="81.77000000000001"/>
        <n v="29.679999999999996"/>
        <n v="119.30999999999997"/>
        <n v="10.61"/>
        <n v="84.27"/>
        <n v="187.55000000000007"/>
        <n v="41.09"/>
        <n v="169.77999999999997"/>
        <n v="38.94"/>
        <n v="87.38"/>
        <n v="29.759999999999998"/>
        <n v="35.400000000000006"/>
        <n v="64.309999999999988"/>
        <n v="304.66999999999996"/>
        <n v="36.389999999999993"/>
        <n v="47.910000000000004"/>
        <n v="138.51000000000002"/>
        <n v="72.28"/>
        <n v="245.51999999999998"/>
        <n v="67.47999999999999"/>
        <n v="63.06"/>
        <n v="109.72000000000003"/>
        <n v="51.230000000000004"/>
        <n v="57.14"/>
        <n v="45.240000000000009"/>
        <n v="17.8"/>
        <n v="34.340000000000003"/>
        <n v="153.68"/>
        <n v="49.76"/>
        <n v="90.8"/>
        <n v="49.110000000000007"/>
        <n v="62.400000000000006"/>
        <n v="64.47"/>
        <n v="42.22"/>
        <n v="97.59"/>
        <n v="43.400000000000006"/>
        <n v="42.850000000000009"/>
        <n v="148.87999999999997"/>
        <n v="61.36"/>
        <n v="33.319999999999993"/>
        <n v="13.040000000000001"/>
        <n v="55.05"/>
        <n v="231.36"/>
        <n v="67.98"/>
        <n v="62.269999999999996"/>
        <n v="36.200000000000003"/>
        <n v="95.449999999999989"/>
        <n v="74.23"/>
        <n v="174.19000000000005"/>
        <n v="77.599999999999994"/>
        <n v="106.47"/>
        <n v="23.520000000000003"/>
        <n v="71.099999999999994"/>
        <n v="13.19"/>
        <n v="55.589999999999996"/>
        <n v="143.88"/>
        <n v="27.320000000000004"/>
        <n v="70.2"/>
        <n v="41.69"/>
        <n v="48.079999999999991"/>
        <n v="11.899999999999999"/>
        <n v="36.120000000000005"/>
        <n v="211.67999999999998"/>
        <n v="23.84"/>
        <n v="53.670000000000016"/>
        <n v="63.17"/>
        <n v="42.58"/>
        <n v="17.779999999999998"/>
        <n v="8.0100000000000016"/>
        <n v="16.36"/>
        <n v="52.72"/>
        <n v="35.9"/>
        <n v="38.590000000000003"/>
        <n v="203.86"/>
        <n v="220.43999999999997"/>
        <n v="153.21999999999997"/>
        <n v="29.24"/>
        <n v="66.66"/>
        <n v="88"/>
        <n v="22.79"/>
        <n v="104.63"/>
        <n v="29.169999999999995"/>
        <n v="114.97"/>
        <n v="116.57"/>
        <n v="36.11"/>
        <n v="71.150000000000006"/>
        <n v="128.38"/>
        <n v="106.96"/>
        <n v="138.13"/>
        <n v="128.27999999999997"/>
        <n v="16.170000000000002"/>
        <n v="150.45999999999998"/>
        <n v="258.64999999999992"/>
        <n v="17.36"/>
        <n v="17.66"/>
        <n v="166.08"/>
        <n v="156.41999999999999"/>
        <n v="105.27"/>
        <n v="106.97999999999999"/>
        <n v="87.890000000000015"/>
        <n v="20.759999999999998"/>
        <n v="102.84000000000002"/>
        <n v="27.19"/>
        <n v="9.8899999999999988"/>
        <n v="146.19999999999999"/>
        <n v="49.17"/>
        <n v="47.02"/>
        <n v="27.470000000000002"/>
        <n v="57.1"/>
        <n v="296.88000000000005"/>
        <n v="39.58"/>
        <n v="121.91000000000003"/>
        <n v="19.740000000000002"/>
        <n v="20.75"/>
        <n v="61.160000000000004"/>
        <n v="30.169999999999995"/>
        <n v="92.4"/>
        <n v="33.58"/>
        <n v="77.040000000000006"/>
        <n v="18.79"/>
        <n v="19.850000000000001"/>
        <n v="55.94"/>
        <n v="47.52"/>
        <n v="105.97999999999999"/>
        <n v="25.65"/>
        <n v="50.460000000000008"/>
        <n v="24.229999999999997"/>
        <n v="50.419999999999995"/>
        <n v="320.66999999999996"/>
        <n v="43.45"/>
        <n v="584.80000000000007"/>
        <n v="30.31"/>
        <n v="105.14000000000001"/>
        <n v="46.71"/>
        <n v="45.150000000000006"/>
        <n v="29.799999999999997"/>
        <n v="74.289999999999992"/>
        <n v="97.35"/>
        <n v="27.370000000000005"/>
        <n v="26.76"/>
        <n v="83.68"/>
        <n v="74.28"/>
        <n v="28.339999999999996"/>
        <n v="83.330000000000013"/>
        <n v="34.370000000000005"/>
        <n v="146.26000000000002"/>
        <n v="18.22"/>
        <n v="60.08"/>
        <n v="199.92000000000004"/>
        <n v="10.869999999999997"/>
        <n v="28.96"/>
        <n v="69.12"/>
        <n v="74.78"/>
        <n v="56.650000000000006"/>
        <n v="26.330000000000002"/>
        <n v="76.06"/>
        <n v="36.239999999999995"/>
        <n v="117.93999999999997"/>
        <n v="53.849999999999994"/>
        <n v="336.71000000000015"/>
        <n v="37.97"/>
        <n v="27.9"/>
        <n v="72.849999999999994"/>
        <n v="70.099999999999994"/>
        <n v="221.58000000000004"/>
        <n v="45.139999999999993"/>
        <n v="29.429999999999996"/>
        <n v="72.559999999999988"/>
        <n v="84.950000000000017"/>
        <n v="15.27"/>
        <n v="46.730000000000004"/>
        <n v="59.2"/>
        <n v="78.399999999999991"/>
        <n v="6.3100000000000005"/>
        <n v="172.45"/>
        <n v="21.999999999999996"/>
        <n v="73.25"/>
        <n v="7.5400000000000009"/>
        <n v="20.740000000000002"/>
        <n v="82.55"/>
        <n v="15.100000000000001"/>
        <n v="59.500000000000007"/>
        <n v="123.44000000000001"/>
        <n v="197.09000000000003"/>
        <n v="78.800000000000011"/>
        <n v="76.430000000000007"/>
        <n v="25.990000000000002"/>
        <n v="12.7"/>
        <n v="25.740000000000002"/>
        <n v="47.3"/>
        <n v="100.28"/>
        <n v="27.34"/>
        <n v="73.02"/>
        <n v="73.580000000000013"/>
        <n v="59.57"/>
        <n v="20.39"/>
        <n v="87.300000000000011"/>
        <n v="65.490000000000009"/>
        <n v="21.130000000000003"/>
        <n v="31.97"/>
        <n v="37.520000000000003"/>
        <n v="118.09"/>
        <n v="14.33"/>
        <n v="41.900000000000006"/>
        <n v="16.060000000000002"/>
        <n v="43.67"/>
        <n v="73.199999999999989"/>
        <n v="17.78"/>
        <n v="213.24"/>
        <n v="34.180000000000007"/>
        <n v="34.740000000000009"/>
        <n v="93.41"/>
        <n v="53.43"/>
        <n v="11.66"/>
        <n v="34.449999999999996"/>
        <n v="414.9"/>
        <n v="144.41000000000003"/>
        <n v="57.239999999999995"/>
        <n v="27.39"/>
        <n v="78.830000000000013"/>
        <n v="48.419999999999995"/>
        <n v="23.970000000000002"/>
        <n v="147.13"/>
        <n v="16.670000000000002"/>
        <n v="234.39"/>
        <n v="136.07"/>
        <n v="51.41"/>
        <n v="407.1"/>
        <n v="36.58"/>
        <n v="181.59999999999997"/>
        <n v="28.050000000000004"/>
        <n v="49.01"/>
        <n v="12.159999999999998"/>
        <n v="32.92"/>
        <n v="43.519999999999996"/>
        <n v="121.22000000000001"/>
        <n v="41.620000000000005"/>
        <n v="7.84"/>
        <n v="33.25"/>
        <n v="24.82"/>
        <n v="36.959999999999994"/>
        <n v="74.799999999999983"/>
        <n v="50.650000000000006"/>
        <n v="27.279999999999998"/>
        <n v="38.459999999999994"/>
        <n v="154.09999999999997"/>
        <n v="38.519999999999996"/>
        <n v="476.67999999999984"/>
        <n v="29.18"/>
        <n v="63.64"/>
        <n v="68.72"/>
        <n v="7.54"/>
        <n v="87.88"/>
        <n v="64.22"/>
        <n v="140.6"/>
        <n v="33.379999999999995"/>
        <n v="151.16999999999999"/>
        <n v="176.79999999999998"/>
        <n v="54.960000000000008"/>
        <n v="103.2"/>
        <n v="63.180000000000007"/>
        <n v="6.4700000000000006"/>
        <n v="70.78"/>
        <n v="79.22999999999999"/>
        <n v="5.98"/>
        <n v="41.38000000000001"/>
        <n v="65.41"/>
        <n v="44.900000000000006"/>
        <n v="37.32"/>
        <n v="76.830000000000013"/>
        <n v="20.46"/>
        <n v="76.799999999999983"/>
        <n v="129.66"/>
        <n v="52.290000000000006"/>
        <n v="26.990000000000002"/>
        <n v="56.600000000000009"/>
        <n v="11.7"/>
        <n v="25.8"/>
        <n v="18.89"/>
        <n v="235.78000000000003"/>
        <n v="35.25"/>
        <n v="22.25"/>
        <n v="62.650000000000006"/>
        <n v="14.62"/>
        <n v="23.660000000000004"/>
        <n v="5.97"/>
        <n v="137"/>
        <n v="112.53999999999996"/>
        <n v="216.39999999999998"/>
        <n v="77.84"/>
        <n v="44.339999999999996"/>
        <n v="128.09999999999997"/>
        <n v="13.009999999999998"/>
        <n v="107.28999999999999"/>
        <n v="18.440000000000001"/>
        <n v="39.349999999999994"/>
        <n v="103.38999999999999"/>
        <n v="56.41"/>
        <n v="38.200000000000003"/>
        <n v="122.56"/>
        <n v="154.20000000000002"/>
        <n v="89.929999999999993"/>
        <n v="33.019999999999996"/>
        <n v="12.700000000000001"/>
        <n v="48.110000000000007"/>
        <n v="216.46"/>
        <n v="80.599999999999994"/>
        <n v="69.480000000000018"/>
        <n v="237.54000000000002"/>
        <n v="41.62"/>
        <n v="54.42"/>
        <n v="19.68"/>
        <n v="51.609999999999992"/>
        <n v="12.670000000000002"/>
        <n v="13.629999999999999"/>
        <n v="88.299999999999983"/>
        <n v="33.57"/>
        <n v="16.47"/>
        <n v="62.09"/>
        <n v="19.84"/>
        <n v="28"/>
        <n v="107.74000000000001"/>
        <n v="100.75999999999999"/>
        <n v="8.1"/>
        <n v="20.660000000000004"/>
        <n v="24.86"/>
        <n v="184.5"/>
        <n v="77.04000000000002"/>
        <n v="12.450000000000001"/>
        <n v="100.52000000000001"/>
        <n v="56.88"/>
        <n v="22.650000000000002"/>
        <n v="140.07999999999998"/>
        <n v="172.58999999999997"/>
        <n v="112.35999999999999"/>
        <n v="16.95"/>
        <n v="47.06"/>
        <n v="24.500000000000004"/>
        <n v="72.78"/>
        <n v="103.72999999999999"/>
        <n v="27.119999999999997"/>
        <n v="141.13999999999999"/>
        <n v="248.85000000000002"/>
        <n v="16.57"/>
        <n v="96.239999999999981"/>
        <n v="144.69999999999999"/>
        <n v="74.599999999999994"/>
        <n v="306.45"/>
        <n v="113.04000000000002"/>
        <n v="30.1"/>
        <n v="70.44"/>
        <n v="28.18"/>
        <n v="123.80000000000001"/>
        <n v="58.680000000000007"/>
        <n v="86.759999999999991"/>
        <n v="17.34"/>
        <n v="197.34"/>
        <n v="101.92999999999999"/>
        <n v="188.35000000000002"/>
        <n v="88.549999999999983"/>
        <n v="91.800000000000011"/>
        <n v="72.919999999999987"/>
        <n v="162.38000000000005"/>
        <n v="26.740000000000002"/>
        <n v="46.03"/>
        <n v="27.970000000000002"/>
        <n v="48.61"/>
        <n v="47.519999999999989"/>
        <n v="23.27"/>
        <n v="29.67"/>
        <n v="90.220000000000027"/>
        <n v="13.180000000000001"/>
        <n v="36.110000000000007"/>
        <n v="60.720000000000013"/>
        <n v="74.819999999999993"/>
        <n v="14.45"/>
        <n v="31.200000000000003"/>
        <n v="12.2"/>
        <n v="41.15"/>
        <n v="10.259999999999998"/>
        <n v="75"/>
        <n v="103.22999999999999"/>
        <n v="41.759999999999991"/>
        <n v="40.38000000000001"/>
        <n v="78.77000000000001"/>
        <n v="16.82"/>
        <n v="162.45000000000005"/>
        <n v="31.56"/>
        <n v="40.980000000000004"/>
        <n v="22.88"/>
        <n v="12.52"/>
        <n v="220.98000000000002"/>
        <n v="12.280000000000001"/>
        <n v="12.23"/>
        <n v="35.709999999999994"/>
        <n v="22.64"/>
        <n v="492.31000000000006"/>
        <n v="28.07"/>
        <n v="65.040000000000006"/>
        <n v="95.579999999999984"/>
        <n v="44.350000000000009"/>
        <n v="170.22"/>
        <n v="80.400000000000006"/>
        <n v="45.27"/>
        <n v="35.710000000000008"/>
        <n v="30.22"/>
        <n v="72.38000000000001"/>
        <n v="106.67999999999999"/>
        <n v="54.220000000000006"/>
        <n v="34.580000000000005"/>
        <n v="87.22"/>
        <n v="85.089999999999989"/>
        <n v="19.650000000000002"/>
        <n v="231.56000000000006"/>
        <n v="34.480000000000004"/>
        <n v="47.129999999999995"/>
        <n v="31.380000000000003"/>
        <n v="21.119999999999997"/>
        <n v="26.599999999999998"/>
        <n v="18.939999999999998"/>
        <n v="14.4"/>
        <n v="150.12"/>
        <n v="65.669999999999987"/>
        <n v="40.86999999999999"/>
        <n v="13.14"/>
        <n v="52.32"/>
        <n v="23.819999999999997"/>
        <n v="72.06"/>
        <n v="56.089999999999996"/>
        <n v="9.93"/>
        <n v="22.81"/>
        <n v="303.46999999999991"/>
        <n v="292.59000000000003"/>
        <n v="413.46000000000004"/>
        <n v="107.85000000000001"/>
        <n v="36.730000000000004"/>
        <n v="28.53"/>
        <n v="37.639999999999993"/>
        <n v="14.34"/>
        <n v="37.36"/>
        <n v="74.189999999999984"/>
        <n v="92.9"/>
        <n v="91.59"/>
        <n v="11.790000000000003"/>
        <n v="18.96"/>
        <n v="97.579999999999984"/>
        <n v="129.5"/>
        <n v="55.269999999999996"/>
        <n v="34.160000000000004"/>
        <n v="60.050000000000011"/>
        <n v="95.14"/>
        <n v="44.55"/>
        <n v="246.03999999999996"/>
        <n v="55.28"/>
        <n v="6.1899999999999995"/>
        <n v="20.790000000000003"/>
        <n v="205.21999999999991"/>
        <n v="104.02999999999997"/>
        <n v="46.66"/>
        <n v="26.200000000000003"/>
        <n v="130.32"/>
        <n v="85.259999999999991"/>
        <n v="15.65"/>
        <n v="11.6"/>
        <n v="32.720000000000006"/>
        <n v="6.16"/>
        <n v="218.9"/>
        <n v="144.54000000000002"/>
        <n v="24.049999999999997"/>
        <n v="20.6"/>
        <n v="61.02000000000001"/>
        <n v="146.13000000000002"/>
        <n v="55.74"/>
        <n v="61.35"/>
        <n v="26.62"/>
        <n v="62.19"/>
        <n v="139.27999999999997"/>
        <n v="48.789999999999992"/>
        <n v="31.64"/>
        <n v="213.7399999999999"/>
        <n v="19.209999999999997"/>
        <n v="179.5"/>
        <n v="81.900000000000006"/>
        <n v="45.61999999999999"/>
        <n v="202.74999999999997"/>
        <n v="61.32"/>
        <n v="13.270000000000001"/>
        <n v="168.66"/>
        <n v="70.039999999999992"/>
        <n v="34.14"/>
        <n v="112.3"/>
        <n v="33.36"/>
        <n v="34.400000000000006"/>
        <n v="336.84000000000003"/>
        <n v="20.73"/>
        <n v="23.66"/>
        <n v="56.569999999999993"/>
        <n v="59.62"/>
        <n v="49.980000000000004"/>
        <n v="33.39"/>
        <n v="410.5"/>
        <n v="79.660000000000011"/>
        <n v="21.299999999999997"/>
        <n v="61.569999999999993"/>
        <n v="80.2"/>
        <n v="74.609999999999985"/>
        <n v="51.48"/>
        <n v="164.16"/>
        <n v="126.3"/>
        <n v="276.99"/>
        <n v="59.300000000000004"/>
        <n v="61.400000000000006"/>
        <n v="40.080000000000005"/>
        <n v="41.660000000000004"/>
        <n v="34.369999999999997"/>
        <n v="8.41"/>
        <n v="20.299999999999997"/>
        <n v="43.480000000000004"/>
        <n v="34.169999999999995"/>
        <n v="25.569999999999997"/>
        <n v="25.11"/>
        <n v="198.37999999999997"/>
        <n v="95.660000000000011"/>
        <n v="123.41999999999999"/>
        <n v="40.370000000000005"/>
        <n v="35.879999999999995"/>
        <n v="57.670000000000009"/>
        <n v="11.56"/>
        <n v="19.159999999999997"/>
        <n v="100.9"/>
        <n v="11.990000000000002"/>
        <n v="56.040000000000006"/>
        <n v="14.600000000000001"/>
        <n v="151.19999999999999"/>
        <n v="27.689999999999998"/>
        <n v="196.61000000000007"/>
        <n v="45.48"/>
        <n v="19.020000000000003"/>
        <n v="56.839999999999989"/>
        <n v="23.13"/>
        <n v="37.210000000000008"/>
        <n v="65.099999999999994"/>
        <n v="134.98000000000002"/>
        <n v="49.599999999999994"/>
        <n v="44.5"/>
        <n v="19.559999999999999"/>
        <n v="51.84"/>
        <n v="30.350000000000009"/>
        <n v="48.81"/>
        <n v="66.550000000000011"/>
        <n v="25.53"/>
        <n v="25.070000000000004"/>
        <n v="30.459999999999997"/>
        <n v="8.01"/>
        <n v="30.709999999999997"/>
        <n v="23.43"/>
        <n v="103.25"/>
        <n v="23.91"/>
        <n v="167.52"/>
        <n v="52.480000000000004"/>
        <n v="143.9"/>
        <n v="12.950000000000001"/>
        <n v="171.31"/>
        <n v="46.230000000000004"/>
        <n v="106.68"/>
        <n v="111.31"/>
        <n v="5.0299999999999994"/>
        <n v="132.79000000000002"/>
        <n v="71.429999999999993"/>
        <n v="13.959999999999999"/>
        <n v="53.930000000000007"/>
        <n v="182.06"/>
        <n v="20.560000000000002"/>
        <n v="49.589999999999996"/>
        <n v="24.18"/>
        <n v="106.60000000000001"/>
        <n v="71.849999999999994"/>
        <n v="37.930000000000007"/>
        <n v="105.53"/>
        <n v="129.47"/>
        <n v="116.69"/>
        <n v="12.259999999999998"/>
        <n v="148.91000000000003"/>
        <n v="35.379999999999995"/>
        <n v="46.64"/>
        <n v="26.92"/>
        <n v="42.740000000000009"/>
        <n v="47.95"/>
        <n v="25.059999999999995"/>
        <n v="103.81"/>
        <n v="5.9200000000000008"/>
        <n v="40.200000000000003"/>
        <n v="15.049999999999999"/>
        <n v="177.38000000000002"/>
        <n v="17.909999999999997"/>
        <n v="5.05"/>
        <n v="16.75"/>
        <n v="55.58"/>
        <n v="13.8"/>
        <n v="67.039999999999992"/>
        <n v="70.489999999999995"/>
        <n v="41.039999999999992"/>
        <n v="11.610000000000001"/>
        <n v="50"/>
        <n v="50.679999999999993"/>
        <n v="7.4599999999999991"/>
        <n v="11.11"/>
        <n v="8"/>
        <n v="29.550000000000004"/>
        <n v="14.530000000000001"/>
        <n v="14.979999999999999"/>
        <n v="41.45"/>
        <n v="93.17"/>
        <n v="98.91"/>
        <n v="32.099999999999994"/>
        <n v="11.16"/>
        <n v="76.34"/>
        <n v="12.120000000000001"/>
        <n v="73.679999999999993"/>
        <n v="119.65"/>
        <n v="17.3"/>
        <n v="107.22000000000003"/>
        <n v="122.5"/>
        <n v="14.850000000000001"/>
        <n v="250.78999999999996"/>
        <n v="8.52"/>
        <n v="63.959999999999994"/>
        <n v="96.980000000000018"/>
        <n v="8.32"/>
        <n v="11.469999999999999"/>
        <n v="181.80999999999997"/>
        <n v="93.1"/>
        <n v="68.600000000000009"/>
        <n v="64.95"/>
        <n v="22.240000000000002"/>
        <n v="59.44"/>
        <n v="66.900000000000006"/>
        <n v="103.10000000000001"/>
        <n v="41.7"/>
        <n v="75.409999999999982"/>
        <n v="111.6"/>
        <n v="45.209999999999994"/>
        <n v="203.39"/>
        <n v="6.67"/>
        <n v="8.9600000000000009"/>
        <n v="25.27"/>
        <n v="70.67"/>
      </sharedItems>
    </cacheField>
    <cacheField name="Profit Margin %" numFmtId="10">
      <sharedItems containsSemiMixedTypes="0" containsString="0" containsNumber="1" minValue="0.20639043655430125" maxValue="0.71179487179487178"/>
    </cacheField>
    <cacheField name="Months (Order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 name="Years (Order Date)" numFmtId="0" databaseField="0">
      <fieldGroup base="0">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16791181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hasan" refreshedDate="46305.763763657407" createdVersion="8" refreshedVersion="8" minRefreshableVersion="3" recordCount="900" xr:uid="{72BA174B-FD12-4774-A978-8F41D3CA2B97}">
  <cacheSource type="worksheet">
    <worksheetSource name="SalesTable4711"/>
  </cacheSource>
  <cacheFields count="19">
    <cacheField name="Order Date" numFmtId="164">
      <sharedItems containsSemiMixedTypes="0" containsNonDate="0" containsDate="1" containsString="0" minDate="2025-01-01T00:00:00" maxDate="2026-01-01T00:00:00" count="330">
        <d v="2025-09-01T00:00:00"/>
        <d v="2025-02-08T00:00:00"/>
        <d v="2025-04-28T00:00:00"/>
        <d v="2025-06-12T00:00:00"/>
        <d v="2025-12-03T00:00:00"/>
        <d v="2025-01-28T00:00:00"/>
        <d v="2025-03-09T00:00:00"/>
        <d v="2025-04-30T00:00:00"/>
        <d v="2025-06-03T00:00:00"/>
        <d v="2025-09-05T00:00:00"/>
        <d v="2025-04-05T00:00:00"/>
        <d v="2025-01-13T00:00:00"/>
        <d v="2025-02-18T00:00:00"/>
        <d v="2025-12-29T00:00:00"/>
        <d v="2025-03-12T00:00:00"/>
        <d v="2025-07-04T00:00:00"/>
        <d v="2025-08-03T00:00:00"/>
        <d v="2025-07-18T00:00:00"/>
        <d v="2025-10-23T00:00:00"/>
        <d v="2025-04-03T00:00:00"/>
        <d v="2025-01-03T00:00:00"/>
        <d v="2025-02-19T00:00:00"/>
        <d v="2025-06-28T00:00:00"/>
        <d v="2025-11-04T00:00:00"/>
        <d v="2025-09-18T00:00:00"/>
        <d v="2025-07-28T00:00:00"/>
        <d v="2025-01-18T00:00:00"/>
        <d v="2025-08-17T00:00:00"/>
        <d v="2025-04-04T00:00:00"/>
        <d v="2025-05-09T00:00:00"/>
        <d v="2025-12-01T00:00:00"/>
        <d v="2025-12-12T00:00:00"/>
        <d v="2025-10-31T00:00:00"/>
        <d v="2025-05-22T00:00:00"/>
        <d v="2025-06-09T00:00:00"/>
        <d v="2025-06-01T00:00:00"/>
        <d v="2025-08-05T00:00:00"/>
        <d v="2025-04-06T00:00:00"/>
        <d v="2025-06-22T00:00:00"/>
        <d v="2025-11-15T00:00:00"/>
        <d v="2025-12-09T00:00:00"/>
        <d v="2025-01-14T00:00:00"/>
        <d v="2025-01-22T00:00:00"/>
        <d v="2025-10-11T00:00:00"/>
        <d v="2025-12-20T00:00:00"/>
        <d v="2025-05-15T00:00:00"/>
        <d v="2025-04-22T00:00:00"/>
        <d v="2025-01-16T00:00:00"/>
        <d v="2025-04-21T00:00:00"/>
        <d v="2025-11-23T00:00:00"/>
        <d v="2025-07-09T00:00:00"/>
        <d v="2025-03-07T00:00:00"/>
        <d v="2025-06-25T00:00:00"/>
        <d v="2025-05-13T00:00:00"/>
        <d v="2025-04-16T00:00:00"/>
        <d v="2025-07-02T00:00:00"/>
        <d v="2025-02-01T00:00:00"/>
        <d v="2025-11-08T00:00:00"/>
        <d v="2025-06-20T00:00:00"/>
        <d v="2025-08-30T00:00:00"/>
        <d v="2025-11-28T00:00:00"/>
        <d v="2025-01-21T00:00:00"/>
        <d v="2025-09-11T00:00:00"/>
        <d v="2025-08-22T00:00:00"/>
        <d v="2025-04-20T00:00:00"/>
        <d v="2025-07-25T00:00:00"/>
        <d v="2025-06-08T00:00:00"/>
        <d v="2025-04-09T00:00:00"/>
        <d v="2025-11-09T00:00:00"/>
        <d v="2025-12-04T00:00:00"/>
        <d v="2025-11-20T00:00:00"/>
        <d v="2025-09-20T00:00:00"/>
        <d v="2025-03-03T00:00:00"/>
        <d v="2025-09-30T00:00:00"/>
        <d v="2025-10-09T00:00:00"/>
        <d v="2025-03-19T00:00:00"/>
        <d v="2025-12-11T00:00:00"/>
        <d v="2025-11-01T00:00:00"/>
        <d v="2025-03-18T00:00:00"/>
        <d v="2025-05-01T00:00:00"/>
        <d v="2025-03-30T00:00:00"/>
        <d v="2025-08-13T00:00:00"/>
        <d v="2025-11-11T00:00:00"/>
        <d v="2025-08-18T00:00:00"/>
        <d v="2025-04-25T00:00:00"/>
        <d v="2025-11-05T00:00:00"/>
        <d v="2025-10-10T00:00:00"/>
        <d v="2025-10-29T00:00:00"/>
        <d v="2025-10-06T00:00:00"/>
        <d v="2025-07-12T00:00:00"/>
        <d v="2025-06-16T00:00:00"/>
        <d v="2025-11-13T00:00:00"/>
        <d v="2025-12-31T00:00:00"/>
        <d v="2025-10-13T00:00:00"/>
        <d v="2025-10-19T00:00:00"/>
        <d v="2025-09-21T00:00:00"/>
        <d v="2025-12-14T00:00:00"/>
        <d v="2025-07-08T00:00:00"/>
        <d v="2025-02-28T00:00:00"/>
        <d v="2025-03-29T00:00:00"/>
        <d v="2025-12-05T00:00:00"/>
        <d v="2025-02-03T00:00:00"/>
        <d v="2025-09-24T00:00:00"/>
        <d v="2025-02-23T00:00:00"/>
        <d v="2025-08-11T00:00:00"/>
        <d v="2025-02-21T00:00:00"/>
        <d v="2025-02-14T00:00:00"/>
        <d v="2025-10-14T00:00:00"/>
        <d v="2025-08-07T00:00:00"/>
        <d v="2025-05-11T00:00:00"/>
        <d v="2025-02-17T00:00:00"/>
        <d v="2025-09-14T00:00:00"/>
        <d v="2025-09-17T00:00:00"/>
        <d v="2025-11-10T00:00:00"/>
        <d v="2025-11-03T00:00:00"/>
        <d v="2025-06-04T00:00:00"/>
        <d v="2025-01-15T00:00:00"/>
        <d v="2025-12-24T00:00:00"/>
        <d v="2025-07-26T00:00:00"/>
        <d v="2025-06-15T00:00:00"/>
        <d v="2025-05-20T00:00:00"/>
        <d v="2025-10-03T00:00:00"/>
        <d v="2025-05-12T00:00:00"/>
        <d v="2025-05-25T00:00:00"/>
        <d v="2025-01-12T00:00:00"/>
        <d v="2025-04-26T00:00:00"/>
        <d v="2025-04-13T00:00:00"/>
        <d v="2025-05-27T00:00:00"/>
        <d v="2025-08-08T00:00:00"/>
        <d v="2025-09-25T00:00:00"/>
        <d v="2025-03-26T00:00:00"/>
        <d v="2025-09-10T00:00:00"/>
        <d v="2025-11-24T00:00:00"/>
        <d v="2025-09-26T00:00:00"/>
        <d v="2025-03-20T00:00:00"/>
        <d v="2025-01-05T00:00:00"/>
        <d v="2025-06-21T00:00:00"/>
        <d v="2025-08-09T00:00:00"/>
        <d v="2025-10-18T00:00:00"/>
        <d v="2025-12-17T00:00:00"/>
        <d v="2025-09-19T00:00:00"/>
        <d v="2025-12-18T00:00:00"/>
        <d v="2025-02-12T00:00:00"/>
        <d v="2025-12-28T00:00:00"/>
        <d v="2025-07-10T00:00:00"/>
        <d v="2025-11-12T00:00:00"/>
        <d v="2025-07-17T00:00:00"/>
        <d v="2025-07-16T00:00:00"/>
        <d v="2025-03-23T00:00:00"/>
        <d v="2025-12-10T00:00:00"/>
        <d v="2025-01-06T00:00:00"/>
        <d v="2025-01-25T00:00:00"/>
        <d v="2025-12-06T00:00:00"/>
        <d v="2025-08-04T00:00:00"/>
        <d v="2025-08-25T00:00:00"/>
        <d v="2025-02-22T00:00:00"/>
        <d v="2025-02-10T00:00:00"/>
        <d v="2025-06-18T00:00:00"/>
        <d v="2025-11-19T00:00:00"/>
        <d v="2025-05-06T00:00:00"/>
        <d v="2025-12-15T00:00:00"/>
        <d v="2025-04-01T00:00:00"/>
        <d v="2025-04-07T00:00:00"/>
        <d v="2025-11-06T00:00:00"/>
        <d v="2025-06-05T00:00:00"/>
        <d v="2025-11-30T00:00:00"/>
        <d v="2025-10-25T00:00:00"/>
        <d v="2025-09-16T00:00:00"/>
        <d v="2025-01-17T00:00:00"/>
        <d v="2025-07-21T00:00:00"/>
        <d v="2025-04-18T00:00:00"/>
        <d v="2025-06-24T00:00:00"/>
        <d v="2025-02-20T00:00:00"/>
        <d v="2025-02-05T00:00:00"/>
        <d v="2025-07-03T00:00:00"/>
        <d v="2025-07-20T00:00:00"/>
        <d v="2025-07-06T00:00:00"/>
        <d v="2025-06-10T00:00:00"/>
        <d v="2025-05-26T00:00:00"/>
        <d v="2025-03-22T00:00:00"/>
        <d v="2025-03-25T00:00:00"/>
        <d v="2025-05-28T00:00:00"/>
        <d v="2025-11-18T00:00:00"/>
        <d v="2025-04-02T00:00:00"/>
        <d v="2025-02-04T00:00:00"/>
        <d v="2025-07-07T00:00:00"/>
        <d v="2025-08-12T00:00:00"/>
        <d v="2025-12-27T00:00:00"/>
        <d v="2025-03-11T00:00:00"/>
        <d v="2025-07-19T00:00:00"/>
        <d v="2025-11-26T00:00:00"/>
        <d v="2025-10-05T00:00:00"/>
        <d v="2025-09-02T00:00:00"/>
        <d v="2025-12-19T00:00:00"/>
        <d v="2025-12-22T00:00:00"/>
        <d v="2025-12-02T00:00:00"/>
        <d v="2025-05-03T00:00:00"/>
        <d v="2025-09-28T00:00:00"/>
        <d v="2025-04-11T00:00:00"/>
        <d v="2025-01-07T00:00:00"/>
        <d v="2025-04-15T00:00:00"/>
        <d v="2025-01-26T00:00:00"/>
        <d v="2025-05-19T00:00:00"/>
        <d v="2025-08-26T00:00:00"/>
        <d v="2025-08-06T00:00:00"/>
        <d v="2025-12-13T00:00:00"/>
        <d v="2025-03-31T00:00:00"/>
        <d v="2025-05-14T00:00:00"/>
        <d v="2025-03-10T00:00:00"/>
        <d v="2025-01-23T00:00:00"/>
        <d v="2025-08-31T00:00:00"/>
        <d v="2025-06-13T00:00:00"/>
        <d v="2025-01-27T00:00:00"/>
        <d v="2025-05-24T00:00:00"/>
        <d v="2025-04-27T00:00:00"/>
        <d v="2025-02-06T00:00:00"/>
        <d v="2025-10-22T00:00:00"/>
        <d v="2025-09-08T00:00:00"/>
        <d v="2025-08-15T00:00:00"/>
        <d v="2025-03-04T00:00:00"/>
        <d v="2025-03-14T00:00:00"/>
        <d v="2025-03-21T00:00:00"/>
        <d v="2025-04-23T00:00:00"/>
        <d v="2025-02-27T00:00:00"/>
        <d v="2025-10-07T00:00:00"/>
        <d v="2025-06-29T00:00:00"/>
        <d v="2025-09-29T00:00:00"/>
        <d v="2025-06-27T00:00:00"/>
        <d v="2025-02-16T00:00:00"/>
        <d v="2025-12-21T00:00:00"/>
        <d v="2025-06-30T00:00:00"/>
        <d v="2025-07-05T00:00:00"/>
        <d v="2025-10-30T00:00:00"/>
        <d v="2025-08-01T00:00:00"/>
        <d v="2025-03-02T00:00:00"/>
        <d v="2025-11-21T00:00:00"/>
        <d v="2025-05-30T00:00:00"/>
        <d v="2025-06-26T00:00:00"/>
        <d v="2025-10-02T00:00:00"/>
        <d v="2025-07-13T00:00:00"/>
        <d v="2025-01-20T00:00:00"/>
        <d v="2025-09-27T00:00:00"/>
        <d v="2025-06-17T00:00:00"/>
        <d v="2025-03-06T00:00:00"/>
        <d v="2025-04-17T00:00:00"/>
        <d v="2025-05-04T00:00:00"/>
        <d v="2025-01-19T00:00:00"/>
        <d v="2025-03-28T00:00:00"/>
        <d v="2025-12-16T00:00:00"/>
        <d v="2025-08-16T00:00:00"/>
        <d v="2025-05-18T00:00:00"/>
        <d v="2025-09-03T00:00:00"/>
        <d v="2025-05-21T00:00:00"/>
        <d v="2025-07-11T00:00:00"/>
        <d v="2025-08-02T00:00:00"/>
        <d v="2025-12-07T00:00:00"/>
        <d v="2025-09-15T00:00:00"/>
        <d v="2025-10-16T00:00:00"/>
        <d v="2025-12-23T00:00:00"/>
        <d v="2025-01-04T00:00:00"/>
        <d v="2025-12-30T00:00:00"/>
        <d v="2025-04-10T00:00:00"/>
        <d v="2025-01-30T00:00:00"/>
        <d v="2025-05-05T00:00:00"/>
        <d v="2025-02-25T00:00:00"/>
        <d v="2025-12-25T00:00:00"/>
        <d v="2025-09-13T00:00:00"/>
        <d v="2025-01-31T00:00:00"/>
        <d v="2025-09-04T00:00:00"/>
        <d v="2025-03-16T00:00:00"/>
        <d v="2025-04-12T00:00:00"/>
        <d v="2025-05-10T00:00:00"/>
        <d v="2025-03-27T00:00:00"/>
        <d v="2025-06-19T00:00:00"/>
        <d v="2025-01-10T00:00:00"/>
        <d v="2025-12-08T00:00:00"/>
        <d v="2025-07-24T00:00:00"/>
        <d v="2025-04-19T00:00:00"/>
        <d v="2025-11-17T00:00:00"/>
        <d v="2025-10-24T00:00:00"/>
        <d v="2025-01-29T00:00:00"/>
        <d v="2025-01-01T00:00:00"/>
        <d v="2025-06-23T00:00:00"/>
        <d v="2025-03-05T00:00:00"/>
        <d v="2025-07-14T00:00:00"/>
        <d v="2025-07-23T00:00:00"/>
        <d v="2025-08-19T00:00:00"/>
        <d v="2025-07-31T00:00:00"/>
        <d v="2025-10-27T00:00:00"/>
        <d v="2025-09-23T00:00:00"/>
        <d v="2025-10-28T00:00:00"/>
        <d v="2025-04-24T00:00:00"/>
        <d v="2025-06-02T00:00:00"/>
        <d v="2025-11-27T00:00:00"/>
        <d v="2025-11-29T00:00:00"/>
        <d v="2025-05-31T00:00:00"/>
        <d v="2025-11-16T00:00:00"/>
        <d v="2025-11-14T00:00:00"/>
        <d v="2025-07-27T00:00:00"/>
        <d v="2025-08-28T00:00:00"/>
        <d v="2025-10-26T00:00:00"/>
        <d v="2025-08-23T00:00:00"/>
        <d v="2025-02-11T00:00:00"/>
        <d v="2025-11-07T00:00:00"/>
        <d v="2025-06-14T00:00:00"/>
        <d v="2025-02-07T00:00:00"/>
        <d v="2025-09-06T00:00:00"/>
        <d v="2025-11-02T00:00:00"/>
        <d v="2025-12-26T00:00:00"/>
        <d v="2025-04-29T00:00:00"/>
        <d v="2025-05-16T00:00:00"/>
        <d v="2025-03-08T00:00:00"/>
        <d v="2025-04-08T00:00:00"/>
        <d v="2025-05-08T00:00:00"/>
        <d v="2025-10-20T00:00:00"/>
        <d v="2025-06-11T00:00:00"/>
        <d v="2025-05-23T00:00:00"/>
        <d v="2025-08-29T00:00:00"/>
        <d v="2025-10-21T00:00:00"/>
        <d v="2025-03-13T00:00:00"/>
        <d v="2025-02-02T00:00:00"/>
        <d v="2025-06-06T00:00:00"/>
        <d v="2025-01-08T00:00:00"/>
        <d v="2025-02-26T00:00:00"/>
        <d v="2025-04-14T00:00:00"/>
        <d v="2025-06-07T00:00:00"/>
        <d v="2025-02-15T00:00:00"/>
        <d v="2025-01-11T00:00:00"/>
        <d v="2025-07-30T00:00:00"/>
        <d v="2025-10-08T00:00:00"/>
      </sharedItems>
    </cacheField>
    <cacheField name="Order ID" numFmtId="0">
      <sharedItems count="9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haredItems>
    </cacheField>
    <cacheField name="Product ID" numFmtId="0">
      <sharedItems count="15">
        <s v="P4001"/>
        <s v="P3001"/>
        <s v="P1001"/>
        <s v="P4003"/>
        <s v="P1004"/>
        <s v="P3003"/>
        <s v="P1005"/>
        <s v="P3002"/>
        <s v="P4002"/>
        <s v="P4004"/>
        <s v="P1002"/>
        <s v="P1003"/>
        <s v="P2001"/>
        <s v="P2002"/>
        <s v="P2003"/>
      </sharedItems>
    </cacheField>
    <cacheField name="Product Name" numFmtId="0">
      <sharedItems count="15">
        <s v="Yoga Mat"/>
        <s v="Notebook 3-Pack"/>
        <s v="Wireless Mouse"/>
        <s v="Foam Roller"/>
        <s v="Bluetooth Speaker"/>
        <s v="Desk Organizer"/>
        <s v="27in Monitor"/>
        <s v="Gel Pen Set"/>
        <s v="Resistance Bands"/>
        <s v="Adjustable Dumbbell"/>
        <s v="Mechanical Keyboard"/>
        <s v="USB-C Hub"/>
        <s v="Desk Lamp"/>
        <s v="Storage Bin Set"/>
        <s v="Water Bottle"/>
      </sharedItems>
    </cacheField>
    <cacheField name="Category" numFmtId="0">
      <sharedItems count="4">
        <s v="Fitness"/>
        <s v="Office"/>
        <s v="Electronics"/>
        <s v="Home"/>
      </sharedItems>
    </cacheField>
    <cacheField name="Store ID" numFmtId="0">
      <sharedItems count="5">
        <s v="S003"/>
        <s v="S005"/>
        <s v="S002"/>
        <s v="S001"/>
        <s v="S004"/>
      </sharedItems>
    </cacheField>
    <cacheField name="Store Location" numFmtId="0">
      <sharedItems count="5">
        <s v="Irving, TX"/>
        <s v="Dallas, TX"/>
        <s v="Plano, TX"/>
        <s v="Lewisville, TX"/>
        <s v="Frisco, TX"/>
      </sharedItems>
    </cacheField>
    <cacheField name="Sales Channel" numFmtId="0">
      <sharedItems count="2">
        <s v="Online"/>
        <s v="In-Store"/>
      </sharedItems>
    </cacheField>
    <cacheField name="Quantity" numFmtId="1">
      <sharedItems containsSemiMixedTypes="0" containsString="0" containsNumber="1" containsInteger="1" minValue="1" maxValue="13" count="13">
        <n v="1"/>
        <n v="2"/>
        <n v="6"/>
        <n v="5"/>
        <n v="3"/>
        <n v="4"/>
        <n v="10"/>
        <n v="9"/>
        <n v="8"/>
        <n v="7"/>
        <n v="13"/>
        <n v="12"/>
        <n v="11"/>
      </sharedItems>
    </cacheField>
    <cacheField name="Unit Price" numFmtId="165">
      <sharedItems containsSemiMixedTypes="0" containsString="0" containsNumber="1" minValue="9.2100000000000009" maxValue="195.12"/>
    </cacheField>
    <cacheField name="Discount %" numFmtId="9">
      <sharedItems containsSemiMixedTypes="0" containsString="0" containsNumber="1" minValue="0" maxValue="0.35"/>
    </cacheField>
    <cacheField name="Unit Cost" numFmtId="165">
      <sharedItems containsSemiMixedTypes="0" containsString="0" containsNumber="1" minValue="2.81" maxValue="120.14"/>
    </cacheField>
    <cacheField name="Total Cost" numFmtId="165">
      <sharedItems containsSemiMixedTypes="0" containsString="0" containsNumber="1" minValue="2.82" maxValue="1423.68"/>
    </cacheField>
    <cacheField name="Net Cost" numFmtId="165">
      <sharedItems containsSemiMixedTypes="0" containsString="0" containsNumber="1" minValue="5.0299999999999994" maxValue="584.80000000000007"/>
    </cacheField>
    <cacheField name="Online Sales Count" numFmtId="1">
      <sharedItems containsSemiMixedTypes="0" containsString="0" containsNumber="1" containsInteger="1" minValue="0" maxValue="13"/>
    </cacheField>
    <cacheField name="Gross Revenue " numFmtId="165">
      <sharedItems containsSemiMixedTypes="0" containsString="0" containsNumber="1" minValue="9.24" maxValue="2235.7200000000003"/>
    </cacheField>
    <cacheField name="Net Revenue" numFmtId="165">
      <sharedItems containsSemiMixedTypes="0" containsString="0" containsNumber="1" minValue="7.85" maxValue="1900.36"/>
    </cacheField>
    <cacheField name="Profit" numFmtId="165">
      <sharedItems containsSemiMixedTypes="0" containsString="0" containsNumber="1" minValue="5.0299999999999994" maxValue="584.80000000000007" count="887">
        <n v="11.640000000000002"/>
        <n v="6.25"/>
        <n v="23.389999999999997"/>
        <n v="62.42"/>
        <n v="37.229999999999997"/>
        <n v="87.690000000000012"/>
        <n v="18.419999999999998"/>
        <n v="24.849999999999998"/>
        <n v="45.06"/>
        <n v="204.12"/>
        <n v="8.4499999999999993"/>
        <n v="68.3"/>
        <n v="24.9"/>
        <n v="154.74"/>
        <n v="76.2"/>
        <n v="207.24"/>
        <n v="366.39999999999992"/>
        <n v="57.760000000000005"/>
        <n v="134.62000000000006"/>
        <n v="34.26"/>
        <n v="22.43"/>
        <n v="15.58"/>
        <n v="142.33000000000001"/>
        <n v="82.950000000000017"/>
        <n v="123.52"/>
        <n v="9.89"/>
        <n v="21.12"/>
        <n v="223.67999999999995"/>
        <n v="109.53999999999999"/>
        <n v="75.97"/>
        <n v="82.140000000000015"/>
        <n v="179.78999999999996"/>
        <n v="143.08000000000004"/>
        <n v="30.380000000000003"/>
        <n v="15.190000000000001"/>
        <n v="170.3"/>
        <n v="33.18"/>
        <n v="53.339999999999996"/>
        <n v="10.86"/>
        <n v="86.52000000000001"/>
        <n v="96.06"/>
        <n v="167.69"/>
        <n v="28.630000000000003"/>
        <n v="40.839999999999996"/>
        <n v="146.35"/>
        <n v="13.15"/>
        <n v="39.010000000000005"/>
        <n v="75.42"/>
        <n v="75.760000000000005"/>
        <n v="40.090000000000003"/>
        <n v="110.19000000000001"/>
        <n v="13.490000000000002"/>
        <n v="76.730000000000018"/>
        <n v="19.86"/>
        <n v="31.38"/>
        <n v="126.82999999999998"/>
        <n v="39.120000000000005"/>
        <n v="70.42"/>
        <n v="70.849999999999994"/>
        <n v="57.92"/>
        <n v="129.26999999999998"/>
        <n v="156.78000000000003"/>
        <n v="104.13000000000001"/>
        <n v="6.48"/>
        <n v="14.700000000000001"/>
        <n v="112.42999999999999"/>
        <n v="82.96"/>
        <n v="54.90000000000002"/>
        <n v="14.100000000000001"/>
        <n v="97.86999999999999"/>
        <n v="47.55"/>
        <n v="87.539999999999992"/>
        <n v="126.43"/>
        <n v="58.239999999999995"/>
        <n v="57.49"/>
        <n v="21.060000000000002"/>
        <n v="19.47"/>
        <n v="12.129999999999999"/>
        <n v="32.020000000000003"/>
        <n v="35.26"/>
        <n v="109.35"/>
        <n v="26.63"/>
        <n v="60.56"/>
        <n v="158.67000000000002"/>
        <n v="213.78000000000003"/>
        <n v="5.18"/>
        <n v="38.329999999999991"/>
        <n v="129.60999999999999"/>
        <n v="43.16"/>
        <n v="93.63"/>
        <n v="70.34"/>
        <n v="28.24"/>
        <n v="182.63000000000002"/>
        <n v="49.300000000000011"/>
        <n v="105.60000000000001"/>
        <n v="40.57"/>
        <n v="96.190000000000012"/>
        <n v="58.519999999999996"/>
        <n v="60.36"/>
        <n v="28.49"/>
        <n v="9.36"/>
        <n v="139.69000000000003"/>
        <n v="67.399999999999991"/>
        <n v="18.189999999999998"/>
        <n v="64.649999999999991"/>
        <n v="227.85000000000002"/>
        <n v="13.44"/>
        <n v="12.68"/>
        <n v="254.01"/>
        <n v="21.089999999999996"/>
        <n v="56.120000000000005"/>
        <n v="19.14"/>
        <n v="29.86"/>
        <n v="84.71"/>
        <n v="31.84"/>
        <n v="56.97999999999999"/>
        <n v="22.97"/>
        <n v="102.82000000000001"/>
        <n v="50.059999999999995"/>
        <n v="26.809999999999995"/>
        <n v="24.04"/>
        <n v="36.94"/>
        <n v="19.169999999999995"/>
        <n v="47.31"/>
        <n v="26.609999999999996"/>
        <n v="47.160000000000004"/>
        <n v="88.800000000000011"/>
        <n v="85.63"/>
        <n v="16.400000000000002"/>
        <n v="27.319999999999997"/>
        <n v="11.359999999999998"/>
        <n v="43.609999999999992"/>
        <n v="87.019999999999982"/>
        <n v="60.889999999999986"/>
        <n v="36.680000000000007"/>
        <n v="63.799999999999983"/>
        <n v="40.290000000000006"/>
        <n v="12.09"/>
        <n v="87.99"/>
        <n v="17.920000000000002"/>
        <n v="74.12"/>
        <n v="268.56"/>
        <n v="57.4"/>
        <n v="83.199999999999989"/>
        <n v="150.07999999999998"/>
        <n v="36.14"/>
        <n v="15.52"/>
        <n v="9.5100000000000016"/>
        <n v="14.540000000000001"/>
        <n v="223.25"/>
        <n v="133.32000000000002"/>
        <n v="115.04000000000002"/>
        <n v="6.4300000000000006"/>
        <n v="45.72"/>
        <n v="9.8800000000000026"/>
        <n v="15.48"/>
        <n v="38.190000000000005"/>
        <n v="123.08999999999999"/>
        <n v="37.049999999999997"/>
        <n v="7.9899999999999993"/>
        <n v="9.2199999999999989"/>
        <n v="11.98"/>
        <n v="74.17"/>
        <n v="30.540000000000003"/>
        <n v="13.06"/>
        <n v="11.52"/>
        <n v="34.44"/>
        <n v="27.97"/>
        <n v="27.789999999999992"/>
        <n v="127.64999999999998"/>
        <n v="44.79"/>
        <n v="42.96"/>
        <n v="12.38"/>
        <n v="29.680000000000003"/>
        <n v="31.659999999999997"/>
        <n v="19.78"/>
        <n v="29.15"/>
        <n v="62.02000000000001"/>
        <n v="64.669999999999987"/>
        <n v="142.70000000000002"/>
        <n v="82.06"/>
        <n v="29.029999999999998"/>
        <n v="153.46999999999997"/>
        <n v="23.550000000000004"/>
        <n v="211.39000000000004"/>
        <n v="570.32000000000005"/>
        <n v="45.26"/>
        <n v="13.25"/>
        <n v="46.820000000000007"/>
        <n v="27.959999999999997"/>
        <n v="32.700000000000003"/>
        <n v="72.75"/>
        <n v="145.66"/>
        <n v="49.1"/>
        <n v="94.539999999999992"/>
        <n v="106.26"/>
        <n v="75.650000000000006"/>
        <n v="46.33"/>
        <n v="110.72"/>
        <n v="21.96"/>
        <n v="9.7800000000000011"/>
        <n v="72.539999999999992"/>
        <n v="60.38000000000001"/>
        <n v="29.33"/>
        <n v="53.78"/>
        <n v="15.97"/>
        <n v="13.78"/>
        <n v="189.5"/>
        <n v="152.17999999999998"/>
        <n v="238.3"/>
        <n v="99.240000000000009"/>
        <n v="88.77"/>
        <n v="114.45"/>
        <n v="250.2399999999999"/>
        <n v="163.87"/>
        <n v="116.07999999999998"/>
        <n v="192.91999999999996"/>
        <n v="174.10000000000002"/>
        <n v="21.150000000000002"/>
        <n v="34.739999999999995"/>
        <n v="15.38"/>
        <n v="304.87999999999994"/>
        <n v="108.84"/>
        <n v="32.75"/>
        <n v="9.6"/>
        <n v="119.54000000000002"/>
        <n v="103.23"/>
        <n v="346.44999999999993"/>
        <n v="25.599999999999998"/>
        <n v="176.11999999999995"/>
        <n v="61.28"/>
        <n v="105.18"/>
        <n v="36.230000000000004"/>
        <n v="152.12999999999997"/>
        <n v="27.51"/>
        <n v="26.900000000000002"/>
        <n v="77.930000000000007"/>
        <n v="44.37"/>
        <n v="15.93"/>
        <n v="90.779999999999987"/>
        <n v="81.77000000000001"/>
        <n v="29.679999999999996"/>
        <n v="119.30999999999997"/>
        <n v="10.61"/>
        <n v="84.27"/>
        <n v="187.55000000000007"/>
        <n v="41.09"/>
        <n v="169.77999999999997"/>
        <n v="38.94"/>
        <n v="87.38"/>
        <n v="29.759999999999998"/>
        <n v="35.400000000000006"/>
        <n v="64.309999999999988"/>
        <n v="304.66999999999996"/>
        <n v="36.389999999999993"/>
        <n v="47.910000000000004"/>
        <n v="138.51000000000002"/>
        <n v="72.28"/>
        <n v="245.51999999999998"/>
        <n v="67.47999999999999"/>
        <n v="63.06"/>
        <n v="109.72000000000003"/>
        <n v="51.230000000000004"/>
        <n v="57.14"/>
        <n v="45.240000000000009"/>
        <n v="17.8"/>
        <n v="34.340000000000003"/>
        <n v="153.68"/>
        <n v="49.76"/>
        <n v="90.8"/>
        <n v="49.110000000000007"/>
        <n v="62.400000000000006"/>
        <n v="64.47"/>
        <n v="42.22"/>
        <n v="97.59"/>
        <n v="43.400000000000006"/>
        <n v="42.850000000000009"/>
        <n v="148.87999999999997"/>
        <n v="61.36"/>
        <n v="33.319999999999993"/>
        <n v="13.040000000000001"/>
        <n v="55.05"/>
        <n v="231.36"/>
        <n v="67.98"/>
        <n v="62.269999999999996"/>
        <n v="36.200000000000003"/>
        <n v="95.449999999999989"/>
        <n v="74.23"/>
        <n v="174.19000000000005"/>
        <n v="77.599999999999994"/>
        <n v="106.47"/>
        <n v="23.520000000000003"/>
        <n v="71.099999999999994"/>
        <n v="13.19"/>
        <n v="55.589999999999996"/>
        <n v="143.88"/>
        <n v="27.320000000000004"/>
        <n v="70.2"/>
        <n v="41.69"/>
        <n v="48.079999999999991"/>
        <n v="11.899999999999999"/>
        <n v="36.120000000000005"/>
        <n v="211.67999999999998"/>
        <n v="23.84"/>
        <n v="53.670000000000016"/>
        <n v="63.17"/>
        <n v="42.58"/>
        <n v="17.779999999999998"/>
        <n v="8.0100000000000016"/>
        <n v="16.36"/>
        <n v="52.72"/>
        <n v="35.9"/>
        <n v="38.590000000000003"/>
        <n v="203.86"/>
        <n v="220.43999999999997"/>
        <n v="153.21999999999997"/>
        <n v="29.24"/>
        <n v="66.66"/>
        <n v="88"/>
        <n v="22.79"/>
        <n v="104.63"/>
        <n v="29.169999999999995"/>
        <n v="114.97"/>
        <n v="116.57"/>
        <n v="36.11"/>
        <n v="71.150000000000006"/>
        <n v="128.38"/>
        <n v="106.96"/>
        <n v="138.13"/>
        <n v="128.27999999999997"/>
        <n v="16.170000000000002"/>
        <n v="150.45999999999998"/>
        <n v="258.64999999999992"/>
        <n v="17.36"/>
        <n v="17.66"/>
        <n v="166.08"/>
        <n v="156.41999999999999"/>
        <n v="105.27"/>
        <n v="106.97999999999999"/>
        <n v="87.890000000000015"/>
        <n v="20.759999999999998"/>
        <n v="102.84000000000002"/>
        <n v="27.19"/>
        <n v="9.8899999999999988"/>
        <n v="146.19999999999999"/>
        <n v="49.17"/>
        <n v="47.02"/>
        <n v="27.470000000000002"/>
        <n v="57.1"/>
        <n v="296.88000000000005"/>
        <n v="39.58"/>
        <n v="121.91000000000003"/>
        <n v="19.740000000000002"/>
        <n v="20.75"/>
        <n v="61.160000000000004"/>
        <n v="30.169999999999995"/>
        <n v="92.4"/>
        <n v="33.58"/>
        <n v="77.040000000000006"/>
        <n v="18.79"/>
        <n v="19.850000000000001"/>
        <n v="55.94"/>
        <n v="47.52"/>
        <n v="105.97999999999999"/>
        <n v="25.65"/>
        <n v="50.460000000000008"/>
        <n v="24.229999999999997"/>
        <n v="50.419999999999995"/>
        <n v="320.66999999999996"/>
        <n v="43.45"/>
        <n v="584.80000000000007"/>
        <n v="30.31"/>
        <n v="105.14000000000001"/>
        <n v="46.71"/>
        <n v="45.150000000000006"/>
        <n v="29.799999999999997"/>
        <n v="74.289999999999992"/>
        <n v="97.35"/>
        <n v="27.370000000000005"/>
        <n v="26.76"/>
        <n v="83.68"/>
        <n v="74.28"/>
        <n v="28.339999999999996"/>
        <n v="83.330000000000013"/>
        <n v="34.370000000000005"/>
        <n v="146.26000000000002"/>
        <n v="18.22"/>
        <n v="60.08"/>
        <n v="199.92000000000004"/>
        <n v="10.869999999999997"/>
        <n v="28.96"/>
        <n v="69.12"/>
        <n v="74.78"/>
        <n v="56.650000000000006"/>
        <n v="26.330000000000002"/>
        <n v="76.06"/>
        <n v="36.239999999999995"/>
        <n v="117.93999999999997"/>
        <n v="53.849999999999994"/>
        <n v="336.71000000000015"/>
        <n v="37.97"/>
        <n v="27.9"/>
        <n v="72.849999999999994"/>
        <n v="70.099999999999994"/>
        <n v="221.58000000000004"/>
        <n v="45.139999999999993"/>
        <n v="29.429999999999996"/>
        <n v="72.559999999999988"/>
        <n v="84.950000000000017"/>
        <n v="15.27"/>
        <n v="46.730000000000004"/>
        <n v="59.2"/>
        <n v="78.399999999999991"/>
        <n v="6.3100000000000005"/>
        <n v="172.45"/>
        <n v="21.999999999999996"/>
        <n v="73.25"/>
        <n v="7.5400000000000009"/>
        <n v="20.740000000000002"/>
        <n v="82.55"/>
        <n v="15.100000000000001"/>
        <n v="59.500000000000007"/>
        <n v="123.44000000000001"/>
        <n v="197.09000000000003"/>
        <n v="78.800000000000011"/>
        <n v="76.430000000000007"/>
        <n v="25.990000000000002"/>
        <n v="12.7"/>
        <n v="25.740000000000002"/>
        <n v="47.3"/>
        <n v="100.28"/>
        <n v="27.34"/>
        <n v="73.02"/>
        <n v="73.580000000000013"/>
        <n v="59.57"/>
        <n v="20.39"/>
        <n v="87.300000000000011"/>
        <n v="65.490000000000009"/>
        <n v="21.130000000000003"/>
        <n v="31.97"/>
        <n v="37.520000000000003"/>
        <n v="118.09"/>
        <n v="14.33"/>
        <n v="41.900000000000006"/>
        <n v="16.060000000000002"/>
        <n v="43.67"/>
        <n v="73.199999999999989"/>
        <n v="17.78"/>
        <n v="213.24"/>
        <n v="34.180000000000007"/>
        <n v="34.740000000000009"/>
        <n v="93.41"/>
        <n v="53.43"/>
        <n v="11.66"/>
        <n v="34.449999999999996"/>
        <n v="414.9"/>
        <n v="144.41000000000003"/>
        <n v="57.239999999999995"/>
        <n v="27.39"/>
        <n v="78.830000000000013"/>
        <n v="48.419999999999995"/>
        <n v="23.970000000000002"/>
        <n v="147.13"/>
        <n v="16.670000000000002"/>
        <n v="234.39"/>
        <n v="136.07"/>
        <n v="51.41"/>
        <n v="407.1"/>
        <n v="36.58"/>
        <n v="181.59999999999997"/>
        <n v="28.050000000000004"/>
        <n v="49.01"/>
        <n v="12.159999999999998"/>
        <n v="32.92"/>
        <n v="43.519999999999996"/>
        <n v="121.22000000000001"/>
        <n v="41.620000000000005"/>
        <n v="7.84"/>
        <n v="33.25"/>
        <n v="24.82"/>
        <n v="36.959999999999994"/>
        <n v="74.799999999999983"/>
        <n v="50.650000000000006"/>
        <n v="27.279999999999998"/>
        <n v="38.459999999999994"/>
        <n v="154.09999999999997"/>
        <n v="38.519999999999996"/>
        <n v="476.67999999999984"/>
        <n v="29.18"/>
        <n v="63.64"/>
        <n v="68.72"/>
        <n v="7.54"/>
        <n v="87.88"/>
        <n v="64.22"/>
        <n v="140.6"/>
        <n v="33.379999999999995"/>
        <n v="151.16999999999999"/>
        <n v="176.79999999999998"/>
        <n v="54.960000000000008"/>
        <n v="103.2"/>
        <n v="63.180000000000007"/>
        <n v="6.4700000000000006"/>
        <n v="70.78"/>
        <n v="79.22999999999999"/>
        <n v="5.98"/>
        <n v="41.38000000000001"/>
        <n v="65.41"/>
        <n v="44.900000000000006"/>
        <n v="37.32"/>
        <n v="76.830000000000013"/>
        <n v="20.46"/>
        <n v="76.799999999999983"/>
        <n v="129.66"/>
        <n v="52.290000000000006"/>
        <n v="26.990000000000002"/>
        <n v="56.600000000000009"/>
        <n v="11.7"/>
        <n v="25.8"/>
        <n v="18.89"/>
        <n v="235.78000000000003"/>
        <n v="35.25"/>
        <n v="22.25"/>
        <n v="62.650000000000006"/>
        <n v="14.62"/>
        <n v="23.660000000000004"/>
        <n v="5.97"/>
        <n v="137"/>
        <n v="112.53999999999996"/>
        <n v="216.39999999999998"/>
        <n v="77.84"/>
        <n v="44.339999999999996"/>
        <n v="128.09999999999997"/>
        <n v="13.009999999999998"/>
        <n v="107.28999999999999"/>
        <n v="18.440000000000001"/>
        <n v="39.349999999999994"/>
        <n v="103.38999999999999"/>
        <n v="56.41"/>
        <n v="38.200000000000003"/>
        <n v="122.56"/>
        <n v="154.20000000000002"/>
        <n v="89.929999999999993"/>
        <n v="33.019999999999996"/>
        <n v="12.700000000000001"/>
        <n v="48.110000000000007"/>
        <n v="216.46"/>
        <n v="80.599999999999994"/>
        <n v="69.480000000000018"/>
        <n v="237.54000000000002"/>
        <n v="41.62"/>
        <n v="54.42"/>
        <n v="19.68"/>
        <n v="51.609999999999992"/>
        <n v="12.670000000000002"/>
        <n v="13.629999999999999"/>
        <n v="88.299999999999983"/>
        <n v="33.57"/>
        <n v="16.47"/>
        <n v="62.09"/>
        <n v="19.84"/>
        <n v="28"/>
        <n v="107.74000000000001"/>
        <n v="100.75999999999999"/>
        <n v="8.1"/>
        <n v="20.660000000000004"/>
        <n v="24.86"/>
        <n v="184.5"/>
        <n v="77.04000000000002"/>
        <n v="12.450000000000001"/>
        <n v="100.52000000000001"/>
        <n v="56.88"/>
        <n v="22.650000000000002"/>
        <n v="140.07999999999998"/>
        <n v="172.58999999999997"/>
        <n v="112.35999999999999"/>
        <n v="16.95"/>
        <n v="47.06"/>
        <n v="24.500000000000004"/>
        <n v="72.78"/>
        <n v="103.72999999999999"/>
        <n v="27.119999999999997"/>
        <n v="141.13999999999999"/>
        <n v="248.85000000000002"/>
        <n v="16.57"/>
        <n v="96.239999999999981"/>
        <n v="144.69999999999999"/>
        <n v="74.599999999999994"/>
        <n v="306.45"/>
        <n v="113.04000000000002"/>
        <n v="30.1"/>
        <n v="70.44"/>
        <n v="28.18"/>
        <n v="123.80000000000001"/>
        <n v="58.680000000000007"/>
        <n v="86.759999999999991"/>
        <n v="17.34"/>
        <n v="197.34"/>
        <n v="101.92999999999999"/>
        <n v="188.35000000000002"/>
        <n v="88.549999999999983"/>
        <n v="91.800000000000011"/>
        <n v="72.919999999999987"/>
        <n v="162.38000000000005"/>
        <n v="26.740000000000002"/>
        <n v="46.03"/>
        <n v="27.970000000000002"/>
        <n v="48.61"/>
        <n v="47.519999999999989"/>
        <n v="23.27"/>
        <n v="29.67"/>
        <n v="90.220000000000027"/>
        <n v="13.180000000000001"/>
        <n v="36.110000000000007"/>
        <n v="60.720000000000013"/>
        <n v="74.819999999999993"/>
        <n v="14.45"/>
        <n v="31.200000000000003"/>
        <n v="12.2"/>
        <n v="41.15"/>
        <n v="10.259999999999998"/>
        <n v="75"/>
        <n v="103.22999999999999"/>
        <n v="41.759999999999991"/>
        <n v="40.38000000000001"/>
        <n v="78.77000000000001"/>
        <n v="16.82"/>
        <n v="162.45000000000005"/>
        <n v="31.56"/>
        <n v="40.980000000000004"/>
        <n v="22.88"/>
        <n v="12.52"/>
        <n v="220.98000000000002"/>
        <n v="12.280000000000001"/>
        <n v="12.23"/>
        <n v="35.709999999999994"/>
        <n v="22.64"/>
        <n v="492.31000000000006"/>
        <n v="28.07"/>
        <n v="65.040000000000006"/>
        <n v="95.579999999999984"/>
        <n v="44.350000000000009"/>
        <n v="170.22"/>
        <n v="80.400000000000006"/>
        <n v="45.27"/>
        <n v="35.710000000000008"/>
        <n v="30.22"/>
        <n v="72.38000000000001"/>
        <n v="106.67999999999999"/>
        <n v="54.220000000000006"/>
        <n v="34.580000000000005"/>
        <n v="87.22"/>
        <n v="85.089999999999989"/>
        <n v="19.650000000000002"/>
        <n v="231.56000000000006"/>
        <n v="34.480000000000004"/>
        <n v="47.129999999999995"/>
        <n v="31.380000000000003"/>
        <n v="21.119999999999997"/>
        <n v="26.599999999999998"/>
        <n v="18.939999999999998"/>
        <n v="14.4"/>
        <n v="150.12"/>
        <n v="65.669999999999987"/>
        <n v="40.86999999999999"/>
        <n v="13.14"/>
        <n v="52.32"/>
        <n v="23.819999999999997"/>
        <n v="72.06"/>
        <n v="56.089999999999996"/>
        <n v="9.93"/>
        <n v="22.81"/>
        <n v="303.46999999999991"/>
        <n v="292.59000000000003"/>
        <n v="413.46000000000004"/>
        <n v="107.85000000000001"/>
        <n v="36.730000000000004"/>
        <n v="28.53"/>
        <n v="37.639999999999993"/>
        <n v="14.34"/>
        <n v="37.36"/>
        <n v="74.189999999999984"/>
        <n v="92.9"/>
        <n v="91.59"/>
        <n v="11.790000000000003"/>
        <n v="18.96"/>
        <n v="97.579999999999984"/>
        <n v="129.5"/>
        <n v="55.269999999999996"/>
        <n v="34.160000000000004"/>
        <n v="60.050000000000011"/>
        <n v="95.14"/>
        <n v="44.55"/>
        <n v="246.03999999999996"/>
        <n v="55.28"/>
        <n v="6.1899999999999995"/>
        <n v="20.790000000000003"/>
        <n v="205.21999999999991"/>
        <n v="104.02999999999997"/>
        <n v="46.66"/>
        <n v="26.200000000000003"/>
        <n v="130.32"/>
        <n v="85.259999999999991"/>
        <n v="15.65"/>
        <n v="11.6"/>
        <n v="32.720000000000006"/>
        <n v="6.16"/>
        <n v="218.9"/>
        <n v="144.54000000000002"/>
        <n v="24.049999999999997"/>
        <n v="20.6"/>
        <n v="61.02000000000001"/>
        <n v="146.13000000000002"/>
        <n v="55.74"/>
        <n v="61.35"/>
        <n v="26.62"/>
        <n v="62.19"/>
        <n v="139.27999999999997"/>
        <n v="48.789999999999992"/>
        <n v="31.64"/>
        <n v="213.7399999999999"/>
        <n v="19.209999999999997"/>
        <n v="179.5"/>
        <n v="81.900000000000006"/>
        <n v="45.61999999999999"/>
        <n v="202.74999999999997"/>
        <n v="61.32"/>
        <n v="13.270000000000001"/>
        <n v="168.66"/>
        <n v="70.039999999999992"/>
        <n v="34.14"/>
        <n v="112.3"/>
        <n v="33.36"/>
        <n v="34.400000000000006"/>
        <n v="336.84000000000003"/>
        <n v="20.73"/>
        <n v="23.66"/>
        <n v="56.569999999999993"/>
        <n v="59.62"/>
        <n v="49.980000000000004"/>
        <n v="33.39"/>
        <n v="410.5"/>
        <n v="79.660000000000011"/>
        <n v="21.299999999999997"/>
        <n v="61.569999999999993"/>
        <n v="80.2"/>
        <n v="74.609999999999985"/>
        <n v="51.48"/>
        <n v="164.16"/>
        <n v="126.3"/>
        <n v="276.99"/>
        <n v="59.300000000000004"/>
        <n v="61.400000000000006"/>
        <n v="40.080000000000005"/>
        <n v="41.660000000000004"/>
        <n v="34.369999999999997"/>
        <n v="8.41"/>
        <n v="20.299999999999997"/>
        <n v="43.480000000000004"/>
        <n v="34.169999999999995"/>
        <n v="25.569999999999997"/>
        <n v="25.11"/>
        <n v="198.37999999999997"/>
        <n v="95.660000000000011"/>
        <n v="123.41999999999999"/>
        <n v="40.370000000000005"/>
        <n v="35.879999999999995"/>
        <n v="57.670000000000009"/>
        <n v="11.56"/>
        <n v="19.159999999999997"/>
        <n v="100.9"/>
        <n v="11.990000000000002"/>
        <n v="56.040000000000006"/>
        <n v="14.600000000000001"/>
        <n v="151.19999999999999"/>
        <n v="27.689999999999998"/>
        <n v="196.61000000000007"/>
        <n v="45.48"/>
        <n v="19.020000000000003"/>
        <n v="56.839999999999989"/>
        <n v="23.13"/>
        <n v="37.210000000000008"/>
        <n v="65.099999999999994"/>
        <n v="134.98000000000002"/>
        <n v="49.599999999999994"/>
        <n v="44.5"/>
        <n v="19.559999999999999"/>
        <n v="51.84"/>
        <n v="30.350000000000009"/>
        <n v="48.81"/>
        <n v="66.550000000000011"/>
        <n v="25.53"/>
        <n v="25.070000000000004"/>
        <n v="30.459999999999997"/>
        <n v="8.01"/>
        <n v="30.709999999999997"/>
        <n v="23.43"/>
        <n v="103.25"/>
        <n v="23.91"/>
        <n v="167.52"/>
        <n v="52.480000000000004"/>
        <n v="143.9"/>
        <n v="12.950000000000001"/>
        <n v="171.31"/>
        <n v="46.230000000000004"/>
        <n v="106.68"/>
        <n v="111.31"/>
        <n v="5.0299999999999994"/>
        <n v="132.79000000000002"/>
        <n v="71.429999999999993"/>
        <n v="13.959999999999999"/>
        <n v="53.930000000000007"/>
        <n v="182.06"/>
        <n v="20.560000000000002"/>
        <n v="49.589999999999996"/>
        <n v="24.18"/>
        <n v="106.60000000000001"/>
        <n v="71.849999999999994"/>
        <n v="37.930000000000007"/>
        <n v="105.53"/>
        <n v="129.47"/>
        <n v="116.69"/>
        <n v="12.259999999999998"/>
        <n v="148.91000000000003"/>
        <n v="35.379999999999995"/>
        <n v="46.64"/>
        <n v="26.92"/>
        <n v="42.740000000000009"/>
        <n v="47.95"/>
        <n v="25.059999999999995"/>
        <n v="103.81"/>
        <n v="5.9200000000000008"/>
        <n v="40.200000000000003"/>
        <n v="15.049999999999999"/>
        <n v="177.38000000000002"/>
        <n v="17.909999999999997"/>
        <n v="5.05"/>
        <n v="16.75"/>
        <n v="55.58"/>
        <n v="13.8"/>
        <n v="67.039999999999992"/>
        <n v="70.489999999999995"/>
        <n v="41.039999999999992"/>
        <n v="11.610000000000001"/>
        <n v="50"/>
        <n v="50.679999999999993"/>
        <n v="7.4599999999999991"/>
        <n v="11.11"/>
        <n v="8"/>
        <n v="29.550000000000004"/>
        <n v="14.530000000000001"/>
        <n v="14.979999999999999"/>
        <n v="41.45"/>
        <n v="93.17"/>
        <n v="98.91"/>
        <n v="32.099999999999994"/>
        <n v="11.16"/>
        <n v="76.34"/>
        <n v="12.120000000000001"/>
        <n v="73.679999999999993"/>
        <n v="119.65"/>
        <n v="17.3"/>
        <n v="107.22000000000003"/>
        <n v="122.5"/>
        <n v="14.850000000000001"/>
        <n v="250.78999999999996"/>
        <n v="8.52"/>
        <n v="63.959999999999994"/>
        <n v="96.980000000000018"/>
        <n v="8.32"/>
        <n v="11.469999999999999"/>
        <n v="181.80999999999997"/>
        <n v="93.1"/>
        <n v="68.600000000000009"/>
        <n v="64.95"/>
        <n v="22.240000000000002"/>
        <n v="59.44"/>
        <n v="66.900000000000006"/>
        <n v="103.10000000000001"/>
        <n v="41.7"/>
        <n v="75.409999999999982"/>
        <n v="111.6"/>
        <n v="45.209999999999994"/>
        <n v="203.39"/>
        <n v="6.67"/>
        <n v="8.9600000000000009"/>
        <n v="25.27"/>
        <n v="70.67"/>
      </sharedItems>
    </cacheField>
    <cacheField name="Profit Margin %" numFmtId="10">
      <sharedItems containsSemiMixedTypes="0" containsString="0" containsNumber="1" minValue="0.20639043655430125" maxValue="0.71179487179487178"/>
    </cacheField>
  </cacheFields>
  <extLst>
    <ext xmlns:x14="http://schemas.microsoft.com/office/spreadsheetml/2009/9/main" uri="{725AE2AE-9491-48be-B2B4-4EB974FC3084}">
      <x14:pivotCacheDefinition pivotCacheId="1657099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s v="ORD100001"/>
    <s v="P4001"/>
    <s v="Yoga Mat"/>
    <s v="Fitness"/>
    <s v="S003"/>
    <x v="0"/>
    <s v="Online"/>
    <n v="1"/>
    <n v="29.27"/>
    <n v="0.2"/>
    <n v="11.78"/>
    <n v="11.78"/>
    <n v="1"/>
    <n v="29.27"/>
    <n v="23.42"/>
    <x v="0"/>
    <n v="0.49701110162254492"/>
  </r>
  <r>
    <x v="1"/>
    <s v="ORD100002"/>
    <s v="P3001"/>
    <s v="Notebook 3-Pack"/>
    <s v="Office"/>
    <s v="S005"/>
    <x v="1"/>
    <s v="Online"/>
    <n v="1"/>
    <n v="13.11"/>
    <n v="0.2"/>
    <n v="4.24"/>
    <n v="4.24"/>
    <n v="1"/>
    <n v="13.11"/>
    <n v="10.49"/>
    <x v="1"/>
    <n v="0.59580552907530981"/>
  </r>
  <r>
    <x v="2"/>
    <s v="ORD100003"/>
    <s v="P1001"/>
    <s v="Wireless Mouse"/>
    <s v="Electronics"/>
    <s v="S002"/>
    <x v="2"/>
    <s v="In-Store"/>
    <n v="2"/>
    <n v="24.47"/>
    <n v="0.1"/>
    <n v="10.33"/>
    <n v="20.66"/>
    <n v="0"/>
    <n v="48.94"/>
    <n v="44.05"/>
    <x v="2"/>
    <n v="0.53098751418842216"/>
  </r>
  <r>
    <x v="3"/>
    <s v="ORD100004"/>
    <s v="P4003"/>
    <s v="Foam Roller"/>
    <s v="Fitness"/>
    <s v="S003"/>
    <x v="0"/>
    <s v="In-Store"/>
    <n v="6"/>
    <n v="24.83"/>
    <n v="0.2"/>
    <n v="9.4600000000000009"/>
    <n v="56.760000000000005"/>
    <n v="0"/>
    <n v="148.97999999999999"/>
    <n v="119.18"/>
    <x v="3"/>
    <n v="0.52374559489847283"/>
  </r>
  <r>
    <x v="4"/>
    <s v="ORD100005"/>
    <s v="P3001"/>
    <s v="Notebook 3-Pack"/>
    <s v="Office"/>
    <s v="S003"/>
    <x v="0"/>
    <s v="In-Store"/>
    <n v="5"/>
    <n v="13.05"/>
    <n v="0.1"/>
    <n v="4.3"/>
    <n v="21.5"/>
    <n v="0"/>
    <n v="65.25"/>
    <n v="58.73"/>
    <x v="4"/>
    <n v="0.63391792950791759"/>
  </r>
  <r>
    <x v="5"/>
    <s v="ORD100006"/>
    <s v="P1004"/>
    <s v="Bluetooth Speaker"/>
    <s v="Electronics"/>
    <s v="S001"/>
    <x v="3"/>
    <s v="In-Store"/>
    <n v="3"/>
    <n v="56.09"/>
    <n v="0"/>
    <n v="26.86"/>
    <n v="80.58"/>
    <n v="0"/>
    <n v="168.27"/>
    <n v="168.27"/>
    <x v="5"/>
    <n v="0.52112676056338036"/>
  </r>
  <r>
    <x v="6"/>
    <s v="ORD100007"/>
    <s v="P4001"/>
    <s v="Yoga Mat"/>
    <s v="Fitness"/>
    <s v="S001"/>
    <x v="3"/>
    <s v="In-Store"/>
    <n v="1"/>
    <n v="30.4"/>
    <n v="0"/>
    <n v="11.98"/>
    <n v="11.98"/>
    <n v="0"/>
    <n v="30.4"/>
    <n v="30.4"/>
    <x v="6"/>
    <n v="0.60592105263157892"/>
  </r>
  <r>
    <x v="7"/>
    <s v="ORD100008"/>
    <s v="P3003"/>
    <s v="Desk Organizer"/>
    <s v="Office"/>
    <s v="S005"/>
    <x v="1"/>
    <s v="Online"/>
    <n v="2"/>
    <n v="23.36"/>
    <n v="0.1"/>
    <n v="8.6"/>
    <n v="17.2"/>
    <n v="2"/>
    <n v="46.72"/>
    <n v="42.05"/>
    <x v="7"/>
    <n v="0.59096313912009513"/>
  </r>
  <r>
    <x v="8"/>
    <s v="ORD100009"/>
    <s v="P1004"/>
    <s v="Bluetooth Speaker"/>
    <s v="Electronics"/>
    <s v="S005"/>
    <x v="1"/>
    <s v="In-Store"/>
    <n v="2"/>
    <n v="55.5"/>
    <n v="0.1"/>
    <n v="27.42"/>
    <n v="54.84"/>
    <n v="0"/>
    <n v="111"/>
    <n v="99.9"/>
    <x v="8"/>
    <n v="0.45105105105105103"/>
  </r>
  <r>
    <x v="9"/>
    <s v="ORD100010"/>
    <s v="P1005"/>
    <s v="27in Monitor"/>
    <s v="Electronics"/>
    <s v="S002"/>
    <x v="2"/>
    <s v="Online"/>
    <n v="4"/>
    <n v="187.29"/>
    <n v="0.1"/>
    <n v="117.53"/>
    <n v="470.12"/>
    <n v="4"/>
    <n v="749.16"/>
    <n v="674.24"/>
    <x v="9"/>
    <n v="0.30274086378737541"/>
  </r>
  <r>
    <x v="10"/>
    <s v="ORD100011"/>
    <s v="P3001"/>
    <s v="Notebook 3-Pack"/>
    <s v="Office"/>
    <s v="S004"/>
    <x v="4"/>
    <s v="Online"/>
    <n v="1"/>
    <n v="12.69"/>
    <n v="0"/>
    <n v="4.24"/>
    <n v="4.24"/>
    <n v="1"/>
    <n v="12.69"/>
    <n v="12.69"/>
    <x v="10"/>
    <n v="0.66587864460204882"/>
  </r>
  <r>
    <x v="11"/>
    <s v="ORD100012"/>
    <s v="P3002"/>
    <s v="Gel Pen Set"/>
    <s v="Office"/>
    <s v="S004"/>
    <x v="4"/>
    <s v="In-Store"/>
    <n v="10"/>
    <n v="9.6999999999999993"/>
    <n v="0"/>
    <n v="2.87"/>
    <n v="28.700000000000003"/>
    <n v="0"/>
    <n v="97"/>
    <n v="97"/>
    <x v="11"/>
    <n v="0.70412371134020613"/>
  </r>
  <r>
    <x v="12"/>
    <s v="ORD100013"/>
    <s v="P4002"/>
    <s v="Resistance Bands"/>
    <s v="Fitness"/>
    <s v="S003"/>
    <x v="0"/>
    <s v="In-Store"/>
    <n v="2"/>
    <n v="19.739999999999998"/>
    <n v="0"/>
    <n v="7.29"/>
    <n v="14.58"/>
    <n v="0"/>
    <n v="39.479999999999997"/>
    <n v="39.479999999999997"/>
    <x v="12"/>
    <n v="0.6306990881458967"/>
  </r>
  <r>
    <x v="13"/>
    <s v="ORD100014"/>
    <s v="P4001"/>
    <s v="Yoga Mat"/>
    <s v="Fitness"/>
    <s v="S003"/>
    <x v="0"/>
    <s v="In-Store"/>
    <n v="9"/>
    <n v="30.73"/>
    <n v="0.05"/>
    <n v="12"/>
    <n v="108"/>
    <n v="0"/>
    <n v="276.57"/>
    <n v="262.74"/>
    <x v="13"/>
    <n v="0.58894724823018951"/>
  </r>
  <r>
    <x v="14"/>
    <s v="ORD100015"/>
    <s v="P4002"/>
    <s v="Resistance Bands"/>
    <s v="Fitness"/>
    <s v="S002"/>
    <x v="2"/>
    <s v="In-Store"/>
    <n v="6"/>
    <n v="20.03"/>
    <n v="0"/>
    <n v="7.33"/>
    <n v="43.980000000000004"/>
    <n v="0"/>
    <n v="120.18"/>
    <n v="120.18"/>
    <x v="14"/>
    <n v="0.63404892661008483"/>
  </r>
  <r>
    <x v="15"/>
    <s v="ORD100016"/>
    <s v="P4004"/>
    <s v="Adjustable Dumbbell"/>
    <s v="Fitness"/>
    <s v="S003"/>
    <x v="0"/>
    <s v="In-Store"/>
    <n v="6"/>
    <n v="79.069999999999993"/>
    <n v="0"/>
    <n v="44.53"/>
    <n v="267.18"/>
    <n v="0"/>
    <n v="474.41999999999996"/>
    <n v="474.42"/>
    <x v="15"/>
    <n v="0.43682812697609713"/>
  </r>
  <r>
    <x v="16"/>
    <s v="ORD100017"/>
    <s v="P1002"/>
    <s v="Mechanical Keyboard"/>
    <s v="Electronics"/>
    <s v="S004"/>
    <x v="4"/>
    <s v="In-Store"/>
    <n v="10"/>
    <n v="70.13"/>
    <n v="0"/>
    <n v="33.49"/>
    <n v="334.90000000000003"/>
    <n v="0"/>
    <n v="701.3"/>
    <n v="701.3"/>
    <x v="16"/>
    <n v="0.52245829174390412"/>
  </r>
  <r>
    <x v="17"/>
    <s v="ORD100018"/>
    <s v="P1003"/>
    <s v="USB-C Hub"/>
    <s v="Electronics"/>
    <s v="S003"/>
    <x v="0"/>
    <s v="In-Store"/>
    <n v="4"/>
    <n v="41.1"/>
    <n v="0.2"/>
    <n v="18.440000000000001"/>
    <n v="73.760000000000005"/>
    <n v="0"/>
    <n v="164.4"/>
    <n v="131.52000000000001"/>
    <x v="17"/>
    <n v="0.43917274939172751"/>
  </r>
  <r>
    <x v="18"/>
    <s v="ORD100019"/>
    <s v="P1005"/>
    <s v="27in Monitor"/>
    <s v="Electronics"/>
    <s v="S004"/>
    <x v="4"/>
    <s v="In-Store"/>
    <n v="4"/>
    <n v="189.28"/>
    <n v="0.2"/>
    <n v="117.77"/>
    <n v="471.08"/>
    <n v="0"/>
    <n v="757.12"/>
    <n v="605.70000000000005"/>
    <x v="18"/>
    <n v="0.22225524186891207"/>
  </r>
  <r>
    <x v="19"/>
    <s v="ORD100020"/>
    <s v="P2001"/>
    <s v="Desk Lamp"/>
    <s v="Home"/>
    <s v="S001"/>
    <x v="3"/>
    <s v="In-Store"/>
    <n v="2"/>
    <n v="31.45"/>
    <n v="0"/>
    <n v="14.32"/>
    <n v="28.64"/>
    <n v="0"/>
    <n v="62.9"/>
    <n v="62.9"/>
    <x v="19"/>
    <n v="0.54467408585055643"/>
  </r>
  <r>
    <x v="20"/>
    <s v="ORD100021"/>
    <s v="P4004"/>
    <s v="Adjustable Dumbbell"/>
    <s v="Fitness"/>
    <s v="S001"/>
    <x v="3"/>
    <s v="In-Store"/>
    <n v="1"/>
    <n v="78.73"/>
    <n v="0.15"/>
    <n v="44.49"/>
    <n v="44.49"/>
    <n v="0"/>
    <n v="78.73"/>
    <n v="66.92"/>
    <x v="20"/>
    <n v="0.33517632994620439"/>
  </r>
  <r>
    <x v="21"/>
    <s v="ORD100022"/>
    <s v="P3002"/>
    <s v="Gel Pen Set"/>
    <s v="Office"/>
    <s v="S004"/>
    <x v="4"/>
    <s v="Online"/>
    <n v="3"/>
    <n v="9.44"/>
    <n v="0.15"/>
    <n v="2.83"/>
    <n v="8.49"/>
    <n v="3"/>
    <n v="28.32"/>
    <n v="24.07"/>
    <x v="21"/>
    <n v="0.6472787702534275"/>
  </r>
  <r>
    <x v="22"/>
    <s v="ORD100023"/>
    <s v="P4001"/>
    <s v="Yoga Mat"/>
    <s v="Fitness"/>
    <s v="S001"/>
    <x v="3"/>
    <s v="In-Store"/>
    <n v="10"/>
    <n v="29.27"/>
    <n v="0.1"/>
    <n v="12.11"/>
    <n v="121.1"/>
    <n v="0"/>
    <n v="292.7"/>
    <n v="263.43"/>
    <x v="22"/>
    <n v="0.54029533462399881"/>
  </r>
  <r>
    <x v="23"/>
    <s v="ORD100024"/>
    <s v="P1004"/>
    <s v="Bluetooth Speaker"/>
    <s v="Electronics"/>
    <s v="S002"/>
    <x v="2"/>
    <s v="Online"/>
    <n v="5"/>
    <n v="53.95"/>
    <n v="0.2"/>
    <n v="26.57"/>
    <n v="132.85"/>
    <n v="5"/>
    <n v="269.75"/>
    <n v="215.8"/>
    <x v="23"/>
    <n v="0.38438368860055611"/>
  </r>
  <r>
    <x v="24"/>
    <s v="ORD100025"/>
    <s v="P4003"/>
    <s v="Foam Roller"/>
    <s v="Fitness"/>
    <s v="S001"/>
    <x v="3"/>
    <s v="In-Store"/>
    <n v="8"/>
    <n v="25"/>
    <n v="0"/>
    <n v="9.56"/>
    <n v="76.48"/>
    <n v="0"/>
    <n v="200"/>
    <n v="200"/>
    <x v="24"/>
    <n v="0.61759999999999993"/>
  </r>
  <r>
    <x v="25"/>
    <s v="ORD100026"/>
    <s v="P2002"/>
    <s v="Storage Bin Set"/>
    <s v="Home"/>
    <s v="S001"/>
    <x v="3"/>
    <s v="Online"/>
    <n v="1"/>
    <n v="27.31"/>
    <n v="0.2"/>
    <n v="11.96"/>
    <n v="11.96"/>
    <n v="1"/>
    <n v="27.31"/>
    <n v="21.85"/>
    <x v="25"/>
    <n v="0.45263157894736844"/>
  </r>
  <r>
    <x v="26"/>
    <s v="ORD100027"/>
    <s v="P3003"/>
    <s v="Desk Organizer"/>
    <s v="Office"/>
    <s v="S004"/>
    <x v="4"/>
    <s v="Online"/>
    <n v="2"/>
    <n v="23.64"/>
    <n v="0.2"/>
    <n v="8.35"/>
    <n v="16.7"/>
    <n v="2"/>
    <n v="47.28"/>
    <n v="37.82"/>
    <x v="26"/>
    <n v="0.55843469063987305"/>
  </r>
  <r>
    <x v="27"/>
    <s v="ORD100028"/>
    <s v="P4004"/>
    <s v="Adjustable Dumbbell"/>
    <s v="Fitness"/>
    <s v="S005"/>
    <x v="1"/>
    <s v="Online"/>
    <n v="9"/>
    <n v="77.97"/>
    <n v="0.1"/>
    <n v="45.32"/>
    <n v="407.88"/>
    <n v="9"/>
    <n v="701.73"/>
    <n v="631.55999999999995"/>
    <x v="27"/>
    <n v="0.35417062511875352"/>
  </r>
  <r>
    <x v="28"/>
    <s v="ORD100029"/>
    <s v="P4004"/>
    <s v="Adjustable Dumbbell"/>
    <s v="Fitness"/>
    <s v="S005"/>
    <x v="1"/>
    <s v="Online"/>
    <n v="4"/>
    <n v="80.56"/>
    <n v="0.1"/>
    <n v="45.12"/>
    <n v="180.48"/>
    <n v="4"/>
    <n v="322.24"/>
    <n v="290.02"/>
    <x v="28"/>
    <n v="0.37769808978691122"/>
  </r>
  <r>
    <x v="29"/>
    <s v="ORD100030"/>
    <s v="P1004"/>
    <s v="Bluetooth Speaker"/>
    <s v="Electronics"/>
    <s v="S003"/>
    <x v="0"/>
    <s v="Online"/>
    <n v="3"/>
    <n v="55.56"/>
    <n v="0.05"/>
    <n v="27.46"/>
    <n v="82.38"/>
    <n v="3"/>
    <n v="166.68"/>
    <n v="158.35"/>
    <x v="29"/>
    <n v="0.47976002526049888"/>
  </r>
  <r>
    <x v="30"/>
    <s v="ORD100031"/>
    <s v="P2003"/>
    <s v="Water Bottle"/>
    <s v="Home"/>
    <s v="S005"/>
    <x v="1"/>
    <s v="In-Store"/>
    <n v="10"/>
    <n v="19.03"/>
    <n v="0.2"/>
    <n v="7.01"/>
    <n v="70.099999999999994"/>
    <n v="0"/>
    <n v="190.3"/>
    <n v="152.24"/>
    <x v="30"/>
    <n v="0.5395428271150815"/>
  </r>
  <r>
    <x v="31"/>
    <s v="ORD100032"/>
    <s v="P1005"/>
    <s v="27in Monitor"/>
    <s v="Electronics"/>
    <s v="S002"/>
    <x v="2"/>
    <s v="In-Store"/>
    <n v="5"/>
    <n v="191.26"/>
    <n v="0.2"/>
    <n v="117.05"/>
    <n v="585.25"/>
    <n v="0"/>
    <n v="956.3"/>
    <n v="765.04"/>
    <x v="31"/>
    <n v="0.23500731987869911"/>
  </r>
  <r>
    <x v="32"/>
    <s v="ORD100033"/>
    <s v="P4004"/>
    <s v="Adjustable Dumbbell"/>
    <s v="Fitness"/>
    <s v="S002"/>
    <x v="2"/>
    <s v="Online"/>
    <n v="7"/>
    <n v="81.150000000000006"/>
    <n v="0.2"/>
    <n v="44.48"/>
    <n v="311.35999999999996"/>
    <n v="7"/>
    <n v="568.05000000000007"/>
    <n v="454.44"/>
    <x v="32"/>
    <n v="0.31484904497843508"/>
  </r>
  <r>
    <x v="33"/>
    <s v="ORD100034"/>
    <s v="P3003"/>
    <s v="Desk Organizer"/>
    <s v="Office"/>
    <s v="S003"/>
    <x v="0"/>
    <s v="In-Store"/>
    <n v="2"/>
    <n v="23.55"/>
    <n v="0"/>
    <n v="8.36"/>
    <n v="16.72"/>
    <n v="0"/>
    <n v="47.1"/>
    <n v="47.1"/>
    <x v="33"/>
    <n v="0.64501061571125273"/>
  </r>
  <r>
    <x v="34"/>
    <s v="ORD100035"/>
    <s v="P1001"/>
    <s v="Wireless Mouse"/>
    <s v="Electronics"/>
    <s v="S001"/>
    <x v="3"/>
    <s v="Online"/>
    <n v="1"/>
    <n v="25.71"/>
    <n v="0"/>
    <n v="10.52"/>
    <n v="10.52"/>
    <n v="1"/>
    <n v="25.71"/>
    <n v="25.71"/>
    <x v="34"/>
    <n v="0.59082069233761181"/>
  </r>
  <r>
    <x v="35"/>
    <s v="ORD100036"/>
    <s v="P1002"/>
    <s v="Mechanical Keyboard"/>
    <s v="Electronics"/>
    <s v="S001"/>
    <x v="3"/>
    <s v="In-Store"/>
    <n v="5"/>
    <n v="68.52"/>
    <n v="0"/>
    <n v="34.46"/>
    <n v="172.3"/>
    <n v="0"/>
    <n v="342.59999999999997"/>
    <n v="342.6"/>
    <x v="35"/>
    <n v="0.49708114419147692"/>
  </r>
  <r>
    <x v="36"/>
    <s v="ORD100037"/>
    <s v="P2002"/>
    <s v="Storage Bin Set"/>
    <s v="Home"/>
    <s v="S002"/>
    <x v="2"/>
    <s v="Online"/>
    <n v="2"/>
    <n v="28.2"/>
    <n v="0"/>
    <n v="11.61"/>
    <n v="23.22"/>
    <n v="2"/>
    <n v="56.4"/>
    <n v="56.4"/>
    <x v="36"/>
    <n v="0.58829787234042552"/>
  </r>
  <r>
    <x v="28"/>
    <s v="ORD100038"/>
    <s v="P2001"/>
    <s v="Desk Lamp"/>
    <s v="Home"/>
    <s v="S005"/>
    <x v="1"/>
    <s v="In-Store"/>
    <n v="3"/>
    <n v="32.22"/>
    <n v="0"/>
    <n v="14.44"/>
    <n v="43.32"/>
    <n v="0"/>
    <n v="96.66"/>
    <n v="96.66"/>
    <x v="37"/>
    <n v="0.55183116076970828"/>
  </r>
  <r>
    <x v="37"/>
    <s v="ORD100039"/>
    <s v="P4002"/>
    <s v="Resistance Bands"/>
    <s v="Fitness"/>
    <s v="S002"/>
    <x v="2"/>
    <s v="In-Store"/>
    <n v="1"/>
    <n v="20.27"/>
    <n v="0.1"/>
    <n v="7.38"/>
    <n v="7.38"/>
    <n v="0"/>
    <n v="20.27"/>
    <n v="18.239999999999998"/>
    <x v="38"/>
    <n v="0.59539473684210531"/>
  </r>
  <r>
    <x v="38"/>
    <s v="ORD100040"/>
    <s v="P4003"/>
    <s v="Foam Roller"/>
    <s v="Fitness"/>
    <s v="S002"/>
    <x v="2"/>
    <s v="Online"/>
    <n v="6"/>
    <n v="23.91"/>
    <n v="0"/>
    <n v="9.49"/>
    <n v="56.94"/>
    <n v="6"/>
    <n v="143.46"/>
    <n v="143.46"/>
    <x v="39"/>
    <n v="0.60309493935591807"/>
  </r>
  <r>
    <x v="39"/>
    <s v="ORD100041"/>
    <s v="P2001"/>
    <s v="Desk Lamp"/>
    <s v="Home"/>
    <s v="S003"/>
    <x v="0"/>
    <s v="In-Store"/>
    <n v="8"/>
    <n v="31.08"/>
    <n v="0.15"/>
    <n v="14.41"/>
    <n v="115.28"/>
    <n v="0"/>
    <n v="248.64"/>
    <n v="211.34"/>
    <x v="40"/>
    <n v="0.45452824832024225"/>
  </r>
  <r>
    <x v="40"/>
    <s v="ORD100042"/>
    <s v="P2001"/>
    <s v="Desk Lamp"/>
    <s v="Home"/>
    <s v="S005"/>
    <x v="1"/>
    <s v="In-Store"/>
    <n v="13"/>
    <n v="31.67"/>
    <n v="0.15"/>
    <n v="14.02"/>
    <n v="182.26"/>
    <n v="0"/>
    <n v="411.71000000000004"/>
    <n v="349.95"/>
    <x v="41"/>
    <n v="0.47918274039148451"/>
  </r>
  <r>
    <x v="40"/>
    <s v="ORD100043"/>
    <s v="P1001"/>
    <s v="Wireless Mouse"/>
    <s v="Electronics"/>
    <s v="S001"/>
    <x v="3"/>
    <s v="In-Store"/>
    <n v="3"/>
    <n v="24.89"/>
    <n v="0.2"/>
    <n v="10.37"/>
    <n v="31.11"/>
    <n v="0"/>
    <n v="74.67"/>
    <n v="59.74"/>
    <x v="42"/>
    <n v="0.47924338801473054"/>
  </r>
  <r>
    <x v="41"/>
    <s v="ORD100044"/>
    <s v="P1001"/>
    <s v="Wireless Mouse"/>
    <s v="Electronics"/>
    <s v="S005"/>
    <x v="1"/>
    <s v="In-Store"/>
    <n v="3"/>
    <n v="25.32"/>
    <n v="0.05"/>
    <n v="10.44"/>
    <n v="31.32"/>
    <n v="0"/>
    <n v="75.960000000000008"/>
    <n v="72.16"/>
    <x v="43"/>
    <n v="0.56596452328159641"/>
  </r>
  <r>
    <x v="42"/>
    <s v="ORD100045"/>
    <s v="P4004"/>
    <s v="Adjustable Dumbbell"/>
    <s v="Fitness"/>
    <s v="S003"/>
    <x v="0"/>
    <s v="In-Store"/>
    <n v="5"/>
    <n v="78.19"/>
    <n v="0.05"/>
    <n v="45.01"/>
    <n v="225.04999999999998"/>
    <n v="0"/>
    <n v="390.95"/>
    <n v="371.4"/>
    <x v="44"/>
    <n v="0.39404954227248251"/>
  </r>
  <r>
    <x v="43"/>
    <s v="ORD100046"/>
    <s v="P2002"/>
    <s v="Storage Bin Set"/>
    <s v="Home"/>
    <s v="S003"/>
    <x v="0"/>
    <s v="In-Store"/>
    <n v="1"/>
    <n v="27.76"/>
    <n v="0.1"/>
    <n v="11.83"/>
    <n v="11.83"/>
    <n v="0"/>
    <n v="27.76"/>
    <n v="24.98"/>
    <x v="45"/>
    <n v="0.52642113690952763"/>
  </r>
  <r>
    <x v="44"/>
    <s v="ORD100047"/>
    <s v="P3002"/>
    <s v="Gel Pen Set"/>
    <s v="Office"/>
    <s v="S003"/>
    <x v="0"/>
    <s v="In-Store"/>
    <n v="7"/>
    <n v="9.3699999999999992"/>
    <n v="0.1"/>
    <n v="2.86"/>
    <n v="20.02"/>
    <n v="0"/>
    <n v="65.589999999999989"/>
    <n v="59.03"/>
    <x v="46"/>
    <n v="0.66085041504319841"/>
  </r>
  <r>
    <x v="45"/>
    <s v="ORD100048"/>
    <s v="P2003"/>
    <s v="Water Bottle"/>
    <s v="Home"/>
    <s v="S002"/>
    <x v="2"/>
    <s v="In-Store"/>
    <n v="6"/>
    <n v="19.510000000000002"/>
    <n v="0"/>
    <n v="6.94"/>
    <n v="41.64"/>
    <n v="0"/>
    <n v="117.06"/>
    <n v="117.06"/>
    <x v="47"/>
    <n v="0.64428498206048179"/>
  </r>
  <r>
    <x v="46"/>
    <s v="ORD100049"/>
    <s v="P3003"/>
    <s v="Desk Organizer"/>
    <s v="Office"/>
    <s v="S005"/>
    <x v="1"/>
    <s v="Online"/>
    <n v="6"/>
    <n v="23.34"/>
    <n v="0.1"/>
    <n v="8.3800000000000008"/>
    <n v="50.28"/>
    <n v="6"/>
    <n v="140.04"/>
    <n v="126.04"/>
    <x v="48"/>
    <n v="0.60107902253252932"/>
  </r>
  <r>
    <x v="47"/>
    <s v="ORD100050"/>
    <s v="P3002"/>
    <s v="Gel Pen Set"/>
    <s v="Office"/>
    <s v="S001"/>
    <x v="3"/>
    <s v="In-Store"/>
    <n v="7"/>
    <n v="9.5299999999999994"/>
    <n v="0.1"/>
    <n v="2.85"/>
    <n v="19.95"/>
    <n v="0"/>
    <n v="66.709999999999994"/>
    <n v="60.04"/>
    <x v="49"/>
    <n v="0.66772151898734189"/>
  </r>
  <r>
    <x v="48"/>
    <s v="ORD100051"/>
    <s v="P4001"/>
    <s v="Yoga Mat"/>
    <s v="Fitness"/>
    <s v="S001"/>
    <x v="3"/>
    <s v="In-Store"/>
    <n v="7"/>
    <n v="30.68"/>
    <n v="0.1"/>
    <n v="11.87"/>
    <n v="83.089999999999989"/>
    <n v="0"/>
    <n v="214.76"/>
    <n v="193.28"/>
    <x v="50"/>
    <n v="0.5701055463576159"/>
  </r>
  <r>
    <x v="49"/>
    <s v="ORD100052"/>
    <s v="P3001"/>
    <s v="Notebook 3-Pack"/>
    <s v="Office"/>
    <s v="S004"/>
    <x v="4"/>
    <s v="Online"/>
    <n v="2"/>
    <n v="12.96"/>
    <n v="0.15"/>
    <n v="4.2699999999999996"/>
    <n v="8.5399999999999991"/>
    <n v="2"/>
    <n v="25.92"/>
    <n v="22.03"/>
    <x v="51"/>
    <n v="0.61234679981842943"/>
  </r>
  <r>
    <x v="13"/>
    <s v="ORD100053"/>
    <s v="P2003"/>
    <s v="Water Bottle"/>
    <s v="Home"/>
    <s v="S005"/>
    <x v="1"/>
    <s v="In-Store"/>
    <n v="9"/>
    <n v="19.37"/>
    <n v="0.2"/>
    <n v="6.97"/>
    <n v="62.73"/>
    <n v="0"/>
    <n v="174.33"/>
    <n v="139.46"/>
    <x v="52"/>
    <n v="0.55019360390076022"/>
  </r>
  <r>
    <x v="50"/>
    <s v="ORD100054"/>
    <s v="P4002"/>
    <s v="Resistance Bands"/>
    <s v="Fitness"/>
    <s v="S002"/>
    <x v="2"/>
    <s v="In-Store"/>
    <n v="2"/>
    <n v="20.32"/>
    <n v="0.15"/>
    <n v="7.34"/>
    <n v="14.68"/>
    <n v="0"/>
    <n v="40.64"/>
    <n v="34.54"/>
    <x v="53"/>
    <n v="0.57498552403011005"/>
  </r>
  <r>
    <x v="19"/>
    <s v="ORD100055"/>
    <s v="P4001"/>
    <s v="Yoga Mat"/>
    <s v="Fitness"/>
    <s v="S003"/>
    <x v="0"/>
    <s v="Online"/>
    <n v="2"/>
    <n v="30.7"/>
    <n v="0.1"/>
    <n v="11.94"/>
    <n v="23.88"/>
    <n v="2"/>
    <n v="61.4"/>
    <n v="55.26"/>
    <x v="54"/>
    <n v="0.5678610206297503"/>
  </r>
  <r>
    <x v="51"/>
    <s v="ORD100056"/>
    <s v="P1002"/>
    <s v="Mechanical Keyboard"/>
    <s v="Electronics"/>
    <s v="S004"/>
    <x v="4"/>
    <s v="In-Store"/>
    <n v="4"/>
    <n v="69.64"/>
    <n v="0.05"/>
    <n v="34.450000000000003"/>
    <n v="137.80000000000001"/>
    <n v="0"/>
    <n v="278.56"/>
    <n v="264.63"/>
    <x v="55"/>
    <n v="0.47927294713373386"/>
  </r>
  <r>
    <x v="52"/>
    <s v="ORD100057"/>
    <s v="P3002"/>
    <s v="Gel Pen Set"/>
    <s v="Office"/>
    <s v="S001"/>
    <x v="3"/>
    <s v="In-Store"/>
    <n v="6"/>
    <n v="9.42"/>
    <n v="0"/>
    <n v="2.9"/>
    <n v="17.399999999999999"/>
    <n v="0"/>
    <n v="56.519999999999996"/>
    <n v="56.52"/>
    <x v="56"/>
    <n v="0.69214437367303616"/>
  </r>
  <r>
    <x v="53"/>
    <s v="ORD100058"/>
    <s v="P4003"/>
    <s v="Foam Roller"/>
    <s v="Fitness"/>
    <s v="S004"/>
    <x v="4"/>
    <s v="In-Store"/>
    <n v="5"/>
    <n v="24.93"/>
    <n v="0.05"/>
    <n v="9.6"/>
    <n v="48"/>
    <n v="0"/>
    <n v="124.65"/>
    <n v="118.42"/>
    <x v="57"/>
    <n v="0.59466306367167709"/>
  </r>
  <r>
    <x v="54"/>
    <s v="ORD100059"/>
    <s v="P1001"/>
    <s v="Wireless Mouse"/>
    <s v="Electronics"/>
    <s v="S004"/>
    <x v="4"/>
    <s v="Online"/>
    <n v="5"/>
    <n v="24.85"/>
    <n v="0"/>
    <n v="10.68"/>
    <n v="53.4"/>
    <n v="5"/>
    <n v="124.25"/>
    <n v="124.25"/>
    <x v="58"/>
    <n v="0.57022132796780678"/>
  </r>
  <r>
    <x v="26"/>
    <s v="ORD100060"/>
    <s v="P1001"/>
    <s v="Wireless Mouse"/>
    <s v="Electronics"/>
    <s v="S004"/>
    <x v="4"/>
    <s v="In-Store"/>
    <n v="5"/>
    <n v="24.37"/>
    <n v="0.1"/>
    <n v="10.35"/>
    <n v="51.75"/>
    <n v="0"/>
    <n v="121.85000000000001"/>
    <n v="109.67"/>
    <x v="59"/>
    <n v="0.52812984407768759"/>
  </r>
  <r>
    <x v="55"/>
    <s v="ORD100061"/>
    <s v="P1005"/>
    <s v="27in Monitor"/>
    <s v="Electronics"/>
    <s v="S004"/>
    <x v="4"/>
    <s v="Online"/>
    <n v="3"/>
    <n v="188.14"/>
    <n v="0.15"/>
    <n v="116.83"/>
    <n v="350.49"/>
    <n v="3"/>
    <n v="564.41999999999996"/>
    <n v="479.76"/>
    <x v="60"/>
    <n v="0.2694472236118059"/>
  </r>
  <r>
    <x v="56"/>
    <s v="ORD100062"/>
    <s v="P4001"/>
    <s v="Yoga Mat"/>
    <s v="Fitness"/>
    <s v="S005"/>
    <x v="1"/>
    <s v="Online"/>
    <n v="9"/>
    <n v="29.49"/>
    <n v="0"/>
    <n v="12.07"/>
    <n v="108.63"/>
    <n v="9"/>
    <n v="265.40999999999997"/>
    <n v="265.41000000000003"/>
    <x v="61"/>
    <n v="0.59070871481858267"/>
  </r>
  <r>
    <x v="57"/>
    <s v="ORD100063"/>
    <s v="P1004"/>
    <s v="Bluetooth Speaker"/>
    <s v="Electronics"/>
    <s v="S001"/>
    <x v="3"/>
    <s v="In-Store"/>
    <n v="4"/>
    <n v="55.55"/>
    <n v="0.05"/>
    <n v="26.74"/>
    <n v="106.96"/>
    <n v="0"/>
    <n v="222.2"/>
    <n v="211.09"/>
    <x v="62"/>
    <n v="0.49329669809086174"/>
  </r>
  <r>
    <x v="58"/>
    <s v="ORD100064"/>
    <s v="P3002"/>
    <s v="Gel Pen Set"/>
    <s v="Office"/>
    <s v="S001"/>
    <x v="3"/>
    <s v="In-Store"/>
    <n v="1"/>
    <n v="9.3800000000000008"/>
    <n v="0"/>
    <n v="2.9"/>
    <n v="2.9"/>
    <n v="0"/>
    <n v="9.3800000000000008"/>
    <n v="9.3800000000000008"/>
    <x v="63"/>
    <n v="0.69083155650319827"/>
  </r>
  <r>
    <x v="59"/>
    <s v="ORD100065"/>
    <s v="P2002"/>
    <s v="Storage Bin Set"/>
    <s v="Home"/>
    <s v="S004"/>
    <x v="4"/>
    <s v="In-Store"/>
    <n v="1"/>
    <n v="27.64"/>
    <n v="0.05"/>
    <n v="11.56"/>
    <n v="11.56"/>
    <n v="0"/>
    <n v="27.64"/>
    <n v="26.26"/>
    <x v="64"/>
    <n v="0.55978674790555982"/>
  </r>
  <r>
    <x v="60"/>
    <s v="ORD100066"/>
    <s v="P3003"/>
    <s v="Desk Organizer"/>
    <s v="Office"/>
    <s v="S005"/>
    <x v="1"/>
    <s v="In-Store"/>
    <n v="9"/>
    <n v="23.38"/>
    <n v="0.1"/>
    <n v="8.5500000000000007"/>
    <n v="76.95"/>
    <n v="0"/>
    <n v="210.42"/>
    <n v="189.38"/>
    <x v="65"/>
    <n v="0.59367409441334884"/>
  </r>
  <r>
    <x v="61"/>
    <s v="ORD100067"/>
    <s v="P2001"/>
    <s v="Desk Lamp"/>
    <s v="Home"/>
    <s v="S001"/>
    <x v="3"/>
    <s v="In-Store"/>
    <n v="6"/>
    <n v="31.23"/>
    <n v="0.1"/>
    <n v="14.28"/>
    <n v="85.679999999999993"/>
    <n v="0"/>
    <n v="187.38"/>
    <n v="168.64"/>
    <x v="66"/>
    <n v="0.49193548387096775"/>
  </r>
  <r>
    <x v="49"/>
    <s v="ORD100068"/>
    <s v="P1003"/>
    <s v="USB-C Hub"/>
    <s v="Electronics"/>
    <s v="S004"/>
    <x v="4"/>
    <s v="Online"/>
    <n v="4"/>
    <n v="40.270000000000003"/>
    <n v="0.2"/>
    <n v="18.489999999999998"/>
    <n v="73.959999999999994"/>
    <n v="4"/>
    <n v="161.08000000000001"/>
    <n v="128.86000000000001"/>
    <x v="67"/>
    <n v="0.42604376843085529"/>
  </r>
  <r>
    <x v="62"/>
    <s v="ORD100069"/>
    <s v="P4003"/>
    <s v="Foam Roller"/>
    <s v="Fitness"/>
    <s v="S002"/>
    <x v="2"/>
    <s v="In-Store"/>
    <n v="1"/>
    <n v="25.05"/>
    <n v="0.05"/>
    <n v="9.6999999999999993"/>
    <n v="9.6999999999999993"/>
    <n v="0"/>
    <n v="25.05"/>
    <n v="23.8"/>
    <x v="68"/>
    <n v="0.59243697478991597"/>
  </r>
  <r>
    <x v="63"/>
    <s v="ORD100070"/>
    <s v="P2002"/>
    <s v="Storage Bin Set"/>
    <s v="Home"/>
    <s v="S003"/>
    <x v="0"/>
    <s v="Online"/>
    <n v="7"/>
    <n v="26.97"/>
    <n v="0.05"/>
    <n v="11.64"/>
    <n v="81.48"/>
    <n v="7"/>
    <n v="188.79"/>
    <n v="179.35"/>
    <x v="69"/>
    <n v="0.54569277948146078"/>
  </r>
  <r>
    <x v="64"/>
    <s v="ORD100071"/>
    <s v="P4001"/>
    <s v="Yoga Mat"/>
    <s v="Fitness"/>
    <s v="S003"/>
    <x v="0"/>
    <s v="In-Store"/>
    <n v="3"/>
    <n v="29.43"/>
    <n v="0.05"/>
    <n v="12.11"/>
    <n v="36.33"/>
    <n v="0"/>
    <n v="88.289999999999992"/>
    <n v="83.88"/>
    <x v="70"/>
    <n v="0.56688125894134478"/>
  </r>
  <r>
    <x v="65"/>
    <s v="ORD100072"/>
    <s v="P1004"/>
    <s v="Bluetooth Speaker"/>
    <s v="Electronics"/>
    <s v="S004"/>
    <x v="4"/>
    <s v="In-Store"/>
    <n v="3"/>
    <n v="55.96"/>
    <n v="0"/>
    <n v="26.78"/>
    <n v="80.34"/>
    <n v="0"/>
    <n v="167.88"/>
    <n v="167.88"/>
    <x v="71"/>
    <n v="0.52144388849177981"/>
  </r>
  <r>
    <x v="66"/>
    <s v="ORD100073"/>
    <s v="P1005"/>
    <s v="27in Monitor"/>
    <s v="Electronics"/>
    <s v="S005"/>
    <x v="1"/>
    <s v="Online"/>
    <n v="4"/>
    <n v="188.21"/>
    <n v="0.2"/>
    <n v="118.96"/>
    <n v="475.84"/>
    <n v="4"/>
    <n v="752.84"/>
    <n v="602.27"/>
    <x v="72"/>
    <n v="0.2099224600262341"/>
  </r>
  <r>
    <x v="67"/>
    <s v="ORD100074"/>
    <s v="P1004"/>
    <s v="Bluetooth Speaker"/>
    <s v="Electronics"/>
    <s v="S001"/>
    <x v="3"/>
    <s v="In-Store"/>
    <n v="2"/>
    <n v="55.79"/>
    <n v="0"/>
    <n v="26.67"/>
    <n v="53.34"/>
    <n v="0"/>
    <n v="111.58"/>
    <n v="111.58"/>
    <x v="73"/>
    <n v="0.52195734002509409"/>
  </r>
  <r>
    <x v="68"/>
    <s v="ORD100075"/>
    <s v="P4001"/>
    <s v="Yoga Mat"/>
    <s v="Fitness"/>
    <s v="S005"/>
    <x v="1"/>
    <s v="In-Store"/>
    <n v="4"/>
    <n v="30.85"/>
    <n v="0.15"/>
    <n v="11.85"/>
    <n v="47.4"/>
    <n v="0"/>
    <n v="123.4"/>
    <n v="104.89"/>
    <x v="74"/>
    <n v="0.54809800743636194"/>
  </r>
  <r>
    <x v="26"/>
    <s v="ORD100076"/>
    <s v="P1003"/>
    <s v="USB-C Hub"/>
    <s v="Electronics"/>
    <s v="S003"/>
    <x v="0"/>
    <s v="Online"/>
    <n v="1"/>
    <n v="39.49"/>
    <n v="0"/>
    <n v="18.43"/>
    <n v="18.43"/>
    <n v="1"/>
    <n v="39.49"/>
    <n v="39.49"/>
    <x v="75"/>
    <n v="0.53329956951126867"/>
  </r>
  <r>
    <x v="56"/>
    <s v="ORD100077"/>
    <s v="P3002"/>
    <s v="Gel Pen Set"/>
    <s v="Office"/>
    <s v="S003"/>
    <x v="0"/>
    <s v="In-Store"/>
    <n v="3"/>
    <n v="9.31"/>
    <n v="0"/>
    <n v="2.82"/>
    <n v="8.4599999999999991"/>
    <n v="0"/>
    <n v="27.93"/>
    <n v="27.93"/>
    <x v="76"/>
    <n v="0.69709989258861438"/>
  </r>
  <r>
    <x v="69"/>
    <s v="ORD100078"/>
    <s v="P4003"/>
    <s v="Foam Roller"/>
    <s v="Fitness"/>
    <s v="S001"/>
    <x v="3"/>
    <s v="In-Store"/>
    <n v="1"/>
    <n v="23.98"/>
    <n v="0.1"/>
    <n v="9.4499999999999993"/>
    <n v="9.4499999999999993"/>
    <n v="0"/>
    <n v="23.98"/>
    <n v="21.58"/>
    <x v="77"/>
    <n v="0.56209453197405002"/>
  </r>
  <r>
    <x v="70"/>
    <s v="ORD100079"/>
    <s v="P3002"/>
    <s v="Gel Pen Set"/>
    <s v="Office"/>
    <s v="S005"/>
    <x v="1"/>
    <s v="Online"/>
    <n v="5"/>
    <n v="9.7200000000000006"/>
    <n v="0.05"/>
    <n v="2.83"/>
    <n v="14.15"/>
    <n v="5"/>
    <n v="48.6"/>
    <n v="46.17"/>
    <x v="78"/>
    <n v="0.69352393329001516"/>
  </r>
  <r>
    <x v="71"/>
    <s v="ORD100080"/>
    <s v="P4001"/>
    <s v="Yoga Mat"/>
    <s v="Fitness"/>
    <s v="S001"/>
    <x v="3"/>
    <s v="In-Store"/>
    <n v="2"/>
    <n v="29.47"/>
    <n v="0"/>
    <n v="11.84"/>
    <n v="23.68"/>
    <n v="0"/>
    <n v="58.94"/>
    <n v="58.94"/>
    <x v="79"/>
    <n v="0.59823549372242957"/>
  </r>
  <r>
    <x v="72"/>
    <s v="ORD100081"/>
    <s v="P1003"/>
    <s v="USB-C Hub"/>
    <s v="Electronics"/>
    <s v="S001"/>
    <x v="3"/>
    <s v="In-Store"/>
    <n v="5"/>
    <n v="39.92"/>
    <n v="0"/>
    <n v="18.05"/>
    <n v="90.25"/>
    <n v="0"/>
    <n v="199.60000000000002"/>
    <n v="199.6"/>
    <x v="80"/>
    <n v="0.54784569138276551"/>
  </r>
  <r>
    <x v="18"/>
    <s v="ORD100082"/>
    <s v="P4003"/>
    <s v="Foam Roller"/>
    <s v="Fitness"/>
    <s v="S004"/>
    <x v="4"/>
    <s v="Online"/>
    <n v="2"/>
    <n v="24.14"/>
    <n v="0.05"/>
    <n v="9.6199999999999992"/>
    <n v="19.239999999999998"/>
    <n v="2"/>
    <n v="48.28"/>
    <n v="45.87"/>
    <x v="81"/>
    <n v="0.58055373882712014"/>
  </r>
  <r>
    <x v="73"/>
    <s v="ORD100083"/>
    <s v="P1005"/>
    <s v="27in Monitor"/>
    <s v="Electronics"/>
    <s v="S002"/>
    <x v="2"/>
    <s v="Online"/>
    <n v="1"/>
    <n v="187.8"/>
    <n v="0.05"/>
    <n v="117.85"/>
    <n v="117.85"/>
    <n v="1"/>
    <n v="187.8"/>
    <n v="178.41"/>
    <x v="82"/>
    <n v="0.33944285634213328"/>
  </r>
  <r>
    <x v="53"/>
    <s v="ORD100084"/>
    <s v="P1005"/>
    <s v="27in Monitor"/>
    <s v="Electronics"/>
    <s v="S005"/>
    <x v="1"/>
    <s v="In-Store"/>
    <n v="3"/>
    <n v="191.11"/>
    <n v="0.1"/>
    <n v="119.11"/>
    <n v="357.33"/>
    <n v="0"/>
    <n v="573.33000000000004"/>
    <n v="516"/>
    <x v="83"/>
    <n v="0.30750000000000005"/>
  </r>
  <r>
    <x v="0"/>
    <s v="ORD100085"/>
    <s v="P1002"/>
    <s v="Mechanical Keyboard"/>
    <s v="Electronics"/>
    <s v="S002"/>
    <x v="2"/>
    <s v="In-Store"/>
    <n v="6"/>
    <n v="70.31"/>
    <n v="0"/>
    <n v="34.68"/>
    <n v="208.07999999999998"/>
    <n v="0"/>
    <n v="421.86"/>
    <n v="421.86"/>
    <x v="84"/>
    <n v="0.5067557957616271"/>
  </r>
  <r>
    <x v="74"/>
    <s v="ORD100086"/>
    <s v="P3002"/>
    <s v="Gel Pen Set"/>
    <s v="Office"/>
    <s v="S001"/>
    <x v="3"/>
    <s v="In-Store"/>
    <n v="1"/>
    <n v="9.5"/>
    <n v="0.15"/>
    <n v="2.9"/>
    <n v="2.9"/>
    <n v="0"/>
    <n v="9.5"/>
    <n v="8.08"/>
    <x v="85"/>
    <n v="0.6410891089108911"/>
  </r>
  <r>
    <x v="75"/>
    <s v="ORD100087"/>
    <s v="P2002"/>
    <s v="Storage Bin Set"/>
    <s v="Home"/>
    <s v="S004"/>
    <x v="4"/>
    <s v="In-Store"/>
    <n v="3"/>
    <n v="27.34"/>
    <n v="0.1"/>
    <n v="11.83"/>
    <n v="35.49"/>
    <n v="0"/>
    <n v="82.02"/>
    <n v="73.819999999999993"/>
    <x v="86"/>
    <n v="0.51923597940937405"/>
  </r>
  <r>
    <x v="76"/>
    <s v="ORD100088"/>
    <s v="P2002"/>
    <s v="Storage Bin Set"/>
    <s v="Home"/>
    <s v="S004"/>
    <x v="4"/>
    <s v="Online"/>
    <n v="12"/>
    <n v="26.73"/>
    <n v="0.15"/>
    <n v="11.92"/>
    <n v="143.04"/>
    <n v="12"/>
    <n v="320.76"/>
    <n v="272.64999999999998"/>
    <x v="87"/>
    <n v="0.47537135521731155"/>
  </r>
  <r>
    <x v="77"/>
    <s v="ORD100089"/>
    <s v="P3003"/>
    <s v="Desk Organizer"/>
    <s v="Office"/>
    <s v="S005"/>
    <x v="1"/>
    <s v="In-Store"/>
    <n v="4"/>
    <n v="22.8"/>
    <n v="0.15"/>
    <n v="8.59"/>
    <n v="34.36"/>
    <n v="0"/>
    <n v="91.2"/>
    <n v="77.52"/>
    <x v="88"/>
    <n v="0.55675954592363264"/>
  </r>
  <r>
    <x v="78"/>
    <s v="ORD100090"/>
    <s v="P1003"/>
    <s v="USB-C Hub"/>
    <s v="Electronics"/>
    <s v="S003"/>
    <x v="0"/>
    <s v="In-Store"/>
    <n v="5"/>
    <n v="39.08"/>
    <n v="0.05"/>
    <n v="18.399999999999999"/>
    <n v="92"/>
    <n v="0"/>
    <n v="195.39999999999998"/>
    <n v="185.63"/>
    <x v="89"/>
    <n v="0.50439045412918171"/>
  </r>
  <r>
    <x v="79"/>
    <s v="ORD100091"/>
    <s v="P3001"/>
    <s v="Notebook 3-Pack"/>
    <s v="Office"/>
    <s v="S004"/>
    <x v="4"/>
    <s v="Online"/>
    <n v="10"/>
    <n v="13.31"/>
    <n v="0.15"/>
    <n v="4.28"/>
    <n v="42.800000000000004"/>
    <n v="10"/>
    <n v="133.1"/>
    <n v="113.14"/>
    <x v="90"/>
    <n v="0.62170761887926462"/>
  </r>
  <r>
    <x v="80"/>
    <s v="ORD100092"/>
    <s v="P4001"/>
    <s v="Yoga Mat"/>
    <s v="Fitness"/>
    <s v="S003"/>
    <x v="0"/>
    <s v="In-Store"/>
    <n v="2"/>
    <n v="30.59"/>
    <n v="0.15"/>
    <n v="11.88"/>
    <n v="23.76"/>
    <n v="0"/>
    <n v="61.18"/>
    <n v="52"/>
    <x v="91"/>
    <n v="0.54307692307692301"/>
  </r>
  <r>
    <x v="81"/>
    <s v="ORD100093"/>
    <s v="P1004"/>
    <s v="Bluetooth Speaker"/>
    <s v="Electronics"/>
    <s v="S005"/>
    <x v="1"/>
    <s v="In-Store"/>
    <n v="7"/>
    <n v="56.19"/>
    <n v="0.05"/>
    <n v="27.29"/>
    <n v="191.03"/>
    <n v="0"/>
    <n v="393.33"/>
    <n v="373.66"/>
    <x v="92"/>
    <n v="0.48875983514424881"/>
  </r>
  <r>
    <x v="82"/>
    <s v="ORD100094"/>
    <s v="P4004"/>
    <s v="Adjustable Dumbbell"/>
    <s v="Fitness"/>
    <s v="S005"/>
    <x v="1"/>
    <s v="Online"/>
    <n v="2"/>
    <n v="81.61"/>
    <n v="0.15"/>
    <n v="44.72"/>
    <n v="89.44"/>
    <n v="2"/>
    <n v="163.22"/>
    <n v="138.74"/>
    <x v="93"/>
    <n v="0.35534092547210616"/>
  </r>
  <r>
    <x v="83"/>
    <s v="ORD100095"/>
    <s v="P2002"/>
    <s v="Storage Bin Set"/>
    <s v="Home"/>
    <s v="S004"/>
    <x v="4"/>
    <s v="In-Store"/>
    <n v="7"/>
    <n v="28.28"/>
    <n v="0.05"/>
    <n v="11.78"/>
    <n v="82.46"/>
    <n v="0"/>
    <n v="197.96"/>
    <n v="188.06"/>
    <x v="94"/>
    <n v="0.56152291821759015"/>
  </r>
  <r>
    <x v="84"/>
    <s v="ORD100096"/>
    <s v="P2002"/>
    <s v="Storage Bin Set"/>
    <s v="Home"/>
    <s v="S001"/>
    <x v="3"/>
    <s v="Online"/>
    <n v="3"/>
    <n v="28.17"/>
    <n v="0.1"/>
    <n v="11.83"/>
    <n v="35.49"/>
    <n v="3"/>
    <n v="84.51"/>
    <n v="76.06"/>
    <x v="95"/>
    <n v="0.5333946884038917"/>
  </r>
  <r>
    <x v="85"/>
    <s v="ORD100097"/>
    <s v="P2003"/>
    <s v="Water Bottle"/>
    <s v="Home"/>
    <s v="S001"/>
    <x v="3"/>
    <s v="Online"/>
    <n v="10"/>
    <n v="19.41"/>
    <n v="0.15"/>
    <n v="6.88"/>
    <n v="68.8"/>
    <n v="10"/>
    <n v="194.1"/>
    <n v="164.99"/>
    <x v="96"/>
    <n v="0.58300503060791564"/>
  </r>
  <r>
    <x v="9"/>
    <s v="ORD100098"/>
    <s v="P1002"/>
    <s v="Mechanical Keyboard"/>
    <s v="Electronics"/>
    <s v="S004"/>
    <x v="4"/>
    <s v="In-Store"/>
    <n v="2"/>
    <n v="70.510000000000005"/>
    <n v="0.1"/>
    <n v="34.200000000000003"/>
    <n v="68.400000000000006"/>
    <n v="0"/>
    <n v="141.02000000000001"/>
    <n v="126.92"/>
    <x v="97"/>
    <n v="0.46107784431137722"/>
  </r>
  <r>
    <x v="60"/>
    <s v="ORD100099"/>
    <s v="P3003"/>
    <s v="Desk Organizer"/>
    <s v="Office"/>
    <s v="S005"/>
    <x v="1"/>
    <s v="In-Store"/>
    <n v="4"/>
    <n v="23.5"/>
    <n v="0"/>
    <n v="8.41"/>
    <n v="33.64"/>
    <n v="0"/>
    <n v="94"/>
    <n v="94"/>
    <x v="98"/>
    <n v="0.64212765957446805"/>
  </r>
  <r>
    <x v="86"/>
    <s v="ORD100100"/>
    <s v="P1004"/>
    <s v="Bluetooth Speaker"/>
    <s v="Electronics"/>
    <s v="S001"/>
    <x v="3"/>
    <s v="In-Store"/>
    <n v="1"/>
    <n v="55.43"/>
    <n v="0"/>
    <n v="26.94"/>
    <n v="26.94"/>
    <n v="0"/>
    <n v="55.43"/>
    <n v="55.43"/>
    <x v="99"/>
    <n v="0.51398159841241198"/>
  </r>
  <r>
    <x v="87"/>
    <s v="ORD100101"/>
    <s v="P1001"/>
    <s v="Wireless Mouse"/>
    <s v="Electronics"/>
    <s v="S001"/>
    <x v="3"/>
    <s v="Online"/>
    <n v="1"/>
    <n v="24.78"/>
    <n v="0.2"/>
    <n v="10.46"/>
    <n v="10.46"/>
    <n v="1"/>
    <n v="24.78"/>
    <n v="19.82"/>
    <x v="100"/>
    <n v="0.47225025227043388"/>
  </r>
  <r>
    <x v="88"/>
    <s v="ORD100102"/>
    <s v="P1003"/>
    <s v="USB-C Hub"/>
    <s v="Electronics"/>
    <s v="S002"/>
    <x v="2"/>
    <s v="Online"/>
    <n v="7"/>
    <n v="40.28"/>
    <n v="0.05"/>
    <n v="18.309999999999999"/>
    <n v="128.16999999999999"/>
    <n v="7"/>
    <n v="281.96000000000004"/>
    <n v="267.86"/>
    <x v="101"/>
    <n v="0.52150377062644671"/>
  </r>
  <r>
    <x v="48"/>
    <s v="ORD100103"/>
    <s v="P1005"/>
    <s v="27in Monitor"/>
    <s v="Electronics"/>
    <s v="S004"/>
    <x v="4"/>
    <s v="Online"/>
    <n v="1"/>
    <n v="193.46"/>
    <n v="0.05"/>
    <n v="116.39"/>
    <n v="116.39"/>
    <n v="1"/>
    <n v="193.46"/>
    <n v="183.79"/>
    <x v="102"/>
    <n v="0.36672289025518251"/>
  </r>
  <r>
    <x v="89"/>
    <s v="ORD100104"/>
    <s v="P3002"/>
    <s v="Gel Pen Set"/>
    <s v="Office"/>
    <s v="S003"/>
    <x v="0"/>
    <s v="In-Store"/>
    <n v="3"/>
    <n v="9.35"/>
    <n v="0.05"/>
    <n v="2.82"/>
    <n v="8.4599999999999991"/>
    <n v="0"/>
    <n v="28.049999999999997"/>
    <n v="26.65"/>
    <x v="103"/>
    <n v="0.68255159474671667"/>
  </r>
  <r>
    <x v="90"/>
    <s v="ORD100105"/>
    <s v="P1002"/>
    <s v="Mechanical Keyboard"/>
    <s v="Electronics"/>
    <s v="S002"/>
    <x v="2"/>
    <s v="In-Store"/>
    <n v="2"/>
    <n v="69.13"/>
    <n v="0.05"/>
    <n v="33.35"/>
    <n v="66.7"/>
    <n v="0"/>
    <n v="138.26"/>
    <n v="131.35"/>
    <x v="104"/>
    <n v="0.49219642177388651"/>
  </r>
  <r>
    <x v="91"/>
    <s v="ORD100106"/>
    <s v="P1005"/>
    <s v="27in Monitor"/>
    <s v="Electronics"/>
    <s v="S001"/>
    <x v="3"/>
    <s v="In-Store"/>
    <n v="5"/>
    <n v="194.67"/>
    <n v="0.15"/>
    <n v="119.9"/>
    <n v="599.5"/>
    <n v="0"/>
    <n v="973.34999999999991"/>
    <n v="827.35"/>
    <x v="105"/>
    <n v="0.27539735299450052"/>
  </r>
  <r>
    <x v="57"/>
    <s v="ORD100107"/>
    <s v="P3002"/>
    <s v="Gel Pen Set"/>
    <s v="Office"/>
    <s v="S003"/>
    <x v="0"/>
    <s v="Online"/>
    <n v="2"/>
    <n v="9.59"/>
    <n v="0"/>
    <n v="2.87"/>
    <n v="5.74"/>
    <n v="2"/>
    <n v="19.18"/>
    <n v="19.18"/>
    <x v="106"/>
    <n v="0.7007299270072993"/>
  </r>
  <r>
    <x v="45"/>
    <s v="ORD100108"/>
    <s v="P1001"/>
    <s v="Wireless Mouse"/>
    <s v="Electronics"/>
    <s v="S005"/>
    <x v="1"/>
    <s v="Online"/>
    <n v="1"/>
    <n v="25.6"/>
    <n v="0.1"/>
    <n v="10.36"/>
    <n v="10.36"/>
    <n v="1"/>
    <n v="25.6"/>
    <n v="23.04"/>
    <x v="107"/>
    <n v="0.55034722222222221"/>
  </r>
  <r>
    <x v="12"/>
    <s v="ORD100109"/>
    <s v="P4004"/>
    <s v="Adjustable Dumbbell"/>
    <s v="Fitness"/>
    <s v="S003"/>
    <x v="0"/>
    <s v="In-Store"/>
    <n v="8"/>
    <n v="81.58"/>
    <n v="0.05"/>
    <n v="45.75"/>
    <n v="366"/>
    <n v="0"/>
    <n v="652.64"/>
    <n v="620.01"/>
    <x v="108"/>
    <n v="0.40968694053321719"/>
  </r>
  <r>
    <x v="92"/>
    <s v="ORD100110"/>
    <s v="P4002"/>
    <s v="Resistance Bands"/>
    <s v="Fitness"/>
    <s v="S003"/>
    <x v="0"/>
    <s v="In-Store"/>
    <n v="2"/>
    <n v="19.95"/>
    <n v="0.1"/>
    <n v="7.41"/>
    <n v="14.82"/>
    <n v="0"/>
    <n v="39.9"/>
    <n v="35.909999999999997"/>
    <x v="109"/>
    <n v="0.58730158730158721"/>
  </r>
  <r>
    <x v="93"/>
    <s v="ORD100111"/>
    <s v="P4003"/>
    <s v="Foam Roller"/>
    <s v="Fitness"/>
    <s v="S005"/>
    <x v="1"/>
    <s v="Online"/>
    <n v="6"/>
    <n v="23.78"/>
    <n v="0.2"/>
    <n v="9.67"/>
    <n v="58.019999999999996"/>
    <n v="6"/>
    <n v="142.68"/>
    <n v="114.14"/>
    <x v="110"/>
    <n v="0.49167688803224113"/>
  </r>
  <r>
    <x v="94"/>
    <s v="ORD100112"/>
    <s v="P2002"/>
    <s v="Storage Bin Set"/>
    <s v="Home"/>
    <s v="S003"/>
    <x v="0"/>
    <s v="Online"/>
    <n v="2"/>
    <n v="26.71"/>
    <n v="0.2"/>
    <n v="11.8"/>
    <n v="23.6"/>
    <n v="2"/>
    <n v="53.42"/>
    <n v="42.74"/>
    <x v="111"/>
    <n v="0.44782405240992046"/>
  </r>
  <r>
    <x v="95"/>
    <s v="ORD100113"/>
    <s v="P4003"/>
    <s v="Foam Roller"/>
    <s v="Fitness"/>
    <s v="S004"/>
    <x v="4"/>
    <s v="In-Store"/>
    <n v="2"/>
    <n v="24.36"/>
    <n v="0"/>
    <n v="9.43"/>
    <n v="18.86"/>
    <n v="0"/>
    <n v="48.72"/>
    <n v="48.72"/>
    <x v="112"/>
    <n v="0.61288998357963875"/>
  </r>
  <r>
    <x v="47"/>
    <s v="ORD100114"/>
    <s v="P1002"/>
    <s v="Mechanical Keyboard"/>
    <s v="Electronics"/>
    <s v="S001"/>
    <x v="3"/>
    <s v="Online"/>
    <n v="3"/>
    <n v="69.52"/>
    <n v="0.1"/>
    <n v="34.33"/>
    <n v="102.99"/>
    <n v="3"/>
    <n v="208.56"/>
    <n v="187.7"/>
    <x v="113"/>
    <n v="0.45130527437400109"/>
  </r>
  <r>
    <x v="96"/>
    <s v="ORD100115"/>
    <s v="P3002"/>
    <s v="Gel Pen Set"/>
    <s v="Office"/>
    <s v="S002"/>
    <x v="2"/>
    <s v="In-Store"/>
    <n v="6"/>
    <n v="9.56"/>
    <n v="0.15"/>
    <n v="2.82"/>
    <n v="16.919999999999998"/>
    <n v="0"/>
    <n v="57.36"/>
    <n v="48.76"/>
    <x v="114"/>
    <n v="0.65299425758818708"/>
  </r>
  <r>
    <x v="97"/>
    <s v="ORD100116"/>
    <s v="P4003"/>
    <s v="Foam Roller"/>
    <s v="Fitness"/>
    <s v="S003"/>
    <x v="0"/>
    <s v="Online"/>
    <n v="5"/>
    <n v="24.56"/>
    <n v="0.15"/>
    <n v="9.48"/>
    <n v="47.400000000000006"/>
    <n v="5"/>
    <n v="122.8"/>
    <n v="104.38"/>
    <x v="115"/>
    <n v="0.54589001724468278"/>
  </r>
  <r>
    <x v="98"/>
    <s v="ORD100117"/>
    <s v="P4003"/>
    <s v="Foam Roller"/>
    <s v="Fitness"/>
    <s v="S004"/>
    <x v="4"/>
    <s v="Online"/>
    <n v="2"/>
    <n v="24.69"/>
    <n v="0.15"/>
    <n v="9.5"/>
    <n v="19"/>
    <n v="2"/>
    <n v="49.38"/>
    <n v="41.97"/>
    <x v="116"/>
    <n v="0.54729568739575885"/>
  </r>
  <r>
    <x v="21"/>
    <s v="ORD100118"/>
    <s v="P1004"/>
    <s v="Bluetooth Speaker"/>
    <s v="Electronics"/>
    <s v="S001"/>
    <x v="3"/>
    <s v="In-Store"/>
    <n v="4"/>
    <n v="55.28"/>
    <n v="0.05"/>
    <n v="26.81"/>
    <n v="107.24"/>
    <n v="0"/>
    <n v="221.12"/>
    <n v="210.06"/>
    <x v="117"/>
    <n v="0.48947919642007048"/>
  </r>
  <r>
    <x v="99"/>
    <s v="ORD100119"/>
    <s v="P3002"/>
    <s v="Gel Pen Set"/>
    <s v="Office"/>
    <s v="S001"/>
    <x v="3"/>
    <s v="Online"/>
    <n v="10"/>
    <n v="9.77"/>
    <n v="0.2"/>
    <n v="2.81"/>
    <n v="28.1"/>
    <n v="10"/>
    <n v="97.699999999999989"/>
    <n v="78.16"/>
    <x v="118"/>
    <n v="0.64048106448311148"/>
  </r>
  <r>
    <x v="100"/>
    <s v="ORD100120"/>
    <s v="P1001"/>
    <s v="Wireless Mouse"/>
    <s v="Electronics"/>
    <s v="S003"/>
    <x v="0"/>
    <s v="In-Store"/>
    <n v="3"/>
    <n v="24.26"/>
    <n v="0.2"/>
    <n v="10.47"/>
    <n v="31.410000000000004"/>
    <n v="0"/>
    <n v="72.78"/>
    <n v="58.22"/>
    <x v="119"/>
    <n v="0.46049467536928884"/>
  </r>
  <r>
    <x v="101"/>
    <s v="ORD100121"/>
    <s v="P2003"/>
    <s v="Water Bottle"/>
    <s v="Home"/>
    <s v="S004"/>
    <x v="4"/>
    <s v="In-Store"/>
    <n v="3"/>
    <n v="18.54"/>
    <n v="0.2"/>
    <n v="6.82"/>
    <n v="20.46"/>
    <n v="0"/>
    <n v="55.62"/>
    <n v="44.5"/>
    <x v="120"/>
    <n v="0.54022471910112357"/>
  </r>
  <r>
    <x v="102"/>
    <s v="ORD100122"/>
    <s v="P4002"/>
    <s v="Resistance Bands"/>
    <s v="Fitness"/>
    <s v="S005"/>
    <x v="1"/>
    <s v="Online"/>
    <n v="4"/>
    <n v="19.43"/>
    <n v="0.15"/>
    <n v="7.28"/>
    <n v="29.12"/>
    <n v="4"/>
    <n v="77.72"/>
    <n v="66.06"/>
    <x v="121"/>
    <n v="0.55918861640932482"/>
  </r>
  <r>
    <x v="103"/>
    <s v="ORD100123"/>
    <s v="P4004"/>
    <s v="Adjustable Dumbbell"/>
    <s v="Fitness"/>
    <s v="S004"/>
    <x v="4"/>
    <s v="Online"/>
    <n v="1"/>
    <n v="80.510000000000005"/>
    <n v="0.2"/>
    <n v="45.24"/>
    <n v="45.24"/>
    <n v="1"/>
    <n v="80.510000000000005"/>
    <n v="64.41"/>
    <x v="122"/>
    <n v="0.29762459245458772"/>
  </r>
  <r>
    <x v="104"/>
    <s v="ORD100124"/>
    <s v="P2002"/>
    <s v="Storage Bin Set"/>
    <s v="Home"/>
    <s v="S005"/>
    <x v="1"/>
    <s v="In-Store"/>
    <n v="3"/>
    <n v="27.66"/>
    <n v="0"/>
    <n v="11.89"/>
    <n v="35.67"/>
    <n v="0"/>
    <n v="82.98"/>
    <n v="82.98"/>
    <x v="123"/>
    <n v="0.57013738250180768"/>
  </r>
  <r>
    <x v="105"/>
    <s v="ORD100125"/>
    <s v="P3003"/>
    <s v="Desk Organizer"/>
    <s v="Office"/>
    <s v="S005"/>
    <x v="1"/>
    <s v="In-Store"/>
    <n v="2"/>
    <n v="22.92"/>
    <n v="0.05"/>
    <n v="8.4700000000000006"/>
    <n v="16.940000000000001"/>
    <n v="0"/>
    <n v="45.84"/>
    <n v="43.55"/>
    <x v="124"/>
    <n v="0.6110218140068886"/>
  </r>
  <r>
    <x v="91"/>
    <s v="ORD100126"/>
    <s v="P2002"/>
    <s v="Storage Bin Set"/>
    <s v="Home"/>
    <s v="S001"/>
    <x v="3"/>
    <s v="Online"/>
    <n v="3"/>
    <n v="27.28"/>
    <n v="0"/>
    <n v="11.56"/>
    <n v="34.68"/>
    <n v="3"/>
    <n v="81.84"/>
    <n v="81.84"/>
    <x v="125"/>
    <n v="0.57624633431085048"/>
  </r>
  <r>
    <x v="106"/>
    <s v="ORD100127"/>
    <s v="P1002"/>
    <s v="Mechanical Keyboard"/>
    <s v="Electronics"/>
    <s v="S003"/>
    <x v="0"/>
    <s v="In-Store"/>
    <n v="4"/>
    <n v="70.349999999999994"/>
    <n v="0.2"/>
    <n v="34.08"/>
    <n v="136.32"/>
    <n v="0"/>
    <n v="281.39999999999998"/>
    <n v="225.12"/>
    <x v="126"/>
    <n v="0.3944562899786781"/>
  </r>
  <r>
    <x v="107"/>
    <s v="ORD100128"/>
    <s v="P2001"/>
    <s v="Desk Lamp"/>
    <s v="Home"/>
    <s v="S004"/>
    <x v="4"/>
    <s v="In-Store"/>
    <n v="5"/>
    <n v="32.89"/>
    <n v="0.05"/>
    <n v="14.12"/>
    <n v="70.599999999999994"/>
    <n v="0"/>
    <n v="164.45"/>
    <n v="156.22999999999999"/>
    <x v="127"/>
    <n v="0.54810215707610577"/>
  </r>
  <r>
    <x v="108"/>
    <s v="ORD100129"/>
    <s v="P1003"/>
    <s v="USB-C Hub"/>
    <s v="Electronics"/>
    <s v="S004"/>
    <x v="4"/>
    <s v="Online"/>
    <n v="1"/>
    <n v="40.82"/>
    <n v="0.15"/>
    <n v="18.3"/>
    <n v="18.3"/>
    <n v="1"/>
    <n v="40.82"/>
    <n v="34.700000000000003"/>
    <x v="128"/>
    <n v="0.47262247838616717"/>
  </r>
  <r>
    <x v="60"/>
    <s v="ORD100130"/>
    <s v="P3001"/>
    <s v="Notebook 3-Pack"/>
    <s v="Office"/>
    <s v="S005"/>
    <x v="1"/>
    <s v="In-Store"/>
    <n v="4"/>
    <n v="13.07"/>
    <n v="0.15"/>
    <n v="4.28"/>
    <n v="17.12"/>
    <n v="0"/>
    <n v="52.28"/>
    <n v="44.44"/>
    <x v="129"/>
    <n v="0.61476147614761467"/>
  </r>
  <r>
    <x v="109"/>
    <s v="ORD100131"/>
    <s v="P2001"/>
    <s v="Desk Lamp"/>
    <s v="Home"/>
    <s v="S001"/>
    <x v="3"/>
    <s v="Online"/>
    <n v="1"/>
    <n v="32.29"/>
    <n v="0.2"/>
    <n v="14.47"/>
    <n v="14.47"/>
    <n v="1"/>
    <n v="32.29"/>
    <n v="25.83"/>
    <x v="130"/>
    <n v="0.43979868370112268"/>
  </r>
  <r>
    <x v="110"/>
    <s v="ORD100132"/>
    <s v="P1004"/>
    <s v="Bluetooth Speaker"/>
    <s v="Electronics"/>
    <s v="S004"/>
    <x v="4"/>
    <s v="In-Store"/>
    <n v="2"/>
    <n v="54.56"/>
    <n v="0.1"/>
    <n v="27.3"/>
    <n v="54.6"/>
    <n v="0"/>
    <n v="109.12"/>
    <n v="98.21"/>
    <x v="131"/>
    <n v="0.4440484675694939"/>
  </r>
  <r>
    <x v="16"/>
    <s v="ORD100133"/>
    <s v="P4004"/>
    <s v="Adjustable Dumbbell"/>
    <s v="Fitness"/>
    <s v="S001"/>
    <x v="3"/>
    <s v="Online"/>
    <n v="5"/>
    <n v="77.83"/>
    <n v="0.2"/>
    <n v="44.86"/>
    <n v="224.3"/>
    <n v="5"/>
    <n v="389.15"/>
    <n v="311.32"/>
    <x v="132"/>
    <n v="0.27951946550173451"/>
  </r>
  <r>
    <x v="111"/>
    <s v="ORD100134"/>
    <s v="P1005"/>
    <s v="27in Monitor"/>
    <s v="Electronics"/>
    <s v="S002"/>
    <x v="2"/>
    <s v="In-Store"/>
    <n v="1"/>
    <n v="189.19"/>
    <n v="0.05"/>
    <n v="118.84"/>
    <n v="118.84"/>
    <n v="0"/>
    <n v="189.19"/>
    <n v="179.73"/>
    <x v="133"/>
    <n v="0.338785956712847"/>
  </r>
  <r>
    <x v="112"/>
    <s v="ORD100135"/>
    <s v="P3003"/>
    <s v="Desk Organizer"/>
    <s v="Office"/>
    <s v="S003"/>
    <x v="0"/>
    <s v="Online"/>
    <n v="3"/>
    <n v="23.13"/>
    <n v="0.1"/>
    <n v="8.59"/>
    <n v="25.77"/>
    <n v="3"/>
    <n v="69.39"/>
    <n v="62.45"/>
    <x v="134"/>
    <n v="0.58734987990392318"/>
  </r>
  <r>
    <x v="113"/>
    <s v="ORD100136"/>
    <s v="P2001"/>
    <s v="Desk Lamp"/>
    <s v="Home"/>
    <s v="S001"/>
    <x v="3"/>
    <s v="Online"/>
    <n v="6"/>
    <n v="31.28"/>
    <n v="0.2"/>
    <n v="14.39"/>
    <n v="86.34"/>
    <n v="6"/>
    <n v="187.68"/>
    <n v="150.13999999999999"/>
    <x v="135"/>
    <n v="0.42493672572265878"/>
  </r>
  <r>
    <x v="114"/>
    <s v="ORD100137"/>
    <s v="P2002"/>
    <s v="Storage Bin Set"/>
    <s v="Home"/>
    <s v="S001"/>
    <x v="3"/>
    <s v="In-Store"/>
    <n v="3"/>
    <n v="28.09"/>
    <n v="0.1"/>
    <n v="11.85"/>
    <n v="35.549999999999997"/>
    <n v="0"/>
    <n v="84.27"/>
    <n v="75.84"/>
    <x v="136"/>
    <n v="0.53125000000000011"/>
  </r>
  <r>
    <x v="115"/>
    <s v="ORD100138"/>
    <s v="P2002"/>
    <s v="Storage Bin Set"/>
    <s v="Home"/>
    <s v="S001"/>
    <x v="3"/>
    <s v="In-Store"/>
    <n v="1"/>
    <n v="28.23"/>
    <n v="0.15"/>
    <n v="11.91"/>
    <n v="11.91"/>
    <n v="0"/>
    <n v="28.23"/>
    <n v="24"/>
    <x v="137"/>
    <n v="0.50375000000000003"/>
  </r>
  <r>
    <x v="4"/>
    <s v="ORD100139"/>
    <s v="P2002"/>
    <s v="Storage Bin Set"/>
    <s v="Home"/>
    <s v="S001"/>
    <x v="3"/>
    <s v="Online"/>
    <n v="7"/>
    <n v="26.8"/>
    <n v="0.1"/>
    <n v="11.55"/>
    <n v="80.850000000000009"/>
    <n v="7"/>
    <n v="187.6"/>
    <n v="168.84"/>
    <x v="138"/>
    <n v="0.52114427860696511"/>
  </r>
  <r>
    <x v="112"/>
    <s v="ORD100140"/>
    <s v="P3001"/>
    <s v="Notebook 3-Pack"/>
    <s v="Office"/>
    <s v="S002"/>
    <x v="2"/>
    <s v="In-Store"/>
    <n v="2"/>
    <n v="13.17"/>
    <n v="0"/>
    <n v="4.21"/>
    <n v="8.42"/>
    <n v="0"/>
    <n v="26.34"/>
    <n v="26.34"/>
    <x v="139"/>
    <n v="0.68033409263477607"/>
  </r>
  <r>
    <x v="51"/>
    <s v="ORD100141"/>
    <s v="P1003"/>
    <s v="USB-C Hub"/>
    <s v="Electronics"/>
    <s v="S005"/>
    <x v="1"/>
    <s v="Online"/>
    <n v="5"/>
    <n v="38.97"/>
    <n v="0.15"/>
    <n v="18.3"/>
    <n v="91.5"/>
    <n v="5"/>
    <n v="194.85"/>
    <n v="165.62"/>
    <x v="140"/>
    <n v="0.44753049148653545"/>
  </r>
  <r>
    <x v="63"/>
    <s v="ORD100142"/>
    <s v="P4004"/>
    <s v="Adjustable Dumbbell"/>
    <s v="Fitness"/>
    <s v="S005"/>
    <x v="1"/>
    <s v="In-Store"/>
    <n v="10"/>
    <n v="79.14"/>
    <n v="0.1"/>
    <n v="44.37"/>
    <n v="443.7"/>
    <n v="0"/>
    <n v="791.4"/>
    <n v="712.26"/>
    <x v="141"/>
    <n v="0.37705332322466517"/>
  </r>
  <r>
    <x v="116"/>
    <s v="ORD100143"/>
    <s v="P3003"/>
    <s v="Desk Organizer"/>
    <s v="Office"/>
    <s v="S003"/>
    <x v="0"/>
    <s v="In-Store"/>
    <n v="4"/>
    <n v="22.79"/>
    <n v="0"/>
    <n v="8.44"/>
    <n v="33.76"/>
    <n v="0"/>
    <n v="91.16"/>
    <n v="91.16"/>
    <x v="142"/>
    <n v="0.62966213251426062"/>
  </r>
  <r>
    <x v="55"/>
    <s v="ORD100144"/>
    <s v="P2001"/>
    <s v="Desk Lamp"/>
    <s v="Home"/>
    <s v="S003"/>
    <x v="0"/>
    <s v="Online"/>
    <n v="7"/>
    <n v="32.67"/>
    <n v="0.2"/>
    <n v="14.25"/>
    <n v="99.75"/>
    <n v="7"/>
    <n v="228.69"/>
    <n v="182.95"/>
    <x v="143"/>
    <n v="0.45476906258540584"/>
  </r>
  <r>
    <x v="117"/>
    <s v="ORD100145"/>
    <s v="P4004"/>
    <s v="Adjustable Dumbbell"/>
    <s v="Fitness"/>
    <s v="S001"/>
    <x v="3"/>
    <s v="In-Store"/>
    <n v="7"/>
    <n v="79.13"/>
    <n v="0.15"/>
    <n v="45.82"/>
    <n v="320.74"/>
    <n v="0"/>
    <n v="553.91"/>
    <n v="470.82"/>
    <x v="144"/>
    <n v="0.31876300921796014"/>
  </r>
  <r>
    <x v="118"/>
    <s v="ORD100146"/>
    <s v="P4004"/>
    <s v="Adjustable Dumbbell"/>
    <s v="Fitness"/>
    <s v="S003"/>
    <x v="0"/>
    <s v="In-Store"/>
    <n v="1"/>
    <n v="80.69"/>
    <n v="0"/>
    <n v="44.55"/>
    <n v="44.55"/>
    <n v="0"/>
    <n v="80.69"/>
    <n v="80.69"/>
    <x v="145"/>
    <n v="0.44788697484198786"/>
  </r>
  <r>
    <x v="119"/>
    <s v="ORD100147"/>
    <s v="P3001"/>
    <s v="Notebook 3-Pack"/>
    <s v="Office"/>
    <s v="S005"/>
    <x v="1"/>
    <s v="In-Store"/>
    <n v="2"/>
    <n v="13.32"/>
    <n v="0.1"/>
    <n v="4.2300000000000004"/>
    <n v="8.4600000000000009"/>
    <n v="0"/>
    <n v="26.64"/>
    <n v="23.98"/>
    <x v="146"/>
    <n v="0.64720600500417014"/>
  </r>
  <r>
    <x v="120"/>
    <s v="ORD100148"/>
    <s v="P1001"/>
    <s v="Wireless Mouse"/>
    <s v="Electronics"/>
    <s v="S003"/>
    <x v="0"/>
    <s v="Online"/>
    <n v="1"/>
    <n v="25.26"/>
    <n v="0.2"/>
    <n v="10.7"/>
    <n v="10.7"/>
    <n v="1"/>
    <n v="25.26"/>
    <n v="20.21"/>
    <x v="147"/>
    <n v="0.47055912914398818"/>
  </r>
  <r>
    <x v="9"/>
    <s v="ORD100149"/>
    <s v="P2001"/>
    <s v="Desk Lamp"/>
    <s v="Home"/>
    <s v="S001"/>
    <x v="3"/>
    <s v="In-Store"/>
    <n v="1"/>
    <n v="31.7"/>
    <n v="0.1"/>
    <n v="13.99"/>
    <n v="13.99"/>
    <n v="0"/>
    <n v="31.7"/>
    <n v="28.53"/>
    <x v="148"/>
    <n v="0.50963897651594814"/>
  </r>
  <r>
    <x v="121"/>
    <s v="ORD100150"/>
    <s v="P1005"/>
    <s v="27in Monitor"/>
    <s v="Electronics"/>
    <s v="S005"/>
    <x v="1"/>
    <s v="Online"/>
    <n v="6"/>
    <n v="193.56"/>
    <n v="0.2"/>
    <n v="117.64"/>
    <n v="705.84"/>
    <n v="6"/>
    <n v="1161.3600000000001"/>
    <n v="929.09"/>
    <x v="149"/>
    <n v="0.24028888482278357"/>
  </r>
  <r>
    <x v="122"/>
    <s v="ORD100151"/>
    <s v="P1005"/>
    <s v="27in Monitor"/>
    <s v="Electronics"/>
    <s v="S002"/>
    <x v="2"/>
    <s v="In-Store"/>
    <n v="2"/>
    <n v="193.02"/>
    <n v="0.05"/>
    <n v="116.71"/>
    <n v="233.42"/>
    <n v="0"/>
    <n v="386.04"/>
    <n v="366.74"/>
    <x v="150"/>
    <n v="0.36352729454109184"/>
  </r>
  <r>
    <x v="72"/>
    <s v="ORD100152"/>
    <s v="P1005"/>
    <s v="27in Monitor"/>
    <s v="Electronics"/>
    <s v="S001"/>
    <x v="3"/>
    <s v="In-Store"/>
    <n v="3"/>
    <n v="192.71"/>
    <n v="0.2"/>
    <n v="115.82"/>
    <n v="347.46"/>
    <n v="0"/>
    <n v="578.13"/>
    <n v="462.5"/>
    <x v="151"/>
    <n v="0.24873513513513518"/>
  </r>
  <r>
    <x v="123"/>
    <s v="ORD100153"/>
    <s v="P3002"/>
    <s v="Gel Pen Set"/>
    <s v="Office"/>
    <s v="S002"/>
    <x v="2"/>
    <s v="In-Store"/>
    <n v="1"/>
    <n v="9.31"/>
    <n v="0"/>
    <n v="2.88"/>
    <n v="2.88"/>
    <n v="0"/>
    <n v="9.31"/>
    <n v="9.31"/>
    <x v="152"/>
    <n v="0.69065520945220193"/>
  </r>
  <r>
    <x v="124"/>
    <s v="ORD100154"/>
    <s v="P3003"/>
    <s v="Desk Organizer"/>
    <s v="Office"/>
    <s v="S002"/>
    <x v="2"/>
    <s v="In-Store"/>
    <n v="4"/>
    <n v="23.34"/>
    <n v="0.15"/>
    <n v="8.41"/>
    <n v="33.64"/>
    <n v="0"/>
    <n v="93.36"/>
    <n v="79.36"/>
    <x v="153"/>
    <n v="0.57610887096774188"/>
  </r>
  <r>
    <x v="125"/>
    <s v="ORD100155"/>
    <s v="P4002"/>
    <s v="Resistance Bands"/>
    <s v="Fitness"/>
    <s v="S004"/>
    <x v="4"/>
    <s v="In-Store"/>
    <n v="1"/>
    <n v="20.2"/>
    <n v="0.15"/>
    <n v="7.29"/>
    <n v="7.29"/>
    <n v="0"/>
    <n v="20.2"/>
    <n v="17.170000000000002"/>
    <x v="154"/>
    <n v="0.5754222481071638"/>
  </r>
  <r>
    <x v="126"/>
    <s v="ORD100156"/>
    <s v="P3001"/>
    <s v="Notebook 3-Pack"/>
    <s v="Office"/>
    <s v="S005"/>
    <x v="1"/>
    <s v="In-Store"/>
    <n v="1"/>
    <n v="12.76"/>
    <n v="0"/>
    <n v="4.3099999999999996"/>
    <n v="4.3099999999999996"/>
    <n v="0"/>
    <n v="12.76"/>
    <n v="12.76"/>
    <x v="10"/>
    <n v="0.66222570532915359"/>
  </r>
  <r>
    <x v="47"/>
    <s v="ORD100157"/>
    <s v="P4003"/>
    <s v="Foam Roller"/>
    <s v="Fitness"/>
    <s v="S003"/>
    <x v="0"/>
    <s v="In-Store"/>
    <n v="1"/>
    <n v="25"/>
    <n v="0"/>
    <n v="9.52"/>
    <n v="9.52"/>
    <n v="0"/>
    <n v="25"/>
    <n v="25"/>
    <x v="155"/>
    <n v="0.61919999999999997"/>
  </r>
  <r>
    <x v="68"/>
    <s v="ORD100158"/>
    <s v="P2003"/>
    <s v="Water Bottle"/>
    <s v="Home"/>
    <s v="S005"/>
    <x v="1"/>
    <s v="Online"/>
    <n v="4"/>
    <n v="19.350000000000001"/>
    <n v="0.15"/>
    <n v="6.9"/>
    <n v="27.6"/>
    <n v="4"/>
    <n v="77.400000000000006"/>
    <n v="65.790000000000006"/>
    <x v="156"/>
    <n v="0.58048335613315094"/>
  </r>
  <r>
    <x v="19"/>
    <s v="ORD100159"/>
    <s v="P2001"/>
    <s v="Desk Lamp"/>
    <s v="Home"/>
    <s v="S002"/>
    <x v="2"/>
    <s v="Online"/>
    <n v="8"/>
    <n v="32.64"/>
    <n v="0.1"/>
    <n v="13.99"/>
    <n v="111.92"/>
    <n v="8"/>
    <n v="261.12"/>
    <n v="235.01"/>
    <x v="157"/>
    <n v="0.52376494617250324"/>
  </r>
  <r>
    <x v="127"/>
    <s v="ORD100160"/>
    <s v="P2003"/>
    <s v="Water Bottle"/>
    <s v="Home"/>
    <s v="S002"/>
    <x v="2"/>
    <s v="In-Store"/>
    <n v="3"/>
    <n v="19.12"/>
    <n v="0"/>
    <n v="6.77"/>
    <n v="20.309999999999999"/>
    <n v="0"/>
    <n v="57.36"/>
    <n v="57.36"/>
    <x v="158"/>
    <n v="0.64592050209205021"/>
  </r>
  <r>
    <x v="10"/>
    <s v="ORD100161"/>
    <s v="P3001"/>
    <s v="Notebook 3-Pack"/>
    <s v="Office"/>
    <s v="S005"/>
    <x v="1"/>
    <s v="In-Store"/>
    <n v="1"/>
    <n v="12.82"/>
    <n v="0.05"/>
    <n v="4.1900000000000004"/>
    <n v="4.1900000000000004"/>
    <n v="0"/>
    <n v="12.82"/>
    <n v="12.18"/>
    <x v="159"/>
    <n v="0.65599343185550074"/>
  </r>
  <r>
    <x v="48"/>
    <s v="ORD100162"/>
    <s v="P4002"/>
    <s v="Resistance Bands"/>
    <s v="Fitness"/>
    <s v="S005"/>
    <x v="1"/>
    <s v="In-Store"/>
    <n v="1"/>
    <n v="20.48"/>
    <n v="0.2"/>
    <n v="7.16"/>
    <n v="7.16"/>
    <n v="0"/>
    <n v="20.48"/>
    <n v="16.38"/>
    <x v="160"/>
    <n v="0.56288156288156288"/>
  </r>
  <r>
    <x v="128"/>
    <s v="ORD100163"/>
    <s v="P4001"/>
    <s v="Yoga Mat"/>
    <s v="Fitness"/>
    <s v="S002"/>
    <x v="2"/>
    <s v="Online"/>
    <n v="1"/>
    <n v="29.73"/>
    <n v="0.2"/>
    <n v="11.8"/>
    <n v="11.8"/>
    <n v="1"/>
    <n v="29.73"/>
    <n v="23.78"/>
    <x v="161"/>
    <n v="0.50378469301934403"/>
  </r>
  <r>
    <x v="20"/>
    <s v="ORD100164"/>
    <s v="P3001"/>
    <s v="Notebook 3-Pack"/>
    <s v="Office"/>
    <s v="S005"/>
    <x v="1"/>
    <s v="In-Store"/>
    <n v="10"/>
    <n v="13.03"/>
    <n v="0.1"/>
    <n v="4.3099999999999996"/>
    <n v="43.099999999999994"/>
    <n v="0"/>
    <n v="130.29999999999998"/>
    <n v="117.27"/>
    <x v="162"/>
    <n v="0.63247207299394559"/>
  </r>
  <r>
    <x v="11"/>
    <s v="ORD100165"/>
    <s v="P2001"/>
    <s v="Desk Lamp"/>
    <s v="Home"/>
    <s v="S003"/>
    <x v="0"/>
    <s v="In-Store"/>
    <n v="2"/>
    <n v="31.16"/>
    <n v="0.05"/>
    <n v="14.33"/>
    <n v="28.66"/>
    <n v="0"/>
    <n v="62.32"/>
    <n v="59.2"/>
    <x v="163"/>
    <n v="0.51587837837837835"/>
  </r>
  <r>
    <x v="129"/>
    <s v="ORD100166"/>
    <s v="P3002"/>
    <s v="Gel Pen Set"/>
    <s v="Office"/>
    <s v="S003"/>
    <x v="0"/>
    <s v="Online"/>
    <n v="2"/>
    <n v="9.4"/>
    <n v="0"/>
    <n v="2.87"/>
    <n v="5.74"/>
    <n v="2"/>
    <n v="18.8"/>
    <n v="18.8"/>
    <x v="164"/>
    <n v="0.69468085106382982"/>
  </r>
  <r>
    <x v="47"/>
    <s v="ORD100167"/>
    <s v="P3003"/>
    <s v="Desk Organizer"/>
    <s v="Office"/>
    <s v="S002"/>
    <x v="2"/>
    <s v="In-Store"/>
    <n v="1"/>
    <n v="23.37"/>
    <n v="0.15"/>
    <n v="8.34"/>
    <n v="8.34"/>
    <n v="0"/>
    <n v="23.37"/>
    <n v="19.86"/>
    <x v="165"/>
    <n v="0.58006042296072502"/>
  </r>
  <r>
    <x v="130"/>
    <s v="ORD100168"/>
    <s v="P1004"/>
    <s v="Bluetooth Speaker"/>
    <s v="Electronics"/>
    <s v="S001"/>
    <x v="3"/>
    <s v="Online"/>
    <n v="2"/>
    <n v="54.65"/>
    <n v="0.2"/>
    <n v="26.5"/>
    <n v="53"/>
    <n v="2"/>
    <n v="109.3"/>
    <n v="87.44"/>
    <x v="166"/>
    <n v="0.39387008234217746"/>
  </r>
  <r>
    <x v="131"/>
    <s v="ORD100169"/>
    <s v="P2001"/>
    <s v="Desk Lamp"/>
    <s v="Home"/>
    <s v="S001"/>
    <x v="3"/>
    <s v="In-Store"/>
    <n v="2"/>
    <n v="31.27"/>
    <n v="0.1"/>
    <n v="14.16"/>
    <n v="28.32"/>
    <n v="0"/>
    <n v="62.54"/>
    <n v="56.29"/>
    <x v="167"/>
    <n v="0.49689109966246225"/>
  </r>
  <r>
    <x v="119"/>
    <s v="ORD100170"/>
    <s v="P4004"/>
    <s v="Adjustable Dumbbell"/>
    <s v="Fitness"/>
    <s v="S004"/>
    <x v="4"/>
    <s v="Online"/>
    <n v="1"/>
    <n v="80.91"/>
    <n v="0.1"/>
    <n v="45.03"/>
    <n v="45.03"/>
    <n v="1"/>
    <n v="80.91"/>
    <n v="72.819999999999993"/>
    <x v="168"/>
    <n v="0.3816259269431474"/>
  </r>
  <r>
    <x v="132"/>
    <s v="ORD100171"/>
    <s v="P2002"/>
    <s v="Storage Bin Set"/>
    <s v="Home"/>
    <s v="S001"/>
    <x v="3"/>
    <s v="In-Store"/>
    <n v="11"/>
    <n v="27.57"/>
    <n v="0.15"/>
    <n v="11.83"/>
    <n v="130.13"/>
    <n v="0"/>
    <n v="303.27"/>
    <n v="257.77999999999997"/>
    <x v="169"/>
    <n v="0.49518969664054618"/>
  </r>
  <r>
    <x v="120"/>
    <s v="ORD100172"/>
    <s v="P4001"/>
    <s v="Yoga Mat"/>
    <s v="Fitness"/>
    <s v="S004"/>
    <x v="4"/>
    <s v="Online"/>
    <n v="3"/>
    <n v="29.89"/>
    <n v="0.1"/>
    <n v="11.97"/>
    <n v="35.910000000000004"/>
    <n v="3"/>
    <n v="89.67"/>
    <n v="80.7"/>
    <x v="170"/>
    <n v="0.55501858736059473"/>
  </r>
  <r>
    <x v="133"/>
    <s v="ORD100173"/>
    <s v="P1001"/>
    <s v="Wireless Mouse"/>
    <s v="Electronics"/>
    <s v="S001"/>
    <x v="3"/>
    <s v="In-Store"/>
    <n v="3"/>
    <n v="25.01"/>
    <n v="0"/>
    <n v="10.69"/>
    <n v="32.07"/>
    <n v="0"/>
    <n v="75.03"/>
    <n v="75.03"/>
    <x v="171"/>
    <n v="0.57257097161135551"/>
  </r>
  <r>
    <x v="134"/>
    <s v="ORD100174"/>
    <s v="P3003"/>
    <s v="Desk Organizer"/>
    <s v="Office"/>
    <s v="S004"/>
    <x v="4"/>
    <s v="Online"/>
    <n v="1"/>
    <n v="23.37"/>
    <n v="0.1"/>
    <n v="8.65"/>
    <n v="8.65"/>
    <n v="1"/>
    <n v="23.37"/>
    <n v="21.03"/>
    <x v="172"/>
    <n v="0.58868283404660005"/>
  </r>
  <r>
    <x v="135"/>
    <s v="ORD100175"/>
    <s v="P3003"/>
    <s v="Desk Organizer"/>
    <s v="Office"/>
    <s v="S004"/>
    <x v="4"/>
    <s v="In-Store"/>
    <n v="2"/>
    <n v="23.35"/>
    <n v="0"/>
    <n v="8.51"/>
    <n v="17.02"/>
    <n v="0"/>
    <n v="46.7"/>
    <n v="46.7"/>
    <x v="173"/>
    <n v="0.63554603854389724"/>
  </r>
  <r>
    <x v="136"/>
    <s v="ORD100176"/>
    <s v="P1005"/>
    <s v="27in Monitor"/>
    <s v="Electronics"/>
    <s v="S002"/>
    <x v="2"/>
    <s v="In-Store"/>
    <n v="1"/>
    <n v="186.41"/>
    <n v="0.2"/>
    <n v="117.47"/>
    <n v="117.47"/>
    <n v="0"/>
    <n v="186.41"/>
    <n v="149.13"/>
    <x v="174"/>
    <n v="0.21229799503788638"/>
  </r>
  <r>
    <x v="137"/>
    <s v="ORD100177"/>
    <s v="P4002"/>
    <s v="Resistance Bands"/>
    <s v="Fitness"/>
    <s v="S003"/>
    <x v="0"/>
    <s v="In-Store"/>
    <n v="2"/>
    <n v="20.12"/>
    <n v="0.15"/>
    <n v="7.21"/>
    <n v="14.42"/>
    <n v="0"/>
    <n v="40.24"/>
    <n v="34.200000000000003"/>
    <x v="175"/>
    <n v="0.57836257309941519"/>
  </r>
  <r>
    <x v="72"/>
    <s v="ORD100178"/>
    <s v="P2003"/>
    <s v="Water Bottle"/>
    <s v="Home"/>
    <s v="S002"/>
    <x v="2"/>
    <s v="In-Store"/>
    <n v="3"/>
    <n v="18.52"/>
    <n v="0.1"/>
    <n v="6.95"/>
    <n v="20.85"/>
    <n v="0"/>
    <n v="55.56"/>
    <n v="50"/>
    <x v="176"/>
    <n v="0.58299999999999996"/>
  </r>
  <r>
    <x v="138"/>
    <s v="ORD100179"/>
    <s v="P3001"/>
    <s v="Notebook 3-Pack"/>
    <s v="Office"/>
    <s v="S003"/>
    <x v="0"/>
    <s v="In-Store"/>
    <n v="7"/>
    <n v="13.16"/>
    <n v="0"/>
    <n v="4.3"/>
    <n v="30.099999999999998"/>
    <n v="0"/>
    <n v="92.12"/>
    <n v="92.12"/>
    <x v="177"/>
    <n v="0.67325227963525847"/>
  </r>
  <r>
    <x v="15"/>
    <s v="ORD100180"/>
    <s v="P1004"/>
    <s v="Bluetooth Speaker"/>
    <s v="Electronics"/>
    <s v="S002"/>
    <x v="2"/>
    <s v="Online"/>
    <n v="3"/>
    <n v="54.53"/>
    <n v="0.1"/>
    <n v="27.52"/>
    <n v="82.56"/>
    <n v="3"/>
    <n v="163.59"/>
    <n v="147.22999999999999"/>
    <x v="178"/>
    <n v="0.43924471914691293"/>
  </r>
  <r>
    <x v="101"/>
    <s v="ORD100181"/>
    <s v="P1002"/>
    <s v="Mechanical Keyboard"/>
    <s v="Electronics"/>
    <s v="S003"/>
    <x v="0"/>
    <s v="In-Store"/>
    <n v="5"/>
    <n v="69.900000000000006"/>
    <n v="0.1"/>
    <n v="34.369999999999997"/>
    <n v="171.85"/>
    <n v="0"/>
    <n v="349.5"/>
    <n v="314.55"/>
    <x v="179"/>
    <n v="0.45366396439357815"/>
  </r>
  <r>
    <x v="114"/>
    <s v="ORD100182"/>
    <s v="P1003"/>
    <s v="USB-C Hub"/>
    <s v="Electronics"/>
    <s v="S003"/>
    <x v="0"/>
    <s v="In-Store"/>
    <n v="6"/>
    <n v="39.619999999999997"/>
    <n v="0.2"/>
    <n v="18.02"/>
    <n v="108.12"/>
    <n v="0"/>
    <n v="237.71999999999997"/>
    <n v="190.18"/>
    <x v="180"/>
    <n v="0.43148596066884004"/>
  </r>
  <r>
    <x v="96"/>
    <s v="ORD100183"/>
    <s v="P3001"/>
    <s v="Notebook 3-Pack"/>
    <s v="Office"/>
    <s v="S001"/>
    <x v="3"/>
    <s v="In-Store"/>
    <n v="4"/>
    <n v="12.73"/>
    <n v="0.1"/>
    <n v="4.2"/>
    <n v="16.8"/>
    <n v="0"/>
    <n v="50.92"/>
    <n v="45.83"/>
    <x v="181"/>
    <n v="0.63342788566441188"/>
  </r>
  <r>
    <x v="139"/>
    <s v="ORD100184"/>
    <s v="P4004"/>
    <s v="Adjustable Dumbbell"/>
    <s v="Fitness"/>
    <s v="S003"/>
    <x v="0"/>
    <s v="In-Store"/>
    <n v="5"/>
    <n v="78.91"/>
    <n v="0.05"/>
    <n v="44.27"/>
    <n v="221.35000000000002"/>
    <n v="0"/>
    <n v="394.54999999999995"/>
    <n v="374.82"/>
    <x v="182"/>
    <n v="0.40944986927058313"/>
  </r>
  <r>
    <x v="140"/>
    <s v="ORD100185"/>
    <s v="P3002"/>
    <s v="Gel Pen Set"/>
    <s v="Office"/>
    <s v="S002"/>
    <x v="2"/>
    <s v="Online"/>
    <n v="4"/>
    <n v="9.7200000000000006"/>
    <n v="0.1"/>
    <n v="2.86"/>
    <n v="11.44"/>
    <n v="4"/>
    <n v="38.880000000000003"/>
    <n v="34.99"/>
    <x v="183"/>
    <n v="0.67304944269791378"/>
  </r>
  <r>
    <x v="77"/>
    <s v="ORD100186"/>
    <s v="P1002"/>
    <s v="Mechanical Keyboard"/>
    <s v="Electronics"/>
    <s v="S001"/>
    <x v="3"/>
    <s v="In-Store"/>
    <n v="7"/>
    <n v="70.62"/>
    <n v="0.1"/>
    <n v="33.36"/>
    <n v="233.51999999999998"/>
    <n v="0"/>
    <n v="494.34000000000003"/>
    <n v="444.91"/>
    <x v="184"/>
    <n v="0.47512980153289436"/>
  </r>
  <r>
    <x v="141"/>
    <s v="ORD100187"/>
    <s v="P1005"/>
    <s v="27in Monitor"/>
    <s v="Electronics"/>
    <s v="S003"/>
    <x v="0"/>
    <s v="In-Store"/>
    <n v="8"/>
    <n v="187.68"/>
    <n v="0"/>
    <n v="116.39"/>
    <n v="931.12"/>
    <n v="0"/>
    <n v="1501.44"/>
    <n v="1501.44"/>
    <x v="185"/>
    <n v="0.37984867860187554"/>
  </r>
  <r>
    <x v="119"/>
    <s v="ORD100188"/>
    <s v="P1004"/>
    <s v="Bluetooth Speaker"/>
    <s v="Electronics"/>
    <s v="S003"/>
    <x v="0"/>
    <s v="In-Store"/>
    <n v="2"/>
    <n v="55.71"/>
    <n v="0.1"/>
    <n v="27.51"/>
    <n v="55.02"/>
    <n v="0"/>
    <n v="111.42"/>
    <n v="100.28"/>
    <x v="186"/>
    <n v="0.45133625847626641"/>
  </r>
  <r>
    <x v="142"/>
    <s v="ORD100189"/>
    <s v="P3001"/>
    <s v="Notebook 3-Pack"/>
    <s v="Office"/>
    <s v="S005"/>
    <x v="1"/>
    <s v="Online"/>
    <n v="2"/>
    <n v="12.7"/>
    <n v="0.15"/>
    <n v="4.17"/>
    <n v="8.34"/>
    <n v="2"/>
    <n v="25.4"/>
    <n v="21.59"/>
    <x v="187"/>
    <n v="0.6137100509495137"/>
  </r>
  <r>
    <x v="143"/>
    <s v="ORD100190"/>
    <s v="P3002"/>
    <s v="Gel Pen Set"/>
    <s v="Office"/>
    <s v="S004"/>
    <x v="4"/>
    <s v="Online"/>
    <n v="8"/>
    <n v="9.67"/>
    <n v="0.1"/>
    <n v="2.85"/>
    <n v="22.8"/>
    <n v="8"/>
    <n v="77.36"/>
    <n v="69.62"/>
    <x v="188"/>
    <n v="0.6725079000287274"/>
  </r>
  <r>
    <x v="144"/>
    <s v="ORD100191"/>
    <s v="P2003"/>
    <s v="Water Bottle"/>
    <s v="Home"/>
    <s v="S001"/>
    <x v="3"/>
    <s v="Online"/>
    <n v="3"/>
    <n v="18.940000000000001"/>
    <n v="0.15"/>
    <n v="6.78"/>
    <n v="20.34"/>
    <n v="3"/>
    <n v="56.820000000000007"/>
    <n v="48.3"/>
    <x v="189"/>
    <n v="0.57888198757763976"/>
  </r>
  <r>
    <x v="64"/>
    <s v="ORD100192"/>
    <s v="P4004"/>
    <s v="Adjustable Dumbbell"/>
    <s v="Fitness"/>
    <s v="S004"/>
    <x v="4"/>
    <s v="Online"/>
    <n v="1"/>
    <n v="78.11"/>
    <n v="0"/>
    <n v="45.41"/>
    <n v="45.41"/>
    <n v="1"/>
    <n v="78.11"/>
    <n v="78.11"/>
    <x v="190"/>
    <n v="0.41864037895275896"/>
  </r>
  <r>
    <x v="145"/>
    <s v="ORD100193"/>
    <s v="P1001"/>
    <s v="Wireless Mouse"/>
    <s v="Electronics"/>
    <s v="S004"/>
    <x v="4"/>
    <s v="Online"/>
    <n v="5"/>
    <n v="25.07"/>
    <n v="0"/>
    <n v="10.52"/>
    <n v="52.599999999999994"/>
    <n v="5"/>
    <n v="125.35"/>
    <n v="125.35"/>
    <x v="191"/>
    <n v="0.58037495013960916"/>
  </r>
  <r>
    <x v="70"/>
    <s v="ORD100194"/>
    <s v="P3003"/>
    <s v="Desk Organizer"/>
    <s v="Office"/>
    <s v="S005"/>
    <x v="1"/>
    <s v="Online"/>
    <n v="12"/>
    <n v="22.82"/>
    <n v="0.1"/>
    <n v="8.4"/>
    <n v="100.80000000000001"/>
    <n v="12"/>
    <n v="273.84000000000003"/>
    <n v="246.46"/>
    <x v="192"/>
    <n v="0.59100868295058018"/>
  </r>
  <r>
    <x v="146"/>
    <s v="ORD100195"/>
    <s v="P1001"/>
    <s v="Wireless Mouse"/>
    <s v="Electronics"/>
    <s v="S001"/>
    <x v="3"/>
    <s v="Online"/>
    <n v="5"/>
    <n v="25.45"/>
    <n v="0.2"/>
    <n v="10.54"/>
    <n v="52.699999999999996"/>
    <n v="5"/>
    <n v="127.25"/>
    <n v="101.8"/>
    <x v="193"/>
    <n v="0.48231827111984288"/>
  </r>
  <r>
    <x v="104"/>
    <s v="ORD100196"/>
    <s v="P4004"/>
    <s v="Adjustable Dumbbell"/>
    <s v="Fitness"/>
    <s v="S005"/>
    <x v="1"/>
    <s v="Online"/>
    <n v="3"/>
    <n v="80.55"/>
    <n v="0.05"/>
    <n v="45.01"/>
    <n v="135.03"/>
    <n v="3"/>
    <n v="241.64999999999998"/>
    <n v="229.57"/>
    <x v="194"/>
    <n v="0.41181339025133945"/>
  </r>
  <r>
    <x v="147"/>
    <s v="ORD100197"/>
    <s v="P4001"/>
    <s v="Yoga Mat"/>
    <s v="Fitness"/>
    <s v="S005"/>
    <x v="1"/>
    <s v="Online"/>
    <n v="6"/>
    <n v="29.75"/>
    <n v="0"/>
    <n v="12.04"/>
    <n v="72.239999999999995"/>
    <n v="6"/>
    <n v="178.5"/>
    <n v="178.5"/>
    <x v="195"/>
    <n v="0.59529411764705886"/>
  </r>
  <r>
    <x v="132"/>
    <s v="ORD100198"/>
    <s v="P4003"/>
    <s v="Foam Roller"/>
    <s v="Fitness"/>
    <s v="S001"/>
    <x v="3"/>
    <s v="In-Store"/>
    <n v="5"/>
    <n v="24.6"/>
    <n v="0"/>
    <n v="9.4700000000000006"/>
    <n v="47.35"/>
    <n v="0"/>
    <n v="123"/>
    <n v="123"/>
    <x v="196"/>
    <n v="0.61504065040650413"/>
  </r>
  <r>
    <x v="71"/>
    <s v="ORD100199"/>
    <s v="P4002"/>
    <s v="Resistance Bands"/>
    <s v="Fitness"/>
    <s v="S004"/>
    <x v="4"/>
    <s v="Online"/>
    <n v="5"/>
    <n v="19.43"/>
    <n v="0.15"/>
    <n v="7.25"/>
    <n v="36.25"/>
    <n v="5"/>
    <n v="97.15"/>
    <n v="82.58"/>
    <x v="197"/>
    <n v="0.56103172681036573"/>
  </r>
  <r>
    <x v="148"/>
    <s v="ORD100200"/>
    <s v="P1004"/>
    <s v="Bluetooth Speaker"/>
    <s v="Electronics"/>
    <s v="S004"/>
    <x v="4"/>
    <s v="In-Store"/>
    <n v="4"/>
    <n v="54.9"/>
    <n v="0"/>
    <n v="27.22"/>
    <n v="108.88"/>
    <n v="0"/>
    <n v="219.6"/>
    <n v="219.6"/>
    <x v="198"/>
    <n v="0.50418943533697635"/>
  </r>
  <r>
    <x v="83"/>
    <s v="ORD100201"/>
    <s v="P2001"/>
    <s v="Desk Lamp"/>
    <s v="Home"/>
    <s v="S004"/>
    <x v="4"/>
    <s v="In-Store"/>
    <n v="2"/>
    <n v="31.36"/>
    <n v="0.2"/>
    <n v="14.11"/>
    <n v="28.22"/>
    <n v="0"/>
    <n v="62.72"/>
    <n v="50.18"/>
    <x v="199"/>
    <n v="0.43762455161418895"/>
  </r>
  <r>
    <x v="123"/>
    <s v="ORD100202"/>
    <s v="P4003"/>
    <s v="Foam Roller"/>
    <s v="Fitness"/>
    <s v="S003"/>
    <x v="0"/>
    <s v="In-Store"/>
    <n v="1"/>
    <n v="24.12"/>
    <n v="0.2"/>
    <n v="9.52"/>
    <n v="9.52"/>
    <n v="0"/>
    <n v="24.12"/>
    <n v="19.3"/>
    <x v="200"/>
    <n v="0.50673575129533688"/>
  </r>
  <r>
    <x v="149"/>
    <s v="ORD100203"/>
    <s v="P4002"/>
    <s v="Resistance Bands"/>
    <s v="Fitness"/>
    <s v="S003"/>
    <x v="0"/>
    <s v="In-Store"/>
    <n v="7"/>
    <n v="19.77"/>
    <n v="0.1"/>
    <n v="7.43"/>
    <n v="52.01"/>
    <n v="0"/>
    <n v="138.38999999999999"/>
    <n v="124.55"/>
    <x v="201"/>
    <n v="0.58241670012043356"/>
  </r>
  <r>
    <x v="86"/>
    <s v="ORD100204"/>
    <s v="P1002"/>
    <s v="Mechanical Keyboard"/>
    <s v="Electronics"/>
    <s v="S005"/>
    <x v="1"/>
    <s v="In-Store"/>
    <n v="2"/>
    <n v="72.010000000000005"/>
    <n v="0.1"/>
    <n v="34.619999999999997"/>
    <n v="69.239999999999995"/>
    <n v="0"/>
    <n v="144.02000000000001"/>
    <n v="129.62"/>
    <x v="202"/>
    <n v="0.46582317543588958"/>
  </r>
  <r>
    <x v="113"/>
    <s v="ORD100205"/>
    <s v="P1001"/>
    <s v="Wireless Mouse"/>
    <s v="Electronics"/>
    <s v="S003"/>
    <x v="0"/>
    <s v="In-Store"/>
    <n v="3"/>
    <n v="25.22"/>
    <n v="0.2"/>
    <n v="10.4"/>
    <n v="31.200000000000003"/>
    <n v="0"/>
    <n v="75.66"/>
    <n v="60.53"/>
    <x v="203"/>
    <n v="0.48455311415826857"/>
  </r>
  <r>
    <x v="137"/>
    <s v="ORD100206"/>
    <s v="P1003"/>
    <s v="USB-C Hub"/>
    <s v="Electronics"/>
    <s v="S001"/>
    <x v="3"/>
    <s v="In-Store"/>
    <n v="4"/>
    <n v="39.369999999999997"/>
    <n v="0.2"/>
    <n v="18.05"/>
    <n v="72.2"/>
    <n v="0"/>
    <n v="157.47999999999999"/>
    <n v="125.98"/>
    <x v="204"/>
    <n v="0.42689315764407049"/>
  </r>
  <r>
    <x v="28"/>
    <s v="ORD100207"/>
    <s v="P2002"/>
    <s v="Storage Bin Set"/>
    <s v="Home"/>
    <s v="S003"/>
    <x v="0"/>
    <s v="In-Store"/>
    <n v="1"/>
    <n v="27.94"/>
    <n v="0"/>
    <n v="11.97"/>
    <n v="11.97"/>
    <n v="0"/>
    <n v="27.94"/>
    <n v="27.94"/>
    <x v="205"/>
    <n v="0.57158196134574091"/>
  </r>
  <r>
    <x v="150"/>
    <s v="ORD100208"/>
    <s v="P2002"/>
    <s v="Storage Bin Set"/>
    <s v="Home"/>
    <s v="S004"/>
    <x v="4"/>
    <s v="In-Store"/>
    <n v="1"/>
    <n v="28.26"/>
    <n v="0.1"/>
    <n v="11.65"/>
    <n v="11.65"/>
    <n v="0"/>
    <n v="28.26"/>
    <n v="25.43"/>
    <x v="206"/>
    <n v="0.5418796696814786"/>
  </r>
  <r>
    <x v="151"/>
    <s v="ORD100209"/>
    <s v="P1002"/>
    <s v="Mechanical Keyboard"/>
    <s v="Electronics"/>
    <s v="S005"/>
    <x v="1"/>
    <s v="Online"/>
    <n v="5"/>
    <n v="71.459999999999994"/>
    <n v="0"/>
    <n v="33.56"/>
    <n v="167.8"/>
    <n v="5"/>
    <n v="357.29999999999995"/>
    <n v="357.3"/>
    <x v="207"/>
    <n v="0.53036663867898126"/>
  </r>
  <r>
    <x v="152"/>
    <s v="ORD100210"/>
    <s v="P4004"/>
    <s v="Adjustable Dumbbell"/>
    <s v="Fitness"/>
    <s v="S001"/>
    <x v="3"/>
    <s v="In-Store"/>
    <n v="5"/>
    <n v="78.48"/>
    <n v="0.05"/>
    <n v="44.12"/>
    <n v="220.6"/>
    <n v="0"/>
    <n v="392.40000000000003"/>
    <n v="372.78"/>
    <x v="208"/>
    <n v="0.40823005526047534"/>
  </r>
  <r>
    <x v="153"/>
    <s v="ORD100211"/>
    <s v="P4004"/>
    <s v="Adjustable Dumbbell"/>
    <s v="Fitness"/>
    <s v="S003"/>
    <x v="0"/>
    <s v="Online"/>
    <n v="10"/>
    <n v="80.2"/>
    <n v="0.15"/>
    <n v="44.34"/>
    <n v="443.40000000000003"/>
    <n v="10"/>
    <n v="802"/>
    <n v="681.7"/>
    <x v="209"/>
    <n v="0.34956725832477631"/>
  </r>
  <r>
    <x v="50"/>
    <s v="ORD100212"/>
    <s v="P1004"/>
    <s v="Bluetooth Speaker"/>
    <s v="Electronics"/>
    <s v="S001"/>
    <x v="3"/>
    <s v="Online"/>
    <n v="5"/>
    <n v="55.48"/>
    <n v="0.15"/>
    <n v="27.31"/>
    <n v="136.54999999999998"/>
    <n v="5"/>
    <n v="277.39999999999998"/>
    <n v="235.79"/>
    <x v="210"/>
    <n v="0.42088298910047078"/>
  </r>
  <r>
    <x v="154"/>
    <s v="ORD100213"/>
    <s v="P1004"/>
    <s v="Bluetooth Speaker"/>
    <s v="Electronics"/>
    <s v="S002"/>
    <x v="2"/>
    <s v="In-Store"/>
    <n v="4"/>
    <n v="54.68"/>
    <n v="0.1"/>
    <n v="27.02"/>
    <n v="108.08"/>
    <n v="0"/>
    <n v="218.72"/>
    <n v="196.85"/>
    <x v="211"/>
    <n v="0.4509525019050038"/>
  </r>
  <r>
    <x v="155"/>
    <s v="ORD100214"/>
    <s v="P1002"/>
    <s v="Mechanical Keyboard"/>
    <s v="Electronics"/>
    <s v="S002"/>
    <x v="2"/>
    <s v="In-Store"/>
    <n v="3"/>
    <n v="71.819999999999993"/>
    <n v="0"/>
    <n v="33.67"/>
    <n v="101.01"/>
    <n v="0"/>
    <n v="215.45999999999998"/>
    <n v="215.46"/>
    <x v="212"/>
    <n v="0.53118908382066277"/>
  </r>
  <r>
    <x v="84"/>
    <s v="ORD100215"/>
    <s v="P1005"/>
    <s v="27in Monitor"/>
    <s v="Electronics"/>
    <s v="S003"/>
    <x v="0"/>
    <s v="Online"/>
    <n v="5"/>
    <n v="184.42"/>
    <n v="0.1"/>
    <n v="115.93"/>
    <n v="579.65000000000009"/>
    <n v="5"/>
    <n v="922.09999999999991"/>
    <n v="829.89"/>
    <x v="213"/>
    <n v="0.30153393823277774"/>
  </r>
  <r>
    <x v="156"/>
    <s v="ORD100216"/>
    <s v="P1003"/>
    <s v="USB-C Hub"/>
    <s v="Electronics"/>
    <s v="S004"/>
    <x v="4"/>
    <s v="In-Store"/>
    <n v="8"/>
    <n v="40.92"/>
    <n v="0.05"/>
    <n v="18.39"/>
    <n v="147.12"/>
    <n v="0"/>
    <n v="327.36"/>
    <n v="310.99"/>
    <x v="214"/>
    <n v="0.52693012637062286"/>
  </r>
  <r>
    <x v="131"/>
    <s v="ORD100217"/>
    <s v="P2001"/>
    <s v="Desk Lamp"/>
    <s v="Home"/>
    <s v="S005"/>
    <x v="1"/>
    <s v="Online"/>
    <n v="9"/>
    <n v="31.95"/>
    <n v="0.15"/>
    <n v="14.26"/>
    <n v="128.34"/>
    <n v="9"/>
    <n v="287.55"/>
    <n v="244.42"/>
    <x v="215"/>
    <n v="0.47492021929465672"/>
  </r>
  <r>
    <x v="157"/>
    <s v="ORD100218"/>
    <s v="P4004"/>
    <s v="Adjustable Dumbbell"/>
    <s v="Fitness"/>
    <s v="S004"/>
    <x v="4"/>
    <s v="In-Store"/>
    <n v="6"/>
    <n v="81.55"/>
    <n v="0.05"/>
    <n v="45.32"/>
    <n v="271.92"/>
    <n v="0"/>
    <n v="489.29999999999995"/>
    <n v="464.84"/>
    <x v="216"/>
    <n v="0.41502452456759309"/>
  </r>
  <r>
    <x v="133"/>
    <s v="ORD100219"/>
    <s v="P1002"/>
    <s v="Mechanical Keyboard"/>
    <s v="Electronics"/>
    <s v="S005"/>
    <x v="1"/>
    <s v="In-Store"/>
    <n v="5"/>
    <n v="68.22"/>
    <n v="0"/>
    <n v="33.4"/>
    <n v="167"/>
    <n v="0"/>
    <n v="341.1"/>
    <n v="341.1"/>
    <x v="217"/>
    <n v="0.51040750513046029"/>
  </r>
  <r>
    <x v="27"/>
    <s v="ORD100220"/>
    <s v="P1004"/>
    <s v="Bluetooth Speaker"/>
    <s v="Electronics"/>
    <s v="S005"/>
    <x v="1"/>
    <s v="In-Store"/>
    <n v="1"/>
    <n v="56.16"/>
    <n v="0.15"/>
    <n v="26.59"/>
    <n v="26.59"/>
    <n v="0"/>
    <n v="56.16"/>
    <n v="47.74"/>
    <x v="218"/>
    <n v="0.44302471721826564"/>
  </r>
  <r>
    <x v="75"/>
    <s v="ORD100221"/>
    <s v="P2003"/>
    <s v="Water Bottle"/>
    <s v="Home"/>
    <s v="S001"/>
    <x v="3"/>
    <s v="In-Store"/>
    <n v="3"/>
    <n v="18.48"/>
    <n v="0"/>
    <n v="6.9"/>
    <n v="20.700000000000003"/>
    <n v="0"/>
    <n v="55.44"/>
    <n v="55.44"/>
    <x v="219"/>
    <n v="0.62662337662337653"/>
  </r>
  <r>
    <x v="55"/>
    <s v="ORD100222"/>
    <s v="P3001"/>
    <s v="Notebook 3-Pack"/>
    <s v="Office"/>
    <s v="S004"/>
    <x v="4"/>
    <s v="In-Store"/>
    <n v="2"/>
    <n v="12.62"/>
    <n v="0.05"/>
    <n v="4.3"/>
    <n v="8.6"/>
    <n v="0"/>
    <n v="25.24"/>
    <n v="23.98"/>
    <x v="220"/>
    <n v="0.64136780650542125"/>
  </r>
  <r>
    <x v="158"/>
    <s v="ORD100223"/>
    <s v="P1002"/>
    <s v="Mechanical Keyboard"/>
    <s v="Electronics"/>
    <s v="S001"/>
    <x v="3"/>
    <s v="In-Store"/>
    <n v="8"/>
    <n v="72.069999999999993"/>
    <n v="0"/>
    <n v="33.96"/>
    <n v="271.68"/>
    <n v="0"/>
    <n v="576.55999999999995"/>
    <n v="576.55999999999995"/>
    <x v="221"/>
    <n v="0.52879145275426664"/>
  </r>
  <r>
    <x v="159"/>
    <s v="ORD100224"/>
    <s v="P4002"/>
    <s v="Resistance Bands"/>
    <s v="Fitness"/>
    <s v="S002"/>
    <x v="2"/>
    <s v="In-Store"/>
    <n v="10"/>
    <n v="20.16"/>
    <n v="0.1"/>
    <n v="7.26"/>
    <n v="72.599999999999994"/>
    <n v="0"/>
    <n v="201.6"/>
    <n v="181.44"/>
    <x v="222"/>
    <n v="0.59986772486772488"/>
  </r>
  <r>
    <x v="160"/>
    <s v="ORD100225"/>
    <s v="P4003"/>
    <s v="Foam Roller"/>
    <s v="Fitness"/>
    <s v="S004"/>
    <x v="4"/>
    <s v="Online"/>
    <n v="8"/>
    <n v="23.95"/>
    <n v="0.2"/>
    <n v="9.69"/>
    <n v="77.52"/>
    <n v="8"/>
    <n v="191.6"/>
    <n v="153.28"/>
    <x v="48"/>
    <n v="0.49425887265135704"/>
  </r>
  <r>
    <x v="161"/>
    <s v="ORD100226"/>
    <s v="P4002"/>
    <s v="Resistance Bands"/>
    <s v="Fitness"/>
    <s v="S001"/>
    <x v="3"/>
    <s v="In-Store"/>
    <n v="3"/>
    <n v="20.25"/>
    <n v="0.1"/>
    <n v="7.31"/>
    <n v="21.93"/>
    <n v="0"/>
    <n v="60.75"/>
    <n v="54.68"/>
    <x v="223"/>
    <n v="0.59893928310168254"/>
  </r>
  <r>
    <x v="57"/>
    <s v="ORD100227"/>
    <s v="P2003"/>
    <s v="Water Bottle"/>
    <s v="Home"/>
    <s v="S003"/>
    <x v="0"/>
    <s v="Online"/>
    <n v="1"/>
    <n v="18.46"/>
    <n v="0.1"/>
    <n v="7.01"/>
    <n v="7.01"/>
    <n v="1"/>
    <n v="18.46"/>
    <n v="16.61"/>
    <x v="224"/>
    <n v="0.5779650812763395"/>
  </r>
  <r>
    <x v="19"/>
    <s v="ORD100228"/>
    <s v="P1002"/>
    <s v="Mechanical Keyboard"/>
    <s v="Electronics"/>
    <s v="S005"/>
    <x v="1"/>
    <s v="Online"/>
    <n v="4"/>
    <n v="70.84"/>
    <n v="0.1"/>
    <n v="33.869999999999997"/>
    <n v="135.47999999999999"/>
    <n v="4"/>
    <n v="283.36"/>
    <n v="255.02"/>
    <x v="225"/>
    <n v="0.4687475492118266"/>
  </r>
  <r>
    <x v="162"/>
    <s v="ORD100229"/>
    <s v="P4002"/>
    <s v="Resistance Bands"/>
    <s v="Fitness"/>
    <s v="S001"/>
    <x v="3"/>
    <s v="Online"/>
    <n v="10"/>
    <n v="19.670000000000002"/>
    <n v="0.1"/>
    <n v="7.38"/>
    <n v="73.8"/>
    <n v="10"/>
    <n v="196.70000000000002"/>
    <n v="177.03"/>
    <x v="226"/>
    <n v="0.58312150482968994"/>
  </r>
  <r>
    <x v="57"/>
    <s v="ORD100230"/>
    <s v="P1005"/>
    <s v="27in Monitor"/>
    <s v="Electronics"/>
    <s v="S002"/>
    <x v="2"/>
    <s v="In-Store"/>
    <n v="5"/>
    <n v="187.72"/>
    <n v="0"/>
    <n v="118.43"/>
    <n v="592.15000000000009"/>
    <n v="0"/>
    <n v="938.6"/>
    <n v="938.6"/>
    <x v="227"/>
    <n v="0.36911357340720213"/>
  </r>
  <r>
    <x v="163"/>
    <s v="ORD100231"/>
    <s v="P3003"/>
    <s v="Desk Organizer"/>
    <s v="Office"/>
    <s v="S004"/>
    <x v="4"/>
    <s v="In-Store"/>
    <n v="2"/>
    <n v="23.6"/>
    <n v="0.1"/>
    <n v="8.44"/>
    <n v="16.88"/>
    <n v="0"/>
    <n v="47.2"/>
    <n v="42.48"/>
    <x v="228"/>
    <n v="0.60263653483992463"/>
  </r>
  <r>
    <x v="164"/>
    <s v="ORD100232"/>
    <s v="P1005"/>
    <s v="27in Monitor"/>
    <s v="Electronics"/>
    <s v="S004"/>
    <x v="4"/>
    <s v="Online"/>
    <n v="3"/>
    <n v="187.04"/>
    <n v="0.05"/>
    <n v="118.98"/>
    <n v="356.94"/>
    <n v="3"/>
    <n v="561.12"/>
    <n v="533.05999999999995"/>
    <x v="229"/>
    <n v="0.33039432709263489"/>
  </r>
  <r>
    <x v="165"/>
    <s v="ORD100233"/>
    <s v="P1001"/>
    <s v="Wireless Mouse"/>
    <s v="Electronics"/>
    <s v="S005"/>
    <x v="1"/>
    <s v="In-Store"/>
    <n v="6"/>
    <n v="24.44"/>
    <n v="0.15"/>
    <n v="10.56"/>
    <n v="63.36"/>
    <n v="0"/>
    <n v="146.64000000000001"/>
    <n v="124.64"/>
    <x v="230"/>
    <n v="0.49165596919127086"/>
  </r>
  <r>
    <x v="143"/>
    <s v="ORD100234"/>
    <s v="P2001"/>
    <s v="Desk Lamp"/>
    <s v="Home"/>
    <s v="S001"/>
    <x v="3"/>
    <s v="In-Store"/>
    <n v="6"/>
    <n v="31.55"/>
    <n v="0"/>
    <n v="14.02"/>
    <n v="84.12"/>
    <n v="0"/>
    <n v="189.3"/>
    <n v="189.3"/>
    <x v="231"/>
    <n v="0.55562599049128369"/>
  </r>
  <r>
    <x v="132"/>
    <s v="ORD100235"/>
    <s v="P3003"/>
    <s v="Desk Organizer"/>
    <s v="Office"/>
    <s v="S005"/>
    <x v="1"/>
    <s v="Online"/>
    <n v="3"/>
    <n v="22.72"/>
    <n v="0.1"/>
    <n v="8.3699999999999992"/>
    <n v="25.11"/>
    <n v="3"/>
    <n v="68.16"/>
    <n v="61.34"/>
    <x v="232"/>
    <n v="0.59064232148679496"/>
  </r>
  <r>
    <x v="47"/>
    <s v="ORD100236"/>
    <s v="P4004"/>
    <s v="Adjustable Dumbbell"/>
    <s v="Fitness"/>
    <s v="S002"/>
    <x v="2"/>
    <s v="In-Store"/>
    <n v="5"/>
    <n v="79.489999999999995"/>
    <n v="0.05"/>
    <n v="45.09"/>
    <n v="225.45000000000002"/>
    <n v="0"/>
    <n v="397.45"/>
    <n v="377.58"/>
    <x v="233"/>
    <n v="0.40290799300810415"/>
  </r>
  <r>
    <x v="91"/>
    <s v="ORD100237"/>
    <s v="P2003"/>
    <s v="Water Bottle"/>
    <s v="Home"/>
    <s v="S005"/>
    <x v="1"/>
    <s v="In-Store"/>
    <n v="3"/>
    <n v="19"/>
    <n v="0.15"/>
    <n v="6.98"/>
    <n v="20.94"/>
    <n v="0"/>
    <n v="57"/>
    <n v="48.45"/>
    <x v="234"/>
    <n v="0.56780185758513935"/>
  </r>
  <r>
    <x v="166"/>
    <s v="ORD100238"/>
    <s v="P4003"/>
    <s v="Foam Roller"/>
    <s v="Fitness"/>
    <s v="S003"/>
    <x v="0"/>
    <s v="In-Store"/>
    <n v="2"/>
    <n v="24.36"/>
    <n v="0.05"/>
    <n v="9.69"/>
    <n v="19.38"/>
    <n v="0"/>
    <n v="48.72"/>
    <n v="46.28"/>
    <x v="235"/>
    <n v="0.58124459809853068"/>
  </r>
  <r>
    <x v="26"/>
    <s v="ORD100239"/>
    <s v="P4004"/>
    <s v="Adjustable Dumbbell"/>
    <s v="Fitness"/>
    <s v="S005"/>
    <x v="1"/>
    <s v="In-Store"/>
    <n v="3"/>
    <n v="78.319999999999993"/>
    <n v="0.1"/>
    <n v="44.51"/>
    <n v="133.53"/>
    <n v="0"/>
    <n v="234.95999999999998"/>
    <n v="211.46"/>
    <x v="236"/>
    <n v="0.3685330558970964"/>
  </r>
  <r>
    <x v="128"/>
    <s v="ORD100240"/>
    <s v="P2003"/>
    <s v="Water Bottle"/>
    <s v="Home"/>
    <s v="S005"/>
    <x v="1"/>
    <s v="In-Store"/>
    <n v="5"/>
    <n v="18.71"/>
    <n v="0.15"/>
    <n v="7.03"/>
    <n v="35.15"/>
    <n v="0"/>
    <n v="93.550000000000011"/>
    <n v="79.52"/>
    <x v="237"/>
    <n v="0.55797283702213274"/>
  </r>
  <r>
    <x v="167"/>
    <s v="ORD100241"/>
    <s v="P2003"/>
    <s v="Water Bottle"/>
    <s v="Home"/>
    <s v="S002"/>
    <x v="2"/>
    <s v="In-Store"/>
    <n v="2"/>
    <n v="18.579999999999998"/>
    <n v="0.2"/>
    <n v="6.9"/>
    <n v="13.8"/>
    <n v="0"/>
    <n v="37.159999999999997"/>
    <n v="29.73"/>
    <x v="238"/>
    <n v="0.53582240161453076"/>
  </r>
  <r>
    <x v="141"/>
    <s v="ORD100242"/>
    <s v="P3003"/>
    <s v="Desk Organizer"/>
    <s v="Office"/>
    <s v="S001"/>
    <x v="3"/>
    <s v="In-Store"/>
    <n v="6"/>
    <n v="23.6"/>
    <n v="0"/>
    <n v="8.4700000000000006"/>
    <n v="50.820000000000007"/>
    <n v="0"/>
    <n v="141.60000000000002"/>
    <n v="141.6"/>
    <x v="239"/>
    <n v="0.64110169491525415"/>
  </r>
  <r>
    <x v="57"/>
    <s v="ORD100243"/>
    <s v="P1002"/>
    <s v="Mechanical Keyboard"/>
    <s v="Electronics"/>
    <s v="S002"/>
    <x v="2"/>
    <s v="Online"/>
    <n v="4"/>
    <n v="68.14"/>
    <n v="0.2"/>
    <n v="34.07"/>
    <n v="136.28"/>
    <n v="4"/>
    <n v="272.56"/>
    <n v="218.05"/>
    <x v="240"/>
    <n v="0.37500573263013071"/>
  </r>
  <r>
    <x v="168"/>
    <s v="ORD100244"/>
    <s v="P4001"/>
    <s v="Yoga Mat"/>
    <s v="Fitness"/>
    <s v="S003"/>
    <x v="0"/>
    <s v="In-Store"/>
    <n v="2"/>
    <n v="29.99"/>
    <n v="0.1"/>
    <n v="12.15"/>
    <n v="24.3"/>
    <n v="0"/>
    <n v="59.98"/>
    <n v="53.98"/>
    <x v="241"/>
    <n v="0.54983327158206741"/>
  </r>
  <r>
    <x v="69"/>
    <s v="ORD100245"/>
    <s v="P4004"/>
    <s v="Adjustable Dumbbell"/>
    <s v="Fitness"/>
    <s v="S001"/>
    <x v="3"/>
    <s v="In-Store"/>
    <n v="5"/>
    <n v="80.12"/>
    <n v="0.15"/>
    <n v="44.24"/>
    <n v="221.20000000000002"/>
    <n v="0"/>
    <n v="400.6"/>
    <n v="340.51"/>
    <x v="242"/>
    <n v="0.35038618542774069"/>
  </r>
  <r>
    <x v="160"/>
    <s v="ORD100246"/>
    <s v="P3002"/>
    <s v="Gel Pen Set"/>
    <s v="Office"/>
    <s v="S002"/>
    <x v="2"/>
    <s v="In-Store"/>
    <n v="2"/>
    <n v="9.58"/>
    <n v="0.15"/>
    <n v="2.84"/>
    <n v="5.68"/>
    <n v="0"/>
    <n v="19.16"/>
    <n v="16.29"/>
    <x v="243"/>
    <n v="0.65131982811540823"/>
  </r>
  <r>
    <x v="169"/>
    <s v="ORD100247"/>
    <s v="P1001"/>
    <s v="Wireless Mouse"/>
    <s v="Electronics"/>
    <s v="S002"/>
    <x v="2"/>
    <s v="Online"/>
    <n v="7"/>
    <n v="25.21"/>
    <n v="0.1"/>
    <n v="10.65"/>
    <n v="74.55"/>
    <n v="7"/>
    <n v="176.47"/>
    <n v="158.82"/>
    <x v="244"/>
    <n v="0.5306006800151114"/>
  </r>
  <r>
    <x v="110"/>
    <s v="ORD100248"/>
    <s v="P4004"/>
    <s v="Adjustable Dumbbell"/>
    <s v="Fitness"/>
    <s v="S001"/>
    <x v="3"/>
    <s v="Online"/>
    <n v="8"/>
    <n v="80.91"/>
    <n v="0.15"/>
    <n v="45.33"/>
    <n v="362.64"/>
    <n v="8"/>
    <n v="647.28"/>
    <n v="550.19000000000005"/>
    <x v="245"/>
    <n v="0.34088224068049228"/>
  </r>
  <r>
    <x v="170"/>
    <s v="ORD100249"/>
    <s v="P3002"/>
    <s v="Gel Pen Set"/>
    <s v="Office"/>
    <s v="S001"/>
    <x v="3"/>
    <s v="Online"/>
    <n v="7"/>
    <n v="9.2100000000000009"/>
    <n v="0.05"/>
    <n v="2.88"/>
    <n v="20.16"/>
    <n v="7"/>
    <n v="64.47"/>
    <n v="61.25"/>
    <x v="246"/>
    <n v="0.67085714285714293"/>
  </r>
  <r>
    <x v="93"/>
    <s v="ORD100250"/>
    <s v="P4004"/>
    <s v="Adjustable Dumbbell"/>
    <s v="Fitness"/>
    <s v="S001"/>
    <x v="3"/>
    <s v="Online"/>
    <n v="4"/>
    <n v="80.31"/>
    <n v="0.1"/>
    <n v="45.07"/>
    <n v="180.28"/>
    <n v="4"/>
    <n v="321.24"/>
    <n v="289.12"/>
    <x v="222"/>
    <n v="0.37645268400664084"/>
  </r>
  <r>
    <x v="171"/>
    <s v="ORD100251"/>
    <s v="P1003"/>
    <s v="USB-C Hub"/>
    <s v="Electronics"/>
    <s v="S001"/>
    <x v="3"/>
    <s v="In-Store"/>
    <n v="10"/>
    <n v="38.92"/>
    <n v="0.1"/>
    <n v="18.05"/>
    <n v="180.5"/>
    <n v="0"/>
    <n v="389.20000000000005"/>
    <n v="350.28"/>
    <x v="247"/>
    <n v="0.48469795592097747"/>
  </r>
  <r>
    <x v="172"/>
    <s v="ORD100252"/>
    <s v="P4002"/>
    <s v="Resistance Bands"/>
    <s v="Fitness"/>
    <s v="S005"/>
    <x v="1"/>
    <s v="In-Store"/>
    <n v="3"/>
    <n v="20.32"/>
    <n v="0"/>
    <n v="7.34"/>
    <n v="22.02"/>
    <n v="0"/>
    <n v="60.96"/>
    <n v="60.96"/>
    <x v="248"/>
    <n v="0.63877952755905509"/>
  </r>
  <r>
    <x v="39"/>
    <s v="ORD100253"/>
    <s v="P2003"/>
    <s v="Water Bottle"/>
    <s v="Home"/>
    <s v="S002"/>
    <x v="2"/>
    <s v="Online"/>
    <n v="11"/>
    <n v="18.63"/>
    <n v="0.2"/>
    <n v="6.96"/>
    <n v="76.56"/>
    <n v="11"/>
    <n v="204.92999999999998"/>
    <n v="163.94"/>
    <x v="249"/>
    <n v="0.53299987800414783"/>
  </r>
  <r>
    <x v="173"/>
    <s v="ORD100254"/>
    <s v="P2002"/>
    <s v="Storage Bin Set"/>
    <s v="Home"/>
    <s v="S002"/>
    <x v="2"/>
    <s v="In-Store"/>
    <n v="2"/>
    <n v="26.84"/>
    <n v="0"/>
    <n v="11.96"/>
    <n v="23.92"/>
    <n v="0"/>
    <n v="53.68"/>
    <n v="53.68"/>
    <x v="250"/>
    <n v="0.55439642324888228"/>
  </r>
  <r>
    <x v="65"/>
    <s v="ORD100255"/>
    <s v="P1005"/>
    <s v="27in Monitor"/>
    <s v="Electronics"/>
    <s v="S001"/>
    <x v="3"/>
    <s v="Online"/>
    <n v="1"/>
    <n v="189.41"/>
    <n v="0.2"/>
    <n v="116.13"/>
    <n v="116.13"/>
    <n v="1"/>
    <n v="189.41"/>
    <n v="151.53"/>
    <x v="251"/>
    <n v="0.23361710552365872"/>
  </r>
  <r>
    <x v="12"/>
    <s v="ORD100256"/>
    <s v="P1002"/>
    <s v="Mechanical Keyboard"/>
    <s v="Electronics"/>
    <s v="S005"/>
    <x v="1"/>
    <s v="In-Store"/>
    <n v="2"/>
    <n v="69.510000000000005"/>
    <n v="0.05"/>
    <n v="33.880000000000003"/>
    <n v="67.760000000000005"/>
    <n v="0"/>
    <n v="139.02000000000001"/>
    <n v="132.07"/>
    <x v="252"/>
    <n v="0.48693874460513359"/>
  </r>
  <r>
    <x v="132"/>
    <s v="ORD100257"/>
    <s v="P4004"/>
    <s v="Adjustable Dumbbell"/>
    <s v="Fitness"/>
    <s v="S005"/>
    <x v="1"/>
    <s v="In-Store"/>
    <n v="13"/>
    <n v="80.09"/>
    <n v="0.15"/>
    <n v="44.64"/>
    <n v="580.32000000000005"/>
    <n v="0"/>
    <n v="1041.17"/>
    <n v="884.99"/>
    <x v="253"/>
    <n v="0.34426377699183036"/>
  </r>
  <r>
    <x v="174"/>
    <s v="ORD100258"/>
    <s v="P1003"/>
    <s v="USB-C Hub"/>
    <s v="Electronics"/>
    <s v="S004"/>
    <x v="4"/>
    <s v="Online"/>
    <n v="2"/>
    <n v="40.67"/>
    <n v="0.1"/>
    <n v="18.41"/>
    <n v="36.82"/>
    <n v="2"/>
    <n v="81.34"/>
    <n v="73.209999999999994"/>
    <x v="254"/>
    <n v="0.49706324272640345"/>
  </r>
  <r>
    <x v="175"/>
    <s v="ORD100259"/>
    <s v="P1004"/>
    <s v="Bluetooth Speaker"/>
    <s v="Electronics"/>
    <s v="S004"/>
    <x v="4"/>
    <s v="Online"/>
    <n v="2"/>
    <n v="56.47"/>
    <n v="0.1"/>
    <n v="26.87"/>
    <n v="53.74"/>
    <n v="2"/>
    <n v="112.94"/>
    <n v="101.65"/>
    <x v="255"/>
    <n v="0.47132316773241517"/>
  </r>
  <r>
    <x v="160"/>
    <s v="ORD100260"/>
    <s v="P2001"/>
    <s v="Desk Lamp"/>
    <s v="Home"/>
    <s v="S004"/>
    <x v="4"/>
    <s v="In-Store"/>
    <n v="10"/>
    <n v="31.29"/>
    <n v="0.1"/>
    <n v="14.31"/>
    <n v="143.1"/>
    <n v="0"/>
    <n v="312.89999999999998"/>
    <n v="281.61"/>
    <x v="256"/>
    <n v="0.49185043144774693"/>
  </r>
  <r>
    <x v="176"/>
    <s v="ORD100261"/>
    <s v="P2002"/>
    <s v="Storage Bin Set"/>
    <s v="Home"/>
    <s v="S003"/>
    <x v="0"/>
    <s v="Online"/>
    <n v="5"/>
    <n v="27.48"/>
    <n v="0.05"/>
    <n v="11.65"/>
    <n v="58.25"/>
    <n v="5"/>
    <n v="137.4"/>
    <n v="130.53"/>
    <x v="257"/>
    <n v="0.55374243468934348"/>
  </r>
  <r>
    <x v="145"/>
    <s v="ORD100262"/>
    <s v="P1002"/>
    <s v="Mechanical Keyboard"/>
    <s v="Electronics"/>
    <s v="S005"/>
    <x v="1"/>
    <s v="Online"/>
    <n v="11"/>
    <n v="70.75"/>
    <n v="0.2"/>
    <n v="34.28"/>
    <n v="377.08000000000004"/>
    <n v="11"/>
    <n v="778.25"/>
    <n v="622.6"/>
    <x v="258"/>
    <n v="0.39434628975265013"/>
  </r>
  <r>
    <x v="177"/>
    <s v="ORD100263"/>
    <s v="P4003"/>
    <s v="Foam Roller"/>
    <s v="Fitness"/>
    <s v="S001"/>
    <x v="3"/>
    <s v="In-Store"/>
    <n v="6"/>
    <n v="24.36"/>
    <n v="0.15"/>
    <n v="9.4600000000000009"/>
    <n v="56.760000000000005"/>
    <n v="0"/>
    <n v="146.16"/>
    <n v="124.24"/>
    <x v="259"/>
    <n v="0.5431423052157115"/>
  </r>
  <r>
    <x v="29"/>
    <s v="ORD100264"/>
    <s v="P3003"/>
    <s v="Desk Organizer"/>
    <s v="Office"/>
    <s v="S002"/>
    <x v="2"/>
    <s v="In-Store"/>
    <n v="6"/>
    <n v="22.4"/>
    <n v="0.15"/>
    <n v="8.5299999999999994"/>
    <n v="51.179999999999993"/>
    <n v="0"/>
    <n v="134.39999999999998"/>
    <n v="114.24"/>
    <x v="260"/>
    <n v="0.55199579831932777"/>
  </r>
  <r>
    <x v="59"/>
    <s v="ORD100265"/>
    <s v="P4004"/>
    <s v="Adjustable Dumbbell"/>
    <s v="Fitness"/>
    <s v="S004"/>
    <x v="4"/>
    <s v="In-Store"/>
    <n v="6"/>
    <n v="79.319999999999993"/>
    <n v="0.2"/>
    <n v="45.17"/>
    <n v="271.02"/>
    <n v="0"/>
    <n v="475.91999999999996"/>
    <n v="380.74"/>
    <x v="261"/>
    <n v="0.28817565792929567"/>
  </r>
  <r>
    <x v="69"/>
    <s v="ORD100266"/>
    <s v="P4002"/>
    <s v="Resistance Bands"/>
    <s v="Fitness"/>
    <s v="S002"/>
    <x v="2"/>
    <s v="In-Store"/>
    <n v="5"/>
    <n v="19.440000000000001"/>
    <n v="0.1"/>
    <n v="7.25"/>
    <n v="36.25"/>
    <n v="0"/>
    <n v="97.2"/>
    <n v="87.48"/>
    <x v="262"/>
    <n v="0.58561957018747146"/>
  </r>
  <r>
    <x v="23"/>
    <s v="ORD100267"/>
    <s v="P1001"/>
    <s v="Wireless Mouse"/>
    <s v="Electronics"/>
    <s v="S001"/>
    <x v="3"/>
    <s v="Online"/>
    <n v="6"/>
    <n v="25.08"/>
    <n v="0.2"/>
    <n v="10.54"/>
    <n v="63.239999999999995"/>
    <n v="6"/>
    <n v="150.47999999999999"/>
    <n v="120.38"/>
    <x v="263"/>
    <n v="0.47466356537630838"/>
  </r>
  <r>
    <x v="89"/>
    <s v="ORD100268"/>
    <s v="P1001"/>
    <s v="Wireless Mouse"/>
    <s v="Electronics"/>
    <s v="S004"/>
    <x v="4"/>
    <s v="Online"/>
    <n v="3"/>
    <n v="25.68"/>
    <n v="0"/>
    <n v="10.6"/>
    <n v="31.799999999999997"/>
    <n v="3"/>
    <n v="77.039999999999992"/>
    <n v="77.040000000000006"/>
    <x v="264"/>
    <n v="0.58722741433021819"/>
  </r>
  <r>
    <x v="109"/>
    <s v="ORD100269"/>
    <s v="P2003"/>
    <s v="Water Bottle"/>
    <s v="Home"/>
    <s v="S002"/>
    <x v="2"/>
    <s v="In-Store"/>
    <n v="2"/>
    <n v="18.53"/>
    <n v="0.15"/>
    <n v="6.85"/>
    <n v="13.7"/>
    <n v="0"/>
    <n v="37.06"/>
    <n v="31.5"/>
    <x v="265"/>
    <n v="0.56507936507936507"/>
  </r>
  <r>
    <x v="178"/>
    <s v="ORD100270"/>
    <s v="P4001"/>
    <s v="Yoga Mat"/>
    <s v="Fitness"/>
    <s v="S001"/>
    <x v="3"/>
    <s v="Online"/>
    <n v="2"/>
    <n v="29.29"/>
    <n v="0"/>
    <n v="12.12"/>
    <n v="24.24"/>
    <n v="2"/>
    <n v="58.58"/>
    <n v="58.58"/>
    <x v="266"/>
    <n v="0.5862068965517242"/>
  </r>
  <r>
    <x v="83"/>
    <s v="ORD100271"/>
    <s v="P1003"/>
    <s v="USB-C Hub"/>
    <s v="Electronics"/>
    <s v="S003"/>
    <x v="0"/>
    <s v="In-Store"/>
    <n v="9"/>
    <n v="39.35"/>
    <n v="0.1"/>
    <n v="18.34"/>
    <n v="165.06"/>
    <n v="0"/>
    <n v="354.15000000000003"/>
    <n v="318.74"/>
    <x v="267"/>
    <n v="0.48214845955951557"/>
  </r>
  <r>
    <x v="179"/>
    <s v="ORD100272"/>
    <s v="P2002"/>
    <s v="Storage Bin Set"/>
    <s v="Home"/>
    <s v="S004"/>
    <x v="4"/>
    <s v="Online"/>
    <n v="4"/>
    <n v="26.99"/>
    <n v="0.1"/>
    <n v="11.85"/>
    <n v="47.4"/>
    <n v="4"/>
    <n v="107.96"/>
    <n v="97.16"/>
    <x v="268"/>
    <n v="0.5121449156031288"/>
  </r>
  <r>
    <x v="180"/>
    <s v="ORD100273"/>
    <s v="P4001"/>
    <s v="Yoga Mat"/>
    <s v="Fitness"/>
    <s v="S001"/>
    <x v="3"/>
    <s v="In-Store"/>
    <n v="6"/>
    <n v="30.06"/>
    <n v="0.1"/>
    <n v="11.92"/>
    <n v="71.52"/>
    <n v="0"/>
    <n v="180.35999999999999"/>
    <n v="162.32"/>
    <x v="269"/>
    <n v="0.55938886150813205"/>
  </r>
  <r>
    <x v="50"/>
    <s v="ORD100274"/>
    <s v="P3003"/>
    <s v="Desk Organizer"/>
    <s v="Office"/>
    <s v="S004"/>
    <x v="4"/>
    <s v="In-Store"/>
    <n v="4"/>
    <n v="23.12"/>
    <n v="0.1"/>
    <n v="8.5299999999999994"/>
    <n v="34.119999999999997"/>
    <n v="0"/>
    <n v="92.48"/>
    <n v="83.23"/>
    <x v="270"/>
    <n v="0.59005166406343867"/>
  </r>
  <r>
    <x v="181"/>
    <s v="ORD100275"/>
    <s v="P2003"/>
    <s v="Water Bottle"/>
    <s v="Home"/>
    <s v="S005"/>
    <x v="1"/>
    <s v="Online"/>
    <n v="5"/>
    <n v="19.329999999999998"/>
    <n v="0"/>
    <n v="6.85"/>
    <n v="34.25"/>
    <n v="5"/>
    <n v="96.649999999999991"/>
    <n v="96.65"/>
    <x v="271"/>
    <n v="0.64562855664769792"/>
  </r>
  <r>
    <x v="28"/>
    <s v="ORD100276"/>
    <s v="P1003"/>
    <s v="USB-C Hub"/>
    <s v="Electronics"/>
    <s v="S003"/>
    <x v="0"/>
    <s v="In-Store"/>
    <n v="3"/>
    <n v="39.79"/>
    <n v="0"/>
    <n v="18.3"/>
    <n v="54.900000000000006"/>
    <n v="0"/>
    <n v="119.37"/>
    <n v="119.37"/>
    <x v="272"/>
    <n v="0.54008544860517715"/>
  </r>
  <r>
    <x v="90"/>
    <s v="ORD100277"/>
    <s v="P3003"/>
    <s v="Desk Organizer"/>
    <s v="Office"/>
    <s v="S005"/>
    <x v="1"/>
    <s v="In-Store"/>
    <n v="4"/>
    <n v="23.68"/>
    <n v="0.2"/>
    <n v="8.39"/>
    <n v="33.56"/>
    <n v="0"/>
    <n v="94.72"/>
    <n v="75.78"/>
    <x v="273"/>
    <n v="0.55713908683029822"/>
  </r>
  <r>
    <x v="159"/>
    <s v="ORD100278"/>
    <s v="P2001"/>
    <s v="Desk Lamp"/>
    <s v="Home"/>
    <s v="S004"/>
    <x v="4"/>
    <s v="In-Store"/>
    <n v="7"/>
    <n v="32.86"/>
    <n v="0.15"/>
    <n v="13.99"/>
    <n v="97.93"/>
    <n v="0"/>
    <n v="230.01999999999998"/>
    <n v="195.52"/>
    <x v="274"/>
    <n v="0.49913052373158756"/>
  </r>
  <r>
    <x v="182"/>
    <s v="ORD100279"/>
    <s v="P3001"/>
    <s v="Notebook 3-Pack"/>
    <s v="Office"/>
    <s v="S004"/>
    <x v="4"/>
    <s v="In-Store"/>
    <n v="5"/>
    <n v="12.98"/>
    <n v="0"/>
    <n v="4.3"/>
    <n v="21.5"/>
    <n v="0"/>
    <n v="64.900000000000006"/>
    <n v="64.900000000000006"/>
    <x v="275"/>
    <n v="0.66872110939907548"/>
  </r>
  <r>
    <x v="183"/>
    <s v="ORD100280"/>
    <s v="P1005"/>
    <s v="27in Monitor"/>
    <s v="Electronics"/>
    <s v="S002"/>
    <x v="2"/>
    <s v="In-Store"/>
    <n v="1"/>
    <n v="189.5"/>
    <n v="0.15"/>
    <n v="118.23"/>
    <n v="118.23"/>
    <n v="0"/>
    <n v="189.5"/>
    <n v="161.08000000000001"/>
    <x v="276"/>
    <n v="0.26601688601936929"/>
  </r>
  <r>
    <x v="184"/>
    <s v="ORD100281"/>
    <s v="P1005"/>
    <s v="27in Monitor"/>
    <s v="Electronics"/>
    <s v="S005"/>
    <x v="1"/>
    <s v="In-Store"/>
    <n v="2"/>
    <n v="193.67"/>
    <n v="0"/>
    <n v="119.23"/>
    <n v="238.46"/>
    <n v="0"/>
    <n v="387.34"/>
    <n v="387.34"/>
    <x v="277"/>
    <n v="0.38436515722620945"/>
  </r>
  <r>
    <x v="185"/>
    <s v="ORD100282"/>
    <s v="P2002"/>
    <s v="Storage Bin Set"/>
    <s v="Home"/>
    <s v="S001"/>
    <x v="3"/>
    <s v="In-Store"/>
    <n v="4"/>
    <n v="27.07"/>
    <n v="0"/>
    <n v="11.73"/>
    <n v="46.92"/>
    <n v="0"/>
    <n v="108.28"/>
    <n v="108.28"/>
    <x v="278"/>
    <n v="0.56667898042113041"/>
  </r>
  <r>
    <x v="127"/>
    <s v="ORD100283"/>
    <s v="P1002"/>
    <s v="Mechanical Keyboard"/>
    <s v="Electronics"/>
    <s v="S004"/>
    <x v="4"/>
    <s v="In-Store"/>
    <n v="1"/>
    <n v="71.3"/>
    <n v="0.05"/>
    <n v="34.42"/>
    <n v="34.42"/>
    <n v="0"/>
    <n v="71.3"/>
    <n v="67.739999999999995"/>
    <x v="279"/>
    <n v="0.49188072040153524"/>
  </r>
  <r>
    <x v="186"/>
    <s v="ORD100284"/>
    <s v="P4003"/>
    <s v="Foam Roller"/>
    <s v="Fitness"/>
    <s v="S005"/>
    <x v="1"/>
    <s v="In-Store"/>
    <n v="1"/>
    <n v="23.96"/>
    <n v="0.05"/>
    <n v="9.7200000000000006"/>
    <n v="9.7200000000000006"/>
    <n v="0"/>
    <n v="23.96"/>
    <n v="22.76"/>
    <x v="280"/>
    <n v="0.57293497363796131"/>
  </r>
  <r>
    <x v="158"/>
    <s v="ORD100285"/>
    <s v="P2001"/>
    <s v="Desk Lamp"/>
    <s v="Home"/>
    <s v="S005"/>
    <x v="1"/>
    <s v="Online"/>
    <n v="4"/>
    <n v="32.909999999999997"/>
    <n v="0.15"/>
    <n v="14.21"/>
    <n v="56.84"/>
    <n v="4"/>
    <n v="131.63999999999999"/>
    <n v="111.89"/>
    <x v="281"/>
    <n v="0.49200107248190184"/>
  </r>
  <r>
    <x v="187"/>
    <s v="ORD100286"/>
    <s v="P1002"/>
    <s v="Mechanical Keyboard"/>
    <s v="Electronics"/>
    <s v="S002"/>
    <x v="2"/>
    <s v="In-Store"/>
    <n v="6"/>
    <n v="72.06"/>
    <n v="0"/>
    <n v="33.5"/>
    <n v="201"/>
    <n v="0"/>
    <n v="432.36"/>
    <n v="432.36"/>
    <x v="282"/>
    <n v="0.53510963086316965"/>
  </r>
  <r>
    <x v="188"/>
    <s v="ORD100287"/>
    <s v="P4003"/>
    <s v="Foam Roller"/>
    <s v="Fitness"/>
    <s v="S002"/>
    <x v="2"/>
    <s v="In-Store"/>
    <n v="5"/>
    <n v="24.47"/>
    <n v="0.05"/>
    <n v="9.65"/>
    <n v="48.25"/>
    <n v="0"/>
    <n v="122.35"/>
    <n v="116.23"/>
    <x v="283"/>
    <n v="0.58487481717284695"/>
  </r>
  <r>
    <x v="8"/>
    <s v="ORD100288"/>
    <s v="P3003"/>
    <s v="Desk Organizer"/>
    <s v="Office"/>
    <s v="S001"/>
    <x v="3"/>
    <s v="In-Store"/>
    <n v="5"/>
    <n v="23.26"/>
    <n v="0.1"/>
    <n v="8.48"/>
    <n v="42.400000000000006"/>
    <n v="0"/>
    <n v="116.30000000000001"/>
    <n v="104.67"/>
    <x v="284"/>
    <n v="0.59491735931976686"/>
  </r>
  <r>
    <x v="189"/>
    <s v="ORD100289"/>
    <s v="P1001"/>
    <s v="Wireless Mouse"/>
    <s v="Electronics"/>
    <s v="S001"/>
    <x v="3"/>
    <s v="In-Store"/>
    <n v="3"/>
    <n v="25.24"/>
    <n v="0.1"/>
    <n v="10.65"/>
    <n v="31.950000000000003"/>
    <n v="0"/>
    <n v="75.72"/>
    <n v="68.150000000000006"/>
    <x v="285"/>
    <n v="0.53118121790168749"/>
  </r>
  <r>
    <x v="91"/>
    <s v="ORD100290"/>
    <s v="P1004"/>
    <s v="Bluetooth Speaker"/>
    <s v="Electronics"/>
    <s v="S004"/>
    <x v="4"/>
    <s v="In-Store"/>
    <n v="4"/>
    <n v="56.07"/>
    <n v="0.1"/>
    <n v="26.6"/>
    <n v="106.4"/>
    <n v="0"/>
    <n v="224.28"/>
    <n v="201.85"/>
    <x v="286"/>
    <n v="0.4728758979440178"/>
  </r>
  <r>
    <x v="190"/>
    <s v="ORD100291"/>
    <s v="P2001"/>
    <s v="Desk Lamp"/>
    <s v="Home"/>
    <s v="S001"/>
    <x v="3"/>
    <s v="Online"/>
    <n v="6"/>
    <n v="31.06"/>
    <n v="0.15"/>
    <n v="14.03"/>
    <n v="84.179999999999993"/>
    <n v="6"/>
    <n v="186.35999999999999"/>
    <n v="158.41"/>
    <x v="287"/>
    <n v="0.46859415440944391"/>
  </r>
  <r>
    <x v="191"/>
    <s v="ORD100292"/>
    <s v="P4004"/>
    <s v="Adjustable Dumbbell"/>
    <s v="Fitness"/>
    <s v="S003"/>
    <x v="0"/>
    <s v="Online"/>
    <n v="8"/>
    <n v="78.91"/>
    <n v="0.15"/>
    <n v="45.3"/>
    <n v="362.4"/>
    <n v="8"/>
    <n v="631.28"/>
    <n v="536.59"/>
    <x v="288"/>
    <n v="0.324624014610783"/>
  </r>
  <r>
    <x v="192"/>
    <s v="ORD100293"/>
    <s v="P2002"/>
    <s v="Storage Bin Set"/>
    <s v="Home"/>
    <s v="S003"/>
    <x v="0"/>
    <s v="In-Store"/>
    <n v="5"/>
    <n v="27.37"/>
    <n v="0"/>
    <n v="11.85"/>
    <n v="59.25"/>
    <n v="0"/>
    <n v="136.85"/>
    <n v="136.85"/>
    <x v="289"/>
    <n v="0.56704420898794294"/>
  </r>
  <r>
    <x v="47"/>
    <s v="ORD100294"/>
    <s v="P1002"/>
    <s v="Mechanical Keyboard"/>
    <s v="Electronics"/>
    <s v="S002"/>
    <x v="2"/>
    <s v="In-Store"/>
    <n v="3"/>
    <n v="69.760000000000005"/>
    <n v="0"/>
    <n v="34.270000000000003"/>
    <n v="102.81"/>
    <n v="0"/>
    <n v="209.28000000000003"/>
    <n v="209.28"/>
    <x v="290"/>
    <n v="0.50874426605504586"/>
  </r>
  <r>
    <x v="60"/>
    <s v="ORD100295"/>
    <s v="P2002"/>
    <s v="Storage Bin Set"/>
    <s v="Home"/>
    <s v="S002"/>
    <x v="2"/>
    <s v="In-Store"/>
    <n v="2"/>
    <n v="27.87"/>
    <n v="0.15"/>
    <n v="11.93"/>
    <n v="23.86"/>
    <n v="0"/>
    <n v="55.74"/>
    <n v="47.38"/>
    <x v="291"/>
    <n v="0.49641198818066701"/>
  </r>
  <r>
    <x v="180"/>
    <s v="ORD100296"/>
    <s v="P4003"/>
    <s v="Foam Roller"/>
    <s v="Fitness"/>
    <s v="S002"/>
    <x v="2"/>
    <s v="In-Store"/>
    <n v="5"/>
    <n v="23.86"/>
    <n v="0"/>
    <n v="9.64"/>
    <n v="48.2"/>
    <n v="0"/>
    <n v="119.3"/>
    <n v="119.3"/>
    <x v="292"/>
    <n v="0.59597652975691529"/>
  </r>
  <r>
    <x v="14"/>
    <s v="ORD100297"/>
    <s v="P4001"/>
    <s v="Yoga Mat"/>
    <s v="Fitness"/>
    <s v="S002"/>
    <x v="2"/>
    <s v="In-Store"/>
    <n v="1"/>
    <n v="29.83"/>
    <n v="0.15"/>
    <n v="12.17"/>
    <n v="12.17"/>
    <n v="0"/>
    <n v="29.83"/>
    <n v="25.36"/>
    <x v="293"/>
    <n v="0.52011041009463721"/>
  </r>
  <r>
    <x v="184"/>
    <s v="ORD100298"/>
    <s v="P1003"/>
    <s v="USB-C Hub"/>
    <s v="Electronics"/>
    <s v="S001"/>
    <x v="3"/>
    <s v="In-Store"/>
    <n v="3"/>
    <n v="41.1"/>
    <n v="0.1"/>
    <n v="18.46"/>
    <n v="55.38"/>
    <n v="0"/>
    <n v="123.30000000000001"/>
    <n v="110.97"/>
    <x v="294"/>
    <n v="0.50094620167612869"/>
  </r>
  <r>
    <x v="48"/>
    <s v="ORD100299"/>
    <s v="P1002"/>
    <s v="Mechanical Keyboard"/>
    <s v="Electronics"/>
    <s v="S002"/>
    <x v="2"/>
    <s v="In-Store"/>
    <n v="4"/>
    <n v="70.44"/>
    <n v="0"/>
    <n v="34.47"/>
    <n v="137.88"/>
    <n v="0"/>
    <n v="281.76"/>
    <n v="281.76"/>
    <x v="295"/>
    <n v="0.51064735945485518"/>
  </r>
  <r>
    <x v="131"/>
    <s v="ORD100300"/>
    <s v="P1004"/>
    <s v="Bluetooth Speaker"/>
    <s v="Electronics"/>
    <s v="S005"/>
    <x v="1"/>
    <s v="In-Store"/>
    <n v="1"/>
    <n v="54.63"/>
    <n v="0"/>
    <n v="27.31"/>
    <n v="27.31"/>
    <n v="0"/>
    <n v="54.63"/>
    <n v="54.63"/>
    <x v="296"/>
    <n v="0.50009152480322172"/>
  </r>
  <r>
    <x v="57"/>
    <s v="ORD100301"/>
    <s v="P2003"/>
    <s v="Water Bottle"/>
    <s v="Home"/>
    <s v="S004"/>
    <x v="4"/>
    <s v="Online"/>
    <n v="6"/>
    <n v="18.5"/>
    <n v="0"/>
    <n v="6.8"/>
    <n v="40.799999999999997"/>
    <n v="6"/>
    <n v="111"/>
    <n v="111"/>
    <x v="297"/>
    <n v="0.63243243243243241"/>
  </r>
  <r>
    <x v="193"/>
    <s v="ORD100302"/>
    <s v="P2002"/>
    <s v="Storage Bin Set"/>
    <s v="Home"/>
    <s v="S003"/>
    <x v="0"/>
    <s v="In-Store"/>
    <n v="3"/>
    <n v="28.24"/>
    <n v="0.1"/>
    <n v="11.52"/>
    <n v="34.56"/>
    <n v="0"/>
    <n v="84.72"/>
    <n v="76.25"/>
    <x v="298"/>
    <n v="0.54675409836065569"/>
  </r>
  <r>
    <x v="7"/>
    <s v="ORD100303"/>
    <s v="P1001"/>
    <s v="Wireless Mouse"/>
    <s v="Electronics"/>
    <s v="S004"/>
    <x v="4"/>
    <s v="In-Store"/>
    <n v="4"/>
    <n v="24.99"/>
    <n v="0.1"/>
    <n v="10.47"/>
    <n v="41.88"/>
    <n v="0"/>
    <n v="99.96"/>
    <n v="89.96"/>
    <x v="299"/>
    <n v="0.53445975989328587"/>
  </r>
  <r>
    <x v="136"/>
    <s v="ORD100304"/>
    <s v="P3001"/>
    <s v="Notebook 3-Pack"/>
    <s v="Office"/>
    <s v="S005"/>
    <x v="1"/>
    <s v="In-Store"/>
    <n v="2"/>
    <n v="12.84"/>
    <n v="0.2"/>
    <n v="4.32"/>
    <n v="8.64"/>
    <n v="0"/>
    <n v="25.68"/>
    <n v="20.54"/>
    <x v="300"/>
    <n v="0.57935735150925016"/>
  </r>
  <r>
    <x v="135"/>
    <s v="ORD100305"/>
    <s v="P3001"/>
    <s v="Notebook 3-Pack"/>
    <s v="Office"/>
    <s v="S003"/>
    <x v="0"/>
    <s v="In-Store"/>
    <n v="4"/>
    <n v="13.25"/>
    <n v="0"/>
    <n v="4.22"/>
    <n v="16.88"/>
    <n v="0"/>
    <n v="53"/>
    <n v="53"/>
    <x v="301"/>
    <n v="0.68150943396226427"/>
  </r>
  <r>
    <x v="22"/>
    <s v="ORD100306"/>
    <s v="P1004"/>
    <s v="Bluetooth Speaker"/>
    <s v="Electronics"/>
    <s v="S001"/>
    <x v="3"/>
    <s v="Online"/>
    <n v="8"/>
    <n v="53.72"/>
    <n v="0"/>
    <n v="27.26"/>
    <n v="218.08"/>
    <n v="8"/>
    <n v="429.76"/>
    <n v="429.76"/>
    <x v="302"/>
    <n v="0.4925539836187639"/>
  </r>
  <r>
    <x v="23"/>
    <s v="ORD100307"/>
    <s v="P1001"/>
    <s v="Wireless Mouse"/>
    <s v="Electronics"/>
    <s v="S002"/>
    <x v="2"/>
    <s v="In-Store"/>
    <n v="2"/>
    <n v="25.02"/>
    <n v="0.1"/>
    <n v="10.6"/>
    <n v="21.2"/>
    <n v="0"/>
    <n v="50.04"/>
    <n v="45.04"/>
    <x v="303"/>
    <n v="0.52930728241563052"/>
  </r>
  <r>
    <x v="117"/>
    <s v="ORD100308"/>
    <s v="P4004"/>
    <s v="Adjustable Dumbbell"/>
    <s v="Fitness"/>
    <s v="S001"/>
    <x v="3"/>
    <s v="In-Store"/>
    <n v="3"/>
    <n v="78.900000000000006"/>
    <n v="0.2"/>
    <n v="45.23"/>
    <n v="135.69"/>
    <n v="0"/>
    <n v="236.70000000000002"/>
    <n v="189.36"/>
    <x v="304"/>
    <n v="0.28342839036755391"/>
  </r>
  <r>
    <x v="146"/>
    <s v="ORD100309"/>
    <s v="P2001"/>
    <s v="Desk Lamp"/>
    <s v="Home"/>
    <s v="S001"/>
    <x v="3"/>
    <s v="In-Store"/>
    <n v="4"/>
    <n v="31.74"/>
    <n v="0.05"/>
    <n v="14.36"/>
    <n v="57.44"/>
    <n v="0"/>
    <n v="126.96"/>
    <n v="120.61"/>
    <x v="305"/>
    <n v="0.52375424923306524"/>
  </r>
  <r>
    <x v="194"/>
    <s v="ORD100310"/>
    <s v="P4001"/>
    <s v="Yoga Mat"/>
    <s v="Fitness"/>
    <s v="S001"/>
    <x v="3"/>
    <s v="Online"/>
    <n v="3"/>
    <n v="30.64"/>
    <n v="0.15"/>
    <n v="11.85"/>
    <n v="35.549999999999997"/>
    <n v="3"/>
    <n v="91.92"/>
    <n v="78.13"/>
    <x v="306"/>
    <n v="0.54498912069627548"/>
  </r>
  <r>
    <x v="195"/>
    <s v="ORD100311"/>
    <s v="P3001"/>
    <s v="Notebook 3-Pack"/>
    <s v="Office"/>
    <s v="S004"/>
    <x v="4"/>
    <s v="Online"/>
    <n v="3"/>
    <n v="12.81"/>
    <n v="0.2"/>
    <n v="4.32"/>
    <n v="12.96"/>
    <n v="3"/>
    <n v="38.43"/>
    <n v="30.74"/>
    <x v="307"/>
    <n v="0.57839947950553017"/>
  </r>
  <r>
    <x v="130"/>
    <s v="ORD100312"/>
    <s v="P3001"/>
    <s v="Notebook 3-Pack"/>
    <s v="Office"/>
    <s v="S001"/>
    <x v="3"/>
    <s v="In-Store"/>
    <n v="1"/>
    <n v="12.96"/>
    <n v="0.05"/>
    <n v="4.3"/>
    <n v="4.3"/>
    <n v="0"/>
    <n v="12.96"/>
    <n v="12.31"/>
    <x v="308"/>
    <n v="0.6506904955320878"/>
  </r>
  <r>
    <x v="196"/>
    <s v="ORD100313"/>
    <s v="P3001"/>
    <s v="Notebook 3-Pack"/>
    <s v="Office"/>
    <s v="S004"/>
    <x v="4"/>
    <s v="Online"/>
    <n v="2"/>
    <n v="13.04"/>
    <n v="0.05"/>
    <n v="4.21"/>
    <n v="8.42"/>
    <n v="2"/>
    <n v="26.08"/>
    <n v="24.78"/>
    <x v="309"/>
    <n v="0.66020984665052451"/>
  </r>
  <r>
    <x v="90"/>
    <s v="ORD100314"/>
    <s v="P4002"/>
    <s v="Resistance Bands"/>
    <s v="Fitness"/>
    <s v="S002"/>
    <x v="2"/>
    <s v="In-Store"/>
    <n v="4"/>
    <n v="20.34"/>
    <n v="0"/>
    <n v="7.16"/>
    <n v="28.64"/>
    <n v="0"/>
    <n v="81.36"/>
    <n v="81.36"/>
    <x v="310"/>
    <n v="0.64798426745329396"/>
  </r>
  <r>
    <x v="66"/>
    <s v="ORD100315"/>
    <s v="P3001"/>
    <s v="Notebook 3-Pack"/>
    <s v="Office"/>
    <s v="S003"/>
    <x v="0"/>
    <s v="In-Store"/>
    <n v="5"/>
    <n v="12.61"/>
    <n v="0.1"/>
    <n v="4.17"/>
    <n v="20.85"/>
    <n v="0"/>
    <n v="63.05"/>
    <n v="56.75"/>
    <x v="311"/>
    <n v="0.63259911894273124"/>
  </r>
  <r>
    <x v="197"/>
    <s v="ORD100316"/>
    <s v="P4001"/>
    <s v="Yoga Mat"/>
    <s v="Fitness"/>
    <s v="S003"/>
    <x v="0"/>
    <s v="Online"/>
    <n v="3"/>
    <n v="29.52"/>
    <n v="0.15"/>
    <n v="12.23"/>
    <n v="36.69"/>
    <n v="3"/>
    <n v="88.56"/>
    <n v="75.28"/>
    <x v="312"/>
    <n v="0.51261955366631251"/>
  </r>
  <r>
    <x v="6"/>
    <s v="ORD100317"/>
    <s v="P1002"/>
    <s v="Mechanical Keyboard"/>
    <s v="Electronics"/>
    <s v="S001"/>
    <x v="3"/>
    <s v="In-Store"/>
    <n v="7"/>
    <n v="70.069999999999993"/>
    <n v="0.1"/>
    <n v="33.94"/>
    <n v="237.57999999999998"/>
    <n v="0"/>
    <n v="490.48999999999995"/>
    <n v="441.44"/>
    <x v="313"/>
    <n v="0.46180681406306634"/>
  </r>
  <r>
    <x v="158"/>
    <s v="ORD100318"/>
    <s v="P1002"/>
    <s v="Mechanical Keyboard"/>
    <s v="Electronics"/>
    <s v="S005"/>
    <x v="1"/>
    <s v="Online"/>
    <n v="6"/>
    <n v="70.38"/>
    <n v="0"/>
    <n v="33.64"/>
    <n v="201.84"/>
    <n v="6"/>
    <n v="422.28"/>
    <n v="422.28"/>
    <x v="314"/>
    <n v="0.52202330207445291"/>
  </r>
  <r>
    <x v="198"/>
    <s v="ORD100319"/>
    <s v="P4004"/>
    <s v="Adjustable Dumbbell"/>
    <s v="Fitness"/>
    <s v="S004"/>
    <x v="4"/>
    <s v="In-Store"/>
    <n v="5"/>
    <n v="79.12"/>
    <n v="0.05"/>
    <n v="44.52"/>
    <n v="222.60000000000002"/>
    <n v="0"/>
    <n v="395.6"/>
    <n v="375.82"/>
    <x v="315"/>
    <n v="0.40769517322122284"/>
  </r>
  <r>
    <x v="100"/>
    <s v="ORD100320"/>
    <s v="P4002"/>
    <s v="Resistance Bands"/>
    <s v="Fitness"/>
    <s v="S005"/>
    <x v="1"/>
    <s v="Online"/>
    <n v="3"/>
    <n v="19.95"/>
    <n v="0.15"/>
    <n v="7.21"/>
    <n v="21.63"/>
    <n v="3"/>
    <n v="59.849999999999994"/>
    <n v="50.87"/>
    <x v="316"/>
    <n v="0.57479850599567528"/>
  </r>
  <r>
    <x v="29"/>
    <s v="ORD100321"/>
    <s v="P4003"/>
    <s v="Foam Roller"/>
    <s v="Fitness"/>
    <s v="S001"/>
    <x v="3"/>
    <s v="Online"/>
    <n v="6"/>
    <n v="24.2"/>
    <n v="0.15"/>
    <n v="9.4600000000000009"/>
    <n v="56.760000000000005"/>
    <n v="6"/>
    <n v="145.19999999999999"/>
    <n v="123.42"/>
    <x v="317"/>
    <n v="0.54010695187165769"/>
  </r>
  <r>
    <x v="32"/>
    <s v="ORD100322"/>
    <s v="P2001"/>
    <s v="Desk Lamp"/>
    <s v="Home"/>
    <s v="S004"/>
    <x v="4"/>
    <s v="In-Store"/>
    <n v="5"/>
    <n v="31.53"/>
    <n v="0"/>
    <n v="13.93"/>
    <n v="69.650000000000006"/>
    <n v="0"/>
    <n v="157.65"/>
    <n v="157.65"/>
    <x v="318"/>
    <n v="0.55819854107199496"/>
  </r>
  <r>
    <x v="119"/>
    <s v="ORD100323"/>
    <s v="P3001"/>
    <s v="Notebook 3-Pack"/>
    <s v="Office"/>
    <s v="S005"/>
    <x v="1"/>
    <s v="Online"/>
    <n v="3"/>
    <n v="13.23"/>
    <n v="0.1"/>
    <n v="4.3099999999999996"/>
    <n v="12.93"/>
    <n v="3"/>
    <n v="39.69"/>
    <n v="35.72"/>
    <x v="319"/>
    <n v="0.63801791713325873"/>
  </r>
  <r>
    <x v="135"/>
    <s v="ORD100324"/>
    <s v="P1004"/>
    <s v="Bluetooth Speaker"/>
    <s v="Electronics"/>
    <s v="S004"/>
    <x v="4"/>
    <s v="Online"/>
    <n v="4"/>
    <n v="55.47"/>
    <n v="0.05"/>
    <n v="26.54"/>
    <n v="106.16"/>
    <n v="4"/>
    <n v="221.88"/>
    <n v="210.79"/>
    <x v="320"/>
    <n v="0.49637079557853786"/>
  </r>
  <r>
    <x v="199"/>
    <s v="ORD100325"/>
    <s v="P4004"/>
    <s v="Adjustable Dumbbell"/>
    <s v="Fitness"/>
    <s v="S004"/>
    <x v="4"/>
    <s v="In-Store"/>
    <n v="1"/>
    <n v="81.66"/>
    <n v="0.1"/>
    <n v="44.32"/>
    <n v="44.32"/>
    <n v="0"/>
    <n v="81.66"/>
    <n v="73.489999999999995"/>
    <x v="321"/>
    <n v="0.39692475166689339"/>
  </r>
  <r>
    <x v="195"/>
    <s v="ORD100326"/>
    <s v="P1003"/>
    <s v="USB-C Hub"/>
    <s v="Electronics"/>
    <s v="S005"/>
    <x v="1"/>
    <s v="In-Store"/>
    <n v="7"/>
    <n v="38.86"/>
    <n v="0.1"/>
    <n v="18.55"/>
    <n v="129.85"/>
    <n v="0"/>
    <n v="272.02"/>
    <n v="244.82"/>
    <x v="322"/>
    <n v="0.46961032595376195"/>
  </r>
  <r>
    <x v="200"/>
    <s v="ORD100327"/>
    <s v="P4004"/>
    <s v="Adjustable Dumbbell"/>
    <s v="Fitness"/>
    <s v="S002"/>
    <x v="2"/>
    <s v="Online"/>
    <n v="4"/>
    <n v="78.77"/>
    <n v="0.05"/>
    <n v="45.69"/>
    <n v="182.76"/>
    <n v="4"/>
    <n v="315.08"/>
    <n v="299.33"/>
    <x v="323"/>
    <n v="0.38943640797781715"/>
  </r>
  <r>
    <x v="174"/>
    <s v="ORD100328"/>
    <s v="P1005"/>
    <s v="27in Monitor"/>
    <s v="Electronics"/>
    <s v="S004"/>
    <x v="4"/>
    <s v="Online"/>
    <n v="1"/>
    <n v="194.37"/>
    <n v="0.2"/>
    <n v="119.39"/>
    <n v="119.39"/>
    <n v="1"/>
    <n v="194.37"/>
    <n v="155.5"/>
    <x v="324"/>
    <n v="0.23221864951768489"/>
  </r>
  <r>
    <x v="201"/>
    <s v="ORD100329"/>
    <s v="P4001"/>
    <s v="Yoga Mat"/>
    <s v="Fitness"/>
    <s v="S003"/>
    <x v="0"/>
    <s v="In-Store"/>
    <n v="6"/>
    <n v="29.71"/>
    <n v="0.2"/>
    <n v="11.91"/>
    <n v="71.460000000000008"/>
    <n v="0"/>
    <n v="178.26"/>
    <n v="142.61000000000001"/>
    <x v="325"/>
    <n v="0.49891311969707591"/>
  </r>
  <r>
    <x v="161"/>
    <s v="ORD100330"/>
    <s v="P2001"/>
    <s v="Desk Lamp"/>
    <s v="Home"/>
    <s v="S005"/>
    <x v="1"/>
    <s v="Online"/>
    <n v="7"/>
    <n v="32.520000000000003"/>
    <n v="0"/>
    <n v="14.18"/>
    <n v="99.259999999999991"/>
    <n v="7"/>
    <n v="227.64000000000001"/>
    <n v="227.64"/>
    <x v="326"/>
    <n v="0.56396063960639609"/>
  </r>
  <r>
    <x v="202"/>
    <s v="ORD100331"/>
    <s v="P1004"/>
    <s v="Bluetooth Speaker"/>
    <s v="Electronics"/>
    <s v="S002"/>
    <x v="2"/>
    <s v="Online"/>
    <n v="4"/>
    <n v="54.22"/>
    <n v="0"/>
    <n v="27.48"/>
    <n v="109.92"/>
    <n v="4"/>
    <n v="216.88"/>
    <n v="216.88"/>
    <x v="327"/>
    <n v="0.49317594983400959"/>
  </r>
  <r>
    <x v="203"/>
    <s v="ORD100332"/>
    <s v="P2002"/>
    <s v="Storage Bin Set"/>
    <s v="Home"/>
    <s v="S003"/>
    <x v="0"/>
    <s v="In-Store"/>
    <n v="10"/>
    <n v="26.95"/>
    <n v="0.05"/>
    <n v="11.79"/>
    <n v="117.89999999999999"/>
    <n v="0"/>
    <n v="269.5"/>
    <n v="256.02999999999997"/>
    <x v="328"/>
    <n v="0.53950708901300637"/>
  </r>
  <r>
    <x v="49"/>
    <s v="ORD100333"/>
    <s v="P2001"/>
    <s v="Desk Lamp"/>
    <s v="Home"/>
    <s v="S005"/>
    <x v="1"/>
    <s v="Online"/>
    <n v="8"/>
    <n v="32.11"/>
    <n v="0.05"/>
    <n v="14.47"/>
    <n v="115.76"/>
    <n v="8"/>
    <n v="256.88"/>
    <n v="244.04"/>
    <x v="329"/>
    <n v="0.52565153253564978"/>
  </r>
  <r>
    <x v="204"/>
    <s v="ORD100334"/>
    <s v="P2003"/>
    <s v="Water Bottle"/>
    <s v="Home"/>
    <s v="S001"/>
    <x v="3"/>
    <s v="Online"/>
    <n v="2"/>
    <n v="18.670000000000002"/>
    <n v="0.2"/>
    <n v="6.85"/>
    <n v="13.7"/>
    <n v="2"/>
    <n v="37.340000000000003"/>
    <n v="29.87"/>
    <x v="330"/>
    <n v="0.5413458319383998"/>
  </r>
  <r>
    <x v="133"/>
    <s v="ORD100335"/>
    <s v="P1003"/>
    <s v="USB-C Hub"/>
    <s v="Electronics"/>
    <s v="S003"/>
    <x v="0"/>
    <s v="In-Store"/>
    <n v="8"/>
    <n v="40.82"/>
    <n v="0.1"/>
    <n v="17.93"/>
    <n v="143.44"/>
    <n v="0"/>
    <n v="326.56"/>
    <n v="293.89999999999998"/>
    <x v="331"/>
    <n v="0.5119428376998979"/>
  </r>
  <r>
    <x v="148"/>
    <s v="ORD100336"/>
    <s v="P4004"/>
    <s v="Adjustable Dumbbell"/>
    <s v="Fitness"/>
    <s v="S002"/>
    <x v="2"/>
    <s v="In-Store"/>
    <n v="7"/>
    <n v="81.72"/>
    <n v="0"/>
    <n v="44.77"/>
    <n v="313.39000000000004"/>
    <n v="0"/>
    <n v="572.04"/>
    <n v="572.04"/>
    <x v="332"/>
    <n v="0.4521536955457659"/>
  </r>
  <r>
    <x v="205"/>
    <s v="ORD100337"/>
    <s v="P3002"/>
    <s v="Gel Pen Set"/>
    <s v="Office"/>
    <s v="S001"/>
    <x v="3"/>
    <s v="Online"/>
    <n v="3"/>
    <n v="9.6199999999999992"/>
    <n v="0.1"/>
    <n v="2.87"/>
    <n v="8.61"/>
    <n v="3"/>
    <n v="28.86"/>
    <n v="25.97"/>
    <x v="333"/>
    <n v="0.66846361185983827"/>
  </r>
  <r>
    <x v="206"/>
    <s v="ORD100338"/>
    <s v="P3001"/>
    <s v="Notebook 3-Pack"/>
    <s v="Office"/>
    <s v="S005"/>
    <x v="1"/>
    <s v="In-Store"/>
    <n v="2"/>
    <n v="13.06"/>
    <n v="0"/>
    <n v="4.2300000000000004"/>
    <n v="8.4600000000000009"/>
    <n v="0"/>
    <n v="26.12"/>
    <n v="26.12"/>
    <x v="334"/>
    <n v="0.67611026033690658"/>
  </r>
  <r>
    <x v="86"/>
    <s v="ORD100339"/>
    <s v="P1003"/>
    <s v="USB-C Hub"/>
    <s v="Electronics"/>
    <s v="S002"/>
    <x v="2"/>
    <s v="In-Store"/>
    <n v="9"/>
    <n v="41.07"/>
    <n v="0.1"/>
    <n v="18.510000000000002"/>
    <n v="166.59"/>
    <n v="0"/>
    <n v="369.63"/>
    <n v="332.67"/>
    <x v="335"/>
    <n v="0.49923347461448281"/>
  </r>
  <r>
    <x v="158"/>
    <s v="ORD100340"/>
    <s v="P1001"/>
    <s v="Wireless Mouse"/>
    <s v="Electronics"/>
    <s v="S002"/>
    <x v="2"/>
    <s v="In-Store"/>
    <n v="11"/>
    <n v="24.57"/>
    <n v="0"/>
    <n v="10.35"/>
    <n v="113.85"/>
    <n v="0"/>
    <n v="270.27"/>
    <n v="270.27"/>
    <x v="336"/>
    <n v="0.5787545787545787"/>
  </r>
  <r>
    <x v="57"/>
    <s v="ORD100341"/>
    <s v="P2001"/>
    <s v="Desk Lamp"/>
    <s v="Home"/>
    <s v="S003"/>
    <x v="0"/>
    <s v="Online"/>
    <n v="7"/>
    <n v="32.61"/>
    <n v="0.1"/>
    <n v="14.31"/>
    <n v="100.17"/>
    <n v="7"/>
    <n v="228.26999999999998"/>
    <n v="205.44"/>
    <x v="337"/>
    <n v="0.5124123831775701"/>
  </r>
  <r>
    <x v="178"/>
    <s v="ORD100342"/>
    <s v="P1002"/>
    <s v="Mechanical Keyboard"/>
    <s v="Electronics"/>
    <s v="S001"/>
    <x v="3"/>
    <s v="Online"/>
    <n v="3"/>
    <n v="69.650000000000006"/>
    <n v="0"/>
    <n v="33.99"/>
    <n v="101.97"/>
    <n v="3"/>
    <n v="208.95000000000002"/>
    <n v="208.95"/>
    <x v="338"/>
    <n v="0.51198851399856427"/>
  </r>
  <r>
    <x v="157"/>
    <s v="ORD100343"/>
    <s v="P2002"/>
    <s v="Storage Bin Set"/>
    <s v="Home"/>
    <s v="S001"/>
    <x v="3"/>
    <s v="In-Store"/>
    <n v="6"/>
    <n v="27.62"/>
    <n v="0.05"/>
    <n v="11.59"/>
    <n v="69.539999999999992"/>
    <n v="0"/>
    <n v="165.72"/>
    <n v="157.43"/>
    <x v="339"/>
    <n v="0.55827987041859883"/>
  </r>
  <r>
    <x v="98"/>
    <s v="ORD100344"/>
    <s v="P1001"/>
    <s v="Wireless Mouse"/>
    <s v="Electronics"/>
    <s v="S003"/>
    <x v="0"/>
    <s v="Online"/>
    <n v="2"/>
    <n v="24.4"/>
    <n v="0.15"/>
    <n v="10.36"/>
    <n v="20.72"/>
    <n v="2"/>
    <n v="48.8"/>
    <n v="41.48"/>
    <x v="340"/>
    <n v="0.50048216007714563"/>
  </r>
  <r>
    <x v="101"/>
    <s v="ORD100345"/>
    <s v="P2001"/>
    <s v="Desk Lamp"/>
    <s v="Home"/>
    <s v="S005"/>
    <x v="1"/>
    <s v="In-Store"/>
    <n v="7"/>
    <n v="32.380000000000003"/>
    <n v="0.1"/>
    <n v="14.45"/>
    <n v="101.14999999999999"/>
    <n v="0"/>
    <n v="226.66000000000003"/>
    <n v="203.99"/>
    <x v="341"/>
    <n v="0.50414235991960399"/>
  </r>
  <r>
    <x v="99"/>
    <s v="ORD100346"/>
    <s v="P2002"/>
    <s v="Storage Bin Set"/>
    <s v="Home"/>
    <s v="S002"/>
    <x v="2"/>
    <s v="Online"/>
    <n v="2"/>
    <n v="28.27"/>
    <n v="0.1"/>
    <n v="11.85"/>
    <n v="23.7"/>
    <n v="2"/>
    <n v="56.54"/>
    <n v="50.89"/>
    <x v="342"/>
    <n v="0.53428964433090986"/>
  </r>
  <r>
    <x v="74"/>
    <s v="ORD100347"/>
    <s v="P3003"/>
    <s v="Desk Organizer"/>
    <s v="Office"/>
    <s v="S003"/>
    <x v="0"/>
    <s v="Online"/>
    <n v="1"/>
    <n v="22.84"/>
    <n v="0.2"/>
    <n v="8.3800000000000008"/>
    <n v="8.3800000000000008"/>
    <n v="1"/>
    <n v="22.84"/>
    <n v="18.27"/>
    <x v="343"/>
    <n v="0.5413245758073344"/>
  </r>
  <r>
    <x v="207"/>
    <s v="ORD100348"/>
    <s v="P1002"/>
    <s v="Mechanical Keyboard"/>
    <s v="Electronics"/>
    <s v="S003"/>
    <x v="0"/>
    <s v="In-Store"/>
    <n v="4"/>
    <n v="69.91"/>
    <n v="0"/>
    <n v="33.36"/>
    <n v="133.44"/>
    <n v="0"/>
    <n v="279.64"/>
    <n v="279.64"/>
    <x v="344"/>
    <n v="0.52281504791875266"/>
  </r>
  <r>
    <x v="208"/>
    <s v="ORD100349"/>
    <s v="P1002"/>
    <s v="Mechanical Keyboard"/>
    <s v="Electronics"/>
    <s v="S004"/>
    <x v="4"/>
    <s v="In-Store"/>
    <n v="2"/>
    <n v="69.56"/>
    <n v="0.15"/>
    <n v="34.54"/>
    <n v="69.08"/>
    <n v="0"/>
    <n v="139.12"/>
    <n v="118.25"/>
    <x v="345"/>
    <n v="0.41581395348837213"/>
  </r>
  <r>
    <x v="48"/>
    <s v="ORD100350"/>
    <s v="P3001"/>
    <s v="Notebook 3-Pack"/>
    <s v="Office"/>
    <s v="S004"/>
    <x v="4"/>
    <s v="Online"/>
    <n v="7"/>
    <n v="12.89"/>
    <n v="0.15"/>
    <n v="4.24"/>
    <n v="29.68"/>
    <n v="7"/>
    <n v="90.23"/>
    <n v="76.7"/>
    <x v="346"/>
    <n v="0.61303780964797916"/>
  </r>
  <r>
    <x v="67"/>
    <s v="ORD100351"/>
    <s v="P3002"/>
    <s v="Gel Pen Set"/>
    <s v="Office"/>
    <s v="S001"/>
    <x v="3"/>
    <s v="Online"/>
    <n v="5"/>
    <n v="9.26"/>
    <n v="0.1"/>
    <n v="2.84"/>
    <n v="14.2"/>
    <n v="5"/>
    <n v="46.3"/>
    <n v="41.67"/>
    <x v="347"/>
    <n v="0.65922726181905456"/>
  </r>
  <r>
    <x v="57"/>
    <s v="ORD100352"/>
    <s v="P3001"/>
    <s v="Notebook 3-Pack"/>
    <s v="Office"/>
    <s v="S001"/>
    <x v="3"/>
    <s v="In-Store"/>
    <n v="8"/>
    <n v="13.35"/>
    <n v="0.15"/>
    <n v="4.21"/>
    <n v="33.68"/>
    <n v="0"/>
    <n v="106.8"/>
    <n v="90.78"/>
    <x v="348"/>
    <n v="0.62899317030182855"/>
  </r>
  <r>
    <x v="53"/>
    <s v="ORD100353"/>
    <s v="P4004"/>
    <s v="Adjustable Dumbbell"/>
    <s v="Fitness"/>
    <s v="S001"/>
    <x v="3"/>
    <s v="In-Store"/>
    <n v="8"/>
    <n v="81.430000000000007"/>
    <n v="0"/>
    <n v="44.32"/>
    <n v="354.56"/>
    <n v="0"/>
    <n v="651.44000000000005"/>
    <n v="651.44000000000005"/>
    <x v="349"/>
    <n v="0.45572884686233578"/>
  </r>
  <r>
    <x v="163"/>
    <s v="ORD100354"/>
    <s v="P1003"/>
    <s v="USB-C Hub"/>
    <s v="Electronics"/>
    <s v="S002"/>
    <x v="2"/>
    <s v="In-Store"/>
    <n v="3"/>
    <n v="38.979999999999997"/>
    <n v="0.2"/>
    <n v="17.989999999999998"/>
    <n v="53.97"/>
    <n v="0"/>
    <n v="116.94"/>
    <n v="93.55"/>
    <x v="350"/>
    <n v="0.42308925708177447"/>
  </r>
  <r>
    <x v="62"/>
    <s v="ORD100355"/>
    <s v="P4004"/>
    <s v="Adjustable Dumbbell"/>
    <s v="Fitness"/>
    <s v="S001"/>
    <x v="3"/>
    <s v="Online"/>
    <n v="4"/>
    <n v="80.239999999999995"/>
    <n v="0.05"/>
    <n v="45.75"/>
    <n v="183"/>
    <n v="4"/>
    <n v="320.95999999999998"/>
    <n v="304.91000000000003"/>
    <x v="351"/>
    <n v="0.39982289856023095"/>
  </r>
  <r>
    <x v="209"/>
    <s v="ORD100356"/>
    <s v="P3002"/>
    <s v="Gel Pen Set"/>
    <s v="Office"/>
    <s v="S005"/>
    <x v="1"/>
    <s v="In-Store"/>
    <n v="3"/>
    <n v="9.44"/>
    <n v="0"/>
    <n v="2.86"/>
    <n v="8.58"/>
    <n v="0"/>
    <n v="28.32"/>
    <n v="28.32"/>
    <x v="352"/>
    <n v="0.69703389830508478"/>
  </r>
  <r>
    <x v="210"/>
    <s v="ORD100357"/>
    <s v="P1002"/>
    <s v="Mechanical Keyboard"/>
    <s v="Electronics"/>
    <s v="S001"/>
    <x v="3"/>
    <s v="In-Store"/>
    <n v="1"/>
    <n v="69.09"/>
    <n v="0.2"/>
    <n v="34.520000000000003"/>
    <n v="34.520000000000003"/>
    <n v="0"/>
    <n v="69.09"/>
    <n v="55.27"/>
    <x v="353"/>
    <n v="0.37542970870273201"/>
  </r>
  <r>
    <x v="40"/>
    <s v="ORD100358"/>
    <s v="P2002"/>
    <s v="Storage Bin Set"/>
    <s v="Home"/>
    <s v="S004"/>
    <x v="4"/>
    <s v="In-Store"/>
    <n v="4"/>
    <n v="27.12"/>
    <n v="0"/>
    <n v="11.83"/>
    <n v="47.32"/>
    <n v="0"/>
    <n v="108.48"/>
    <n v="108.48"/>
    <x v="354"/>
    <n v="0.5637905604719764"/>
  </r>
  <r>
    <x v="211"/>
    <s v="ORD100359"/>
    <s v="P4004"/>
    <s v="Adjustable Dumbbell"/>
    <s v="Fitness"/>
    <s v="S003"/>
    <x v="0"/>
    <s v="In-Store"/>
    <n v="1"/>
    <n v="79.87"/>
    <n v="0.05"/>
    <n v="45.71"/>
    <n v="45.71"/>
    <n v="0"/>
    <n v="79.87"/>
    <n v="75.88"/>
    <x v="355"/>
    <n v="0.39760147601476009"/>
  </r>
  <r>
    <x v="212"/>
    <s v="ORD100360"/>
    <s v="P4002"/>
    <s v="Resistance Bands"/>
    <s v="Fitness"/>
    <s v="S003"/>
    <x v="0"/>
    <s v="Online"/>
    <n v="7"/>
    <n v="20.420000000000002"/>
    <n v="0"/>
    <n v="7.22"/>
    <n v="50.54"/>
    <n v="7"/>
    <n v="142.94"/>
    <n v="142.94"/>
    <x v="356"/>
    <n v="0.64642507345739475"/>
  </r>
  <r>
    <x v="213"/>
    <s v="ORD100361"/>
    <s v="P2003"/>
    <s v="Water Bottle"/>
    <s v="Home"/>
    <s v="S003"/>
    <x v="0"/>
    <s v="Online"/>
    <n v="3"/>
    <n v="19.16"/>
    <n v="0.05"/>
    <n v="7.01"/>
    <n v="21.03"/>
    <n v="3"/>
    <n v="57.480000000000004"/>
    <n v="54.61"/>
    <x v="357"/>
    <n v="0.61490569492766889"/>
  </r>
  <r>
    <x v="90"/>
    <s v="ORD100362"/>
    <s v="P4002"/>
    <s v="Resistance Bands"/>
    <s v="Fitness"/>
    <s v="S005"/>
    <x v="1"/>
    <s v="In-Store"/>
    <n v="6"/>
    <n v="20.010000000000002"/>
    <n v="0"/>
    <n v="7.17"/>
    <n v="43.019999999999996"/>
    <n v="0"/>
    <n v="120.06"/>
    <n v="120.06"/>
    <x v="358"/>
    <n v="0.64167916041979012"/>
  </r>
  <r>
    <x v="93"/>
    <s v="ORD100363"/>
    <s v="P1003"/>
    <s v="USB-C Hub"/>
    <s v="Electronics"/>
    <s v="S005"/>
    <x v="1"/>
    <s v="In-Store"/>
    <n v="1"/>
    <n v="39.25"/>
    <n v="0.05"/>
    <n v="18.5"/>
    <n v="18.5"/>
    <n v="0"/>
    <n v="39.25"/>
    <n v="37.29"/>
    <x v="359"/>
    <n v="0.50388844194153926"/>
  </r>
  <r>
    <x v="200"/>
    <s v="ORD100364"/>
    <s v="P1001"/>
    <s v="Wireless Mouse"/>
    <s v="Electronics"/>
    <s v="S003"/>
    <x v="0"/>
    <s v="In-Store"/>
    <n v="2"/>
    <n v="25.48"/>
    <n v="0.2"/>
    <n v="10.46"/>
    <n v="20.92"/>
    <n v="0"/>
    <n v="50.96"/>
    <n v="40.770000000000003"/>
    <x v="360"/>
    <n v="0.48687760608290409"/>
  </r>
  <r>
    <x v="194"/>
    <s v="ORD100365"/>
    <s v="P1001"/>
    <s v="Wireless Mouse"/>
    <s v="Electronics"/>
    <s v="S002"/>
    <x v="2"/>
    <s v="Online"/>
    <n v="5"/>
    <n v="25.68"/>
    <n v="0.15"/>
    <n v="10.64"/>
    <n v="53.2"/>
    <n v="5"/>
    <n v="128.4"/>
    <n v="109.14"/>
    <x v="361"/>
    <n v="0.51255268462525194"/>
  </r>
  <r>
    <x v="214"/>
    <s v="ORD100366"/>
    <s v="P4001"/>
    <s v="Yoga Mat"/>
    <s v="Fitness"/>
    <s v="S001"/>
    <x v="3"/>
    <s v="Online"/>
    <n v="3"/>
    <n v="29.38"/>
    <n v="0.05"/>
    <n v="12.07"/>
    <n v="36.21"/>
    <n v="3"/>
    <n v="88.14"/>
    <n v="83.73"/>
    <x v="362"/>
    <n v="0.5675385166606951"/>
  </r>
  <r>
    <x v="74"/>
    <s v="ORD100367"/>
    <s v="P3003"/>
    <s v="Desk Organizer"/>
    <s v="Office"/>
    <s v="S004"/>
    <x v="4"/>
    <s v="In-Store"/>
    <n v="7"/>
    <n v="23.63"/>
    <n v="0"/>
    <n v="8.49"/>
    <n v="59.43"/>
    <n v="0"/>
    <n v="165.41"/>
    <n v="165.41"/>
    <x v="363"/>
    <n v="0.64071096064325006"/>
  </r>
  <r>
    <x v="215"/>
    <s v="ORD100368"/>
    <s v="P3002"/>
    <s v="Gel Pen Set"/>
    <s v="Office"/>
    <s v="S001"/>
    <x v="3"/>
    <s v="Online"/>
    <n v="4"/>
    <n v="9.74"/>
    <n v="0.05"/>
    <n v="2.84"/>
    <n v="11.36"/>
    <n v="4"/>
    <n v="38.96"/>
    <n v="37.01"/>
    <x v="364"/>
    <n v="0.69305593082950556"/>
  </r>
  <r>
    <x v="29"/>
    <s v="ORD100369"/>
    <s v="P1004"/>
    <s v="Bluetooth Speaker"/>
    <s v="Electronics"/>
    <s v="S004"/>
    <x v="4"/>
    <s v="Online"/>
    <n v="3"/>
    <n v="55.4"/>
    <n v="0.2"/>
    <n v="27.5"/>
    <n v="82.5"/>
    <n v="3"/>
    <n v="166.2"/>
    <n v="132.96"/>
    <x v="365"/>
    <n v="0.37951263537906144"/>
  </r>
  <r>
    <x v="182"/>
    <s v="ORD100370"/>
    <s v="P3003"/>
    <s v="Desk Organizer"/>
    <s v="Office"/>
    <s v="S005"/>
    <x v="1"/>
    <s v="In-Store"/>
    <n v="2"/>
    <n v="22.96"/>
    <n v="0.1"/>
    <n v="8.5500000000000007"/>
    <n v="17.100000000000001"/>
    <n v="0"/>
    <n v="45.92"/>
    <n v="41.33"/>
    <x v="366"/>
    <n v="0.5862569562061456"/>
  </r>
  <r>
    <x v="40"/>
    <s v="ORD100371"/>
    <s v="P3003"/>
    <s v="Desk Organizer"/>
    <s v="Office"/>
    <s v="S003"/>
    <x v="0"/>
    <s v="Online"/>
    <n v="4"/>
    <n v="23.54"/>
    <n v="0.1"/>
    <n v="8.58"/>
    <n v="34.32"/>
    <n v="4"/>
    <n v="94.16"/>
    <n v="84.74"/>
    <x v="367"/>
    <n v="0.59499645975926363"/>
  </r>
  <r>
    <x v="131"/>
    <s v="ORD100372"/>
    <s v="P1005"/>
    <s v="27in Monitor"/>
    <s v="Electronics"/>
    <s v="S004"/>
    <x v="4"/>
    <s v="In-Store"/>
    <n v="5"/>
    <n v="190.94"/>
    <n v="0.05"/>
    <n v="117.26"/>
    <n v="586.30000000000007"/>
    <n v="0"/>
    <n v="954.7"/>
    <n v="906.97"/>
    <x v="368"/>
    <n v="0.35356185981895755"/>
  </r>
  <r>
    <x v="216"/>
    <s v="ORD100373"/>
    <s v="P3001"/>
    <s v="Notebook 3-Pack"/>
    <s v="Office"/>
    <s v="S004"/>
    <x v="4"/>
    <s v="In-Store"/>
    <n v="5"/>
    <n v="13"/>
    <n v="0"/>
    <n v="4.3099999999999996"/>
    <n v="21.549999999999997"/>
    <n v="0"/>
    <n v="65"/>
    <n v="65"/>
    <x v="369"/>
    <n v="0.66846153846153855"/>
  </r>
  <r>
    <x v="152"/>
    <s v="ORD100374"/>
    <s v="P1005"/>
    <s v="27in Monitor"/>
    <s v="Electronics"/>
    <s v="S001"/>
    <x v="3"/>
    <s v="In-Store"/>
    <n v="8"/>
    <n v="192.99"/>
    <n v="0"/>
    <n v="119.89"/>
    <n v="959.12"/>
    <n v="0"/>
    <n v="1543.92"/>
    <n v="1543.92"/>
    <x v="370"/>
    <n v="0.37877610238872483"/>
  </r>
  <r>
    <x v="217"/>
    <s v="ORD100375"/>
    <s v="P2001"/>
    <s v="Desk Lamp"/>
    <s v="Home"/>
    <s v="S002"/>
    <x v="2"/>
    <s v="In-Store"/>
    <n v="2"/>
    <n v="32.54"/>
    <n v="0.1"/>
    <n v="14.13"/>
    <n v="28.26"/>
    <n v="0"/>
    <n v="65.08"/>
    <n v="58.57"/>
    <x v="371"/>
    <n v="0.51750042683967901"/>
  </r>
  <r>
    <x v="218"/>
    <s v="ORD100376"/>
    <s v="P4003"/>
    <s v="Foam Roller"/>
    <s v="Fitness"/>
    <s v="S001"/>
    <x v="3"/>
    <s v="In-Store"/>
    <n v="7"/>
    <n v="24.61"/>
    <n v="0"/>
    <n v="9.59"/>
    <n v="67.13"/>
    <n v="0"/>
    <n v="172.26999999999998"/>
    <n v="172.27"/>
    <x v="372"/>
    <n v="0.61032100772043885"/>
  </r>
  <r>
    <x v="219"/>
    <s v="ORD100377"/>
    <s v="P4003"/>
    <s v="Foam Roller"/>
    <s v="Fitness"/>
    <s v="S004"/>
    <x v="4"/>
    <s v="In-Store"/>
    <n v="3"/>
    <n v="25.03"/>
    <n v="0"/>
    <n v="9.4600000000000009"/>
    <n v="28.380000000000003"/>
    <n v="0"/>
    <n v="75.09"/>
    <n v="75.09"/>
    <x v="373"/>
    <n v="0.62205353575709144"/>
  </r>
  <r>
    <x v="220"/>
    <s v="ORD100378"/>
    <s v="P3002"/>
    <s v="Gel Pen Set"/>
    <s v="Office"/>
    <s v="S004"/>
    <x v="4"/>
    <s v="Online"/>
    <n v="7"/>
    <n v="9.31"/>
    <n v="0"/>
    <n v="2.86"/>
    <n v="20.02"/>
    <n v="7"/>
    <n v="65.17"/>
    <n v="65.17"/>
    <x v="374"/>
    <n v="0.69280343716433945"/>
  </r>
  <r>
    <x v="221"/>
    <s v="ORD100379"/>
    <s v="P1001"/>
    <s v="Wireless Mouse"/>
    <s v="Electronics"/>
    <s v="S001"/>
    <x v="3"/>
    <s v="In-Store"/>
    <n v="2"/>
    <n v="25.4"/>
    <n v="0"/>
    <n v="10.5"/>
    <n v="21"/>
    <n v="0"/>
    <n v="50.8"/>
    <n v="50.8"/>
    <x v="375"/>
    <n v="0.58661417322834641"/>
  </r>
  <r>
    <x v="114"/>
    <s v="ORD100380"/>
    <s v="P1003"/>
    <s v="USB-C Hub"/>
    <s v="Electronics"/>
    <s v="S005"/>
    <x v="1"/>
    <s v="In-Store"/>
    <n v="5"/>
    <n v="41.11"/>
    <n v="0.2"/>
    <n v="18.03"/>
    <n v="90.15"/>
    <n v="0"/>
    <n v="205.55"/>
    <n v="164.44"/>
    <x v="376"/>
    <n v="0.45177572366820723"/>
  </r>
  <r>
    <x v="35"/>
    <s v="ORD100381"/>
    <s v="P4004"/>
    <s v="Adjustable Dumbbell"/>
    <s v="Fitness"/>
    <s v="S003"/>
    <x v="0"/>
    <s v="In-Store"/>
    <n v="3"/>
    <n v="77.680000000000007"/>
    <n v="0"/>
    <n v="45.23"/>
    <n v="135.69"/>
    <n v="0"/>
    <n v="233.04000000000002"/>
    <n v="233.04"/>
    <x v="377"/>
    <n v="0.41773944387229661"/>
  </r>
  <r>
    <x v="222"/>
    <s v="ORD100382"/>
    <s v="P4004"/>
    <s v="Adjustable Dumbbell"/>
    <s v="Fitness"/>
    <s v="S003"/>
    <x v="0"/>
    <s v="Online"/>
    <n v="1"/>
    <n v="80.010000000000005"/>
    <n v="0.1"/>
    <n v="44.64"/>
    <n v="44.64"/>
    <n v="1"/>
    <n v="80.010000000000005"/>
    <n v="72.010000000000005"/>
    <x v="378"/>
    <n v="0.38008609915289548"/>
  </r>
  <r>
    <x v="213"/>
    <s v="ORD100383"/>
    <s v="P3001"/>
    <s v="Notebook 3-Pack"/>
    <s v="Office"/>
    <s v="S005"/>
    <x v="1"/>
    <s v="In-Store"/>
    <n v="3"/>
    <n v="13.14"/>
    <n v="0"/>
    <n v="4.22"/>
    <n v="12.66"/>
    <n v="0"/>
    <n v="39.42"/>
    <n v="39.42"/>
    <x v="379"/>
    <n v="0.67884322678843223"/>
  </r>
  <r>
    <x v="31"/>
    <s v="ORD100384"/>
    <s v="P4002"/>
    <s v="Resistance Bands"/>
    <s v="Fitness"/>
    <s v="S002"/>
    <x v="2"/>
    <s v="Online"/>
    <n v="10"/>
    <n v="19.41"/>
    <n v="0.2"/>
    <n v="7.16"/>
    <n v="71.599999999999994"/>
    <n v="10"/>
    <n v="194.1"/>
    <n v="155.28"/>
    <x v="380"/>
    <n v="0.53889747552807832"/>
  </r>
  <r>
    <x v="15"/>
    <s v="ORD100385"/>
    <s v="P2001"/>
    <s v="Desk Lamp"/>
    <s v="Home"/>
    <s v="S001"/>
    <x v="3"/>
    <s v="Online"/>
    <n v="4"/>
    <n v="32.51"/>
    <n v="0"/>
    <n v="13.94"/>
    <n v="55.76"/>
    <n v="4"/>
    <n v="130.04"/>
    <n v="130.04"/>
    <x v="381"/>
    <n v="0.57120885881267303"/>
  </r>
  <r>
    <x v="223"/>
    <s v="ORD100386"/>
    <s v="P1001"/>
    <s v="Wireless Mouse"/>
    <s v="Electronics"/>
    <s v="S001"/>
    <x v="3"/>
    <s v="In-Store"/>
    <n v="3"/>
    <n v="24.81"/>
    <n v="0.2"/>
    <n v="10.4"/>
    <n v="31.200000000000003"/>
    <n v="0"/>
    <n v="74.429999999999993"/>
    <n v="59.54"/>
    <x v="382"/>
    <n v="0.47598253275109165"/>
  </r>
  <r>
    <x v="224"/>
    <s v="ORD100387"/>
    <s v="P4001"/>
    <s v="Yoga Mat"/>
    <s v="Fitness"/>
    <s v="S001"/>
    <x v="3"/>
    <s v="Online"/>
    <n v="5"/>
    <n v="30.28"/>
    <n v="0.05"/>
    <n v="12.1"/>
    <n v="60.5"/>
    <n v="5"/>
    <n v="151.4"/>
    <n v="143.83000000000001"/>
    <x v="383"/>
    <n v="0.57936452756726697"/>
  </r>
  <r>
    <x v="225"/>
    <s v="ORD100388"/>
    <s v="P1002"/>
    <s v="Mechanical Keyboard"/>
    <s v="Electronics"/>
    <s v="S005"/>
    <x v="1"/>
    <s v="In-Store"/>
    <n v="1"/>
    <n v="68.37"/>
    <n v="0"/>
    <n v="34"/>
    <n v="34"/>
    <n v="0"/>
    <n v="68.37"/>
    <n v="68.37"/>
    <x v="384"/>
    <n v="0.50270586514553173"/>
  </r>
  <r>
    <x v="129"/>
    <s v="ORD100389"/>
    <s v="P1005"/>
    <s v="27in Monitor"/>
    <s v="Electronics"/>
    <s v="S005"/>
    <x v="1"/>
    <s v="In-Store"/>
    <n v="2"/>
    <n v="188.96"/>
    <n v="0"/>
    <n v="115.83"/>
    <n v="231.66"/>
    <n v="0"/>
    <n v="377.92"/>
    <n v="377.92"/>
    <x v="385"/>
    <n v="0.38701312447078751"/>
  </r>
  <r>
    <x v="185"/>
    <s v="ORD100390"/>
    <s v="P4001"/>
    <s v="Yoga Mat"/>
    <s v="Fitness"/>
    <s v="S004"/>
    <x v="4"/>
    <s v="Online"/>
    <n v="1"/>
    <n v="30.3"/>
    <n v="0"/>
    <n v="12.08"/>
    <n v="12.08"/>
    <n v="1"/>
    <n v="30.3"/>
    <n v="30.3"/>
    <x v="386"/>
    <n v="0.60132013201320123"/>
  </r>
  <r>
    <x v="72"/>
    <s v="ORD100391"/>
    <s v="P4002"/>
    <s v="Resistance Bands"/>
    <s v="Fitness"/>
    <s v="S005"/>
    <x v="1"/>
    <s v="Online"/>
    <n v="5"/>
    <n v="20.48"/>
    <n v="0.05"/>
    <n v="7.44"/>
    <n v="37.200000000000003"/>
    <n v="5"/>
    <n v="102.4"/>
    <n v="97.28"/>
    <x v="387"/>
    <n v="0.61759868421052633"/>
  </r>
  <r>
    <x v="183"/>
    <s v="ORD100392"/>
    <s v="P1002"/>
    <s v="Mechanical Keyboard"/>
    <s v="Electronics"/>
    <s v="S002"/>
    <x v="2"/>
    <s v="In-Store"/>
    <n v="7"/>
    <n v="69.400000000000006"/>
    <n v="0.1"/>
    <n v="33.9"/>
    <n v="237.29999999999998"/>
    <n v="0"/>
    <n v="485.80000000000007"/>
    <n v="437.22"/>
    <x v="388"/>
    <n v="0.45725264169068208"/>
  </r>
  <r>
    <x v="98"/>
    <s v="ORD100393"/>
    <s v="P4002"/>
    <s v="Resistance Bands"/>
    <s v="Fitness"/>
    <s v="S001"/>
    <x v="3"/>
    <s v="Online"/>
    <n v="1"/>
    <n v="20.170000000000002"/>
    <n v="0.1"/>
    <n v="7.28"/>
    <n v="7.28"/>
    <n v="1"/>
    <n v="20.170000000000002"/>
    <n v="18.149999999999999"/>
    <x v="389"/>
    <n v="0.59889807162534425"/>
  </r>
  <r>
    <x v="226"/>
    <s v="ORD100394"/>
    <s v="P4001"/>
    <s v="Yoga Mat"/>
    <s v="Fitness"/>
    <s v="S001"/>
    <x v="3"/>
    <s v="Online"/>
    <n v="2"/>
    <n v="29.3"/>
    <n v="0.1"/>
    <n v="11.89"/>
    <n v="23.78"/>
    <n v="2"/>
    <n v="58.6"/>
    <n v="52.74"/>
    <x v="390"/>
    <n v="0.54910883579825553"/>
  </r>
  <r>
    <x v="22"/>
    <s v="ORD100395"/>
    <s v="P2003"/>
    <s v="Water Bottle"/>
    <s v="Home"/>
    <s v="S004"/>
    <x v="4"/>
    <s v="In-Store"/>
    <n v="6"/>
    <n v="18.55"/>
    <n v="0"/>
    <n v="7.03"/>
    <n v="42.18"/>
    <n v="0"/>
    <n v="111.30000000000001"/>
    <n v="111.3"/>
    <x v="391"/>
    <n v="0.62102425876010792"/>
  </r>
  <r>
    <x v="23"/>
    <s v="ORD100396"/>
    <s v="P2002"/>
    <s v="Storage Bin Set"/>
    <s v="Home"/>
    <s v="S005"/>
    <x v="1"/>
    <s v="In-Store"/>
    <n v="6"/>
    <n v="26.96"/>
    <n v="0.1"/>
    <n v="11.8"/>
    <n v="70.800000000000011"/>
    <n v="0"/>
    <n v="161.76"/>
    <n v="145.58000000000001"/>
    <x v="392"/>
    <n v="0.51366946009067171"/>
  </r>
  <r>
    <x v="13"/>
    <s v="ORD100397"/>
    <s v="P4003"/>
    <s v="Foam Roller"/>
    <s v="Fitness"/>
    <s v="S002"/>
    <x v="2"/>
    <s v="In-Store"/>
    <n v="5"/>
    <n v="24.4"/>
    <n v="0.15"/>
    <n v="9.41"/>
    <n v="47.05"/>
    <n v="0"/>
    <n v="122"/>
    <n v="103.7"/>
    <x v="393"/>
    <n v="0.54628736740597883"/>
  </r>
  <r>
    <x v="139"/>
    <s v="ORD100398"/>
    <s v="P4002"/>
    <s v="Resistance Bands"/>
    <s v="Fitness"/>
    <s v="S005"/>
    <x v="1"/>
    <s v="In-Store"/>
    <n v="3"/>
    <n v="20.010000000000002"/>
    <n v="0.2"/>
    <n v="7.23"/>
    <n v="21.69"/>
    <n v="0"/>
    <n v="60.03"/>
    <n v="48.02"/>
    <x v="394"/>
    <n v="0.54831320283215323"/>
  </r>
  <r>
    <x v="33"/>
    <s v="ORD100399"/>
    <s v="P3003"/>
    <s v="Desk Organizer"/>
    <s v="Office"/>
    <s v="S004"/>
    <x v="4"/>
    <s v="Online"/>
    <n v="6"/>
    <n v="23.53"/>
    <n v="0.1"/>
    <n v="8.5"/>
    <n v="51"/>
    <n v="6"/>
    <n v="141.18"/>
    <n v="127.06"/>
    <x v="395"/>
    <n v="0.59861482764048479"/>
  </r>
  <r>
    <x v="147"/>
    <s v="ORD100400"/>
    <s v="P4003"/>
    <s v="Foam Roller"/>
    <s v="Fitness"/>
    <s v="S002"/>
    <x v="2"/>
    <s v="Online"/>
    <n v="3"/>
    <n v="24.11"/>
    <n v="0.1"/>
    <n v="9.6199999999999992"/>
    <n v="28.86"/>
    <n v="3"/>
    <n v="72.33"/>
    <n v="65.099999999999994"/>
    <x v="396"/>
    <n v="0.5566820276497696"/>
  </r>
  <r>
    <x v="227"/>
    <s v="ORD100401"/>
    <s v="P1004"/>
    <s v="Bluetooth Speaker"/>
    <s v="Electronics"/>
    <s v="S001"/>
    <x v="3"/>
    <s v="In-Store"/>
    <n v="6"/>
    <n v="54.82"/>
    <n v="0.15"/>
    <n v="26.94"/>
    <n v="161.64000000000001"/>
    <n v="0"/>
    <n v="328.92"/>
    <n v="279.58"/>
    <x v="397"/>
    <n v="0.4218470562987337"/>
  </r>
  <r>
    <x v="228"/>
    <s v="ORD100402"/>
    <s v="P4001"/>
    <s v="Yoga Mat"/>
    <s v="Fitness"/>
    <s v="S001"/>
    <x v="3"/>
    <s v="Online"/>
    <n v="3"/>
    <n v="30.09"/>
    <n v="0"/>
    <n v="12.14"/>
    <n v="36.42"/>
    <n v="3"/>
    <n v="90.27"/>
    <n v="90.27"/>
    <x v="398"/>
    <n v="0.59654370222665332"/>
  </r>
  <r>
    <x v="229"/>
    <s v="ORD100403"/>
    <s v="P1005"/>
    <s v="27in Monitor"/>
    <s v="Electronics"/>
    <s v="S005"/>
    <x v="1"/>
    <s v="In-Store"/>
    <n v="6"/>
    <n v="195.12"/>
    <n v="0.1"/>
    <n v="119.49"/>
    <n v="716.93999999999994"/>
    <n v="0"/>
    <n v="1170.72"/>
    <n v="1053.6500000000001"/>
    <x v="399"/>
    <n v="0.31956532055236569"/>
  </r>
  <r>
    <x v="82"/>
    <s v="ORD100404"/>
    <s v="P3001"/>
    <s v="Notebook 3-Pack"/>
    <s v="Office"/>
    <s v="S005"/>
    <x v="1"/>
    <s v="In-Store"/>
    <n v="6"/>
    <n v="13.16"/>
    <n v="0.2"/>
    <n v="4.2"/>
    <n v="25.200000000000003"/>
    <n v="0"/>
    <n v="78.960000000000008"/>
    <n v="63.17"/>
    <x v="400"/>
    <n v="0.60107646034510054"/>
  </r>
  <r>
    <x v="127"/>
    <s v="ORD100405"/>
    <s v="P3003"/>
    <s v="Desk Organizer"/>
    <s v="Office"/>
    <s v="S003"/>
    <x v="0"/>
    <s v="In-Store"/>
    <n v="2"/>
    <n v="22.45"/>
    <n v="0"/>
    <n v="8.5"/>
    <n v="17"/>
    <n v="0"/>
    <n v="44.9"/>
    <n v="44.9"/>
    <x v="401"/>
    <n v="0.62138084632516699"/>
  </r>
  <r>
    <x v="132"/>
    <s v="ORD100406"/>
    <s v="P4001"/>
    <s v="Yoga Mat"/>
    <s v="Fitness"/>
    <s v="S004"/>
    <x v="4"/>
    <s v="Online"/>
    <n v="5"/>
    <n v="29.31"/>
    <n v="0.1"/>
    <n v="11.81"/>
    <n v="59.050000000000004"/>
    <n v="5"/>
    <n v="146.54999999999998"/>
    <n v="131.9"/>
    <x v="402"/>
    <n v="0.55231235784685362"/>
  </r>
  <r>
    <x v="230"/>
    <s v="ORD100407"/>
    <s v="P3003"/>
    <s v="Desk Organizer"/>
    <s v="Office"/>
    <s v="S005"/>
    <x v="1"/>
    <s v="Online"/>
    <n v="7"/>
    <n v="22.93"/>
    <n v="0.2"/>
    <n v="8.33"/>
    <n v="58.31"/>
    <n v="7"/>
    <n v="160.51"/>
    <n v="128.41"/>
    <x v="403"/>
    <n v="0.54590763959193211"/>
  </r>
  <r>
    <x v="182"/>
    <s v="ORD100408"/>
    <s v="P4004"/>
    <s v="Adjustable Dumbbell"/>
    <s v="Fitness"/>
    <s v="S004"/>
    <x v="4"/>
    <s v="In-Store"/>
    <n v="6"/>
    <n v="81.34"/>
    <n v="0"/>
    <n v="44.41"/>
    <n v="266.45999999999998"/>
    <n v="0"/>
    <n v="488.04"/>
    <n v="488.04"/>
    <x v="404"/>
    <n v="0.45402016228178027"/>
  </r>
  <r>
    <x v="23"/>
    <s v="ORD100409"/>
    <s v="P2002"/>
    <s v="Storage Bin Set"/>
    <s v="Home"/>
    <s v="S005"/>
    <x v="1"/>
    <s v="In-Store"/>
    <n v="4"/>
    <n v="27.36"/>
    <n v="0.15"/>
    <n v="11.97"/>
    <n v="47.88"/>
    <n v="0"/>
    <n v="109.44"/>
    <n v="93.02"/>
    <x v="405"/>
    <n v="0.48527198451945813"/>
  </r>
  <r>
    <x v="231"/>
    <s v="ORD100410"/>
    <s v="P1003"/>
    <s v="USB-C Hub"/>
    <s v="Electronics"/>
    <s v="S004"/>
    <x v="4"/>
    <s v="In-Store"/>
    <n v="7"/>
    <n v="40.020000000000003"/>
    <n v="0.2"/>
    <n v="18.510000000000002"/>
    <n v="129.57000000000002"/>
    <n v="0"/>
    <n v="280.14000000000004"/>
    <n v="224.11"/>
    <x v="194"/>
    <n v="0.42184641470706341"/>
  </r>
  <r>
    <x v="232"/>
    <s v="ORD100411"/>
    <s v="P3001"/>
    <s v="Notebook 3-Pack"/>
    <s v="Office"/>
    <s v="S002"/>
    <x v="2"/>
    <s v="Online"/>
    <n v="4"/>
    <n v="12.83"/>
    <n v="0.1"/>
    <n v="4.1900000000000004"/>
    <n v="16.760000000000002"/>
    <n v="4"/>
    <n v="51.32"/>
    <n v="46.19"/>
    <x v="406"/>
    <n v="0.63715089846287065"/>
  </r>
  <r>
    <x v="32"/>
    <s v="ORD100412"/>
    <s v="P1003"/>
    <s v="USB-C Hub"/>
    <s v="Electronics"/>
    <s v="S005"/>
    <x v="1"/>
    <s v="In-Store"/>
    <n v="4"/>
    <n v="40.49"/>
    <n v="0.1"/>
    <n v="18.3"/>
    <n v="73.2"/>
    <n v="0"/>
    <n v="161.96"/>
    <n v="145.76"/>
    <x v="407"/>
    <n v="0.49780461031833145"/>
  </r>
  <r>
    <x v="210"/>
    <s v="ORD100413"/>
    <s v="P3003"/>
    <s v="Desk Organizer"/>
    <s v="Office"/>
    <s v="S004"/>
    <x v="4"/>
    <s v="In-Store"/>
    <n v="7"/>
    <n v="23.04"/>
    <n v="0.1"/>
    <n v="8.6"/>
    <n v="60.199999999999996"/>
    <n v="0"/>
    <n v="161.28"/>
    <n v="145.15"/>
    <x v="408"/>
    <n v="0.58525663107130566"/>
  </r>
  <r>
    <x v="233"/>
    <s v="ORD100414"/>
    <s v="P2002"/>
    <s v="Storage Bin Set"/>
    <s v="Home"/>
    <s v="S002"/>
    <x v="2"/>
    <s v="Online"/>
    <n v="1"/>
    <n v="27.11"/>
    <n v="0"/>
    <n v="11.84"/>
    <n v="11.84"/>
    <n v="1"/>
    <n v="27.11"/>
    <n v="27.11"/>
    <x v="409"/>
    <n v="0.56326078937661384"/>
  </r>
  <r>
    <x v="234"/>
    <s v="ORD100415"/>
    <s v="P4001"/>
    <s v="Yoga Mat"/>
    <s v="Fitness"/>
    <s v="S003"/>
    <x v="0"/>
    <s v="Online"/>
    <n v="4"/>
    <n v="29.74"/>
    <n v="0.2"/>
    <n v="12.11"/>
    <n v="48.44"/>
    <n v="4"/>
    <n v="118.96"/>
    <n v="95.17"/>
    <x v="410"/>
    <n v="0.49101607649469375"/>
  </r>
  <r>
    <x v="117"/>
    <s v="ORD100416"/>
    <s v="P3003"/>
    <s v="Desk Organizer"/>
    <s v="Office"/>
    <s v="S005"/>
    <x v="1"/>
    <s v="In-Store"/>
    <n v="4"/>
    <n v="23.26"/>
    <n v="0"/>
    <n v="8.4600000000000009"/>
    <n v="33.840000000000003"/>
    <n v="0"/>
    <n v="93.04"/>
    <n v="93.04"/>
    <x v="411"/>
    <n v="0.63628546861564916"/>
  </r>
  <r>
    <x v="194"/>
    <s v="ORD100417"/>
    <s v="P2001"/>
    <s v="Desk Lamp"/>
    <s v="Home"/>
    <s v="S005"/>
    <x v="1"/>
    <s v="Online"/>
    <n v="6"/>
    <n v="32.22"/>
    <n v="0.15"/>
    <n v="14.32"/>
    <n v="85.92"/>
    <n v="6"/>
    <n v="193.32"/>
    <n v="164.32"/>
    <x v="412"/>
    <n v="0.47711781888997074"/>
  </r>
  <r>
    <x v="129"/>
    <s v="ORD100418"/>
    <s v="P3002"/>
    <s v="Gel Pen Set"/>
    <s v="Office"/>
    <s v="S005"/>
    <x v="1"/>
    <s v="In-Store"/>
    <n v="1"/>
    <n v="9.6199999999999992"/>
    <n v="0.05"/>
    <n v="2.83"/>
    <n v="2.83"/>
    <n v="0"/>
    <n v="9.6199999999999992"/>
    <n v="9.14"/>
    <x v="413"/>
    <n v="0.69037199124726478"/>
  </r>
  <r>
    <x v="179"/>
    <s v="ORD100419"/>
    <s v="P1002"/>
    <s v="Mechanical Keyboard"/>
    <s v="Electronics"/>
    <s v="S002"/>
    <x v="2"/>
    <s v="In-Store"/>
    <n v="5"/>
    <n v="68.39"/>
    <n v="0"/>
    <n v="33.9"/>
    <n v="169.5"/>
    <n v="0"/>
    <n v="341.95"/>
    <n v="341.95"/>
    <x v="414"/>
    <n v="0.50431349612516452"/>
  </r>
  <r>
    <x v="36"/>
    <s v="ORD100420"/>
    <s v="P1003"/>
    <s v="USB-C Hub"/>
    <s v="Electronics"/>
    <s v="S005"/>
    <x v="1"/>
    <s v="In-Store"/>
    <n v="1"/>
    <n v="39.909999999999997"/>
    <n v="0"/>
    <n v="17.91"/>
    <n v="17.91"/>
    <n v="0"/>
    <n v="39.909999999999997"/>
    <n v="39.909999999999997"/>
    <x v="415"/>
    <n v="0.5512402906539714"/>
  </r>
  <r>
    <x v="44"/>
    <s v="ORD100421"/>
    <s v="P1001"/>
    <s v="Wireless Mouse"/>
    <s v="Electronics"/>
    <s v="S005"/>
    <x v="1"/>
    <s v="In-Store"/>
    <n v="5"/>
    <n v="25.07"/>
    <n v="0"/>
    <n v="10.42"/>
    <n v="52.1"/>
    <n v="0"/>
    <n v="125.35"/>
    <n v="125.35"/>
    <x v="416"/>
    <n v="0.58436378141204626"/>
  </r>
  <r>
    <x v="37"/>
    <s v="ORD100422"/>
    <s v="P3001"/>
    <s v="Notebook 3-Pack"/>
    <s v="Office"/>
    <s v="S001"/>
    <x v="3"/>
    <s v="In-Store"/>
    <n v="1"/>
    <n v="13.02"/>
    <n v="0.1"/>
    <n v="4.18"/>
    <n v="4.18"/>
    <n v="0"/>
    <n v="13.02"/>
    <n v="11.72"/>
    <x v="417"/>
    <n v="0.64334470989761094"/>
  </r>
  <r>
    <x v="162"/>
    <s v="ORD100423"/>
    <s v="P3003"/>
    <s v="Desk Organizer"/>
    <s v="Office"/>
    <s v="S003"/>
    <x v="0"/>
    <s v="Online"/>
    <n v="2"/>
    <n v="23.61"/>
    <n v="0.2"/>
    <n v="8.52"/>
    <n v="17.04"/>
    <n v="2"/>
    <n v="47.22"/>
    <n v="37.78"/>
    <x v="418"/>
    <n v="0.54896770778189519"/>
  </r>
  <r>
    <x v="235"/>
    <s v="ORD100424"/>
    <s v="P1001"/>
    <s v="Wireless Mouse"/>
    <s v="Electronics"/>
    <s v="S001"/>
    <x v="3"/>
    <s v="In-Store"/>
    <n v="6"/>
    <n v="25.62"/>
    <n v="0.05"/>
    <n v="10.58"/>
    <n v="63.480000000000004"/>
    <n v="0"/>
    <n v="153.72"/>
    <n v="146.03"/>
    <x v="419"/>
    <n v="0.56529480243785524"/>
  </r>
  <r>
    <x v="236"/>
    <s v="ORD100425"/>
    <s v="P4002"/>
    <s v="Resistance Bands"/>
    <s v="Fitness"/>
    <s v="S001"/>
    <x v="3"/>
    <s v="In-Store"/>
    <n v="4"/>
    <n v="19.73"/>
    <n v="0.2"/>
    <n v="7.39"/>
    <n v="29.56"/>
    <n v="0"/>
    <n v="78.92"/>
    <n v="63.14"/>
    <x v="357"/>
    <n v="0.53183401963889765"/>
  </r>
  <r>
    <x v="237"/>
    <s v="ORD100426"/>
    <s v="P3001"/>
    <s v="Notebook 3-Pack"/>
    <s v="Office"/>
    <s v="S004"/>
    <x v="4"/>
    <s v="In-Store"/>
    <n v="2"/>
    <n v="13.11"/>
    <n v="0.1"/>
    <n v="4.25"/>
    <n v="8.5"/>
    <n v="0"/>
    <n v="26.22"/>
    <n v="23.6"/>
    <x v="420"/>
    <n v="0.63983050847457634"/>
  </r>
  <r>
    <x v="152"/>
    <s v="ORD100427"/>
    <s v="P4002"/>
    <s v="Resistance Bands"/>
    <s v="Fitness"/>
    <s v="S005"/>
    <x v="1"/>
    <s v="In-Store"/>
    <n v="5"/>
    <n v="20.190000000000001"/>
    <n v="0.05"/>
    <n v="7.28"/>
    <n v="36.4"/>
    <n v="0"/>
    <n v="100.95"/>
    <n v="95.9"/>
    <x v="421"/>
    <n v="0.62043795620437958"/>
  </r>
  <r>
    <x v="12"/>
    <s v="ORD100428"/>
    <s v="P4003"/>
    <s v="Foam Roller"/>
    <s v="Fitness"/>
    <s v="S004"/>
    <x v="4"/>
    <s v="In-Store"/>
    <n v="8"/>
    <n v="24.85"/>
    <n v="0"/>
    <n v="9.42"/>
    <n v="75.36"/>
    <n v="0"/>
    <n v="198.8"/>
    <n v="198.8"/>
    <x v="422"/>
    <n v="0.6209255533199195"/>
  </r>
  <r>
    <x v="238"/>
    <s v="ORD100429"/>
    <s v="P1002"/>
    <s v="Mechanical Keyboard"/>
    <s v="Electronics"/>
    <s v="S001"/>
    <x v="3"/>
    <s v="Online"/>
    <n v="6"/>
    <n v="70.23"/>
    <n v="0.05"/>
    <n v="33.869999999999997"/>
    <n v="203.21999999999997"/>
    <n v="6"/>
    <n v="421.38"/>
    <n v="400.31"/>
    <x v="423"/>
    <n v="0.49234343383877505"/>
  </r>
  <r>
    <x v="239"/>
    <s v="ORD100430"/>
    <s v="P2002"/>
    <s v="Storage Bin Set"/>
    <s v="Home"/>
    <s v="S003"/>
    <x v="0"/>
    <s v="Online"/>
    <n v="5"/>
    <n v="27.55"/>
    <n v="0"/>
    <n v="11.79"/>
    <n v="58.949999999999996"/>
    <n v="5"/>
    <n v="137.75"/>
    <n v="137.75"/>
    <x v="424"/>
    <n v="0.57205081669691482"/>
  </r>
  <r>
    <x v="121"/>
    <s v="ORD100431"/>
    <s v="P2001"/>
    <s v="Desk Lamp"/>
    <s v="Home"/>
    <s v="S005"/>
    <x v="1"/>
    <s v="Online"/>
    <n v="6"/>
    <n v="31.61"/>
    <n v="0.15"/>
    <n v="14.13"/>
    <n v="84.78"/>
    <n v="6"/>
    <n v="189.66"/>
    <n v="161.21"/>
    <x v="425"/>
    <n v="0.47410210284721793"/>
  </r>
  <r>
    <x v="77"/>
    <s v="ORD100432"/>
    <s v="P2003"/>
    <s v="Water Bottle"/>
    <s v="Home"/>
    <s v="S002"/>
    <x v="2"/>
    <s v="In-Store"/>
    <n v="3"/>
    <n v="19.329999999999998"/>
    <n v="0.2"/>
    <n v="6.8"/>
    <n v="20.399999999999999"/>
    <n v="0"/>
    <n v="57.989999999999995"/>
    <n v="46.39"/>
    <x v="426"/>
    <n v="0.56025005389092486"/>
  </r>
  <r>
    <x v="232"/>
    <s v="ORD100433"/>
    <s v="P4002"/>
    <s v="Resistance Bands"/>
    <s v="Fitness"/>
    <s v="S003"/>
    <x v="0"/>
    <s v="In-Store"/>
    <n v="1"/>
    <n v="20.440000000000001"/>
    <n v="0"/>
    <n v="7.19"/>
    <n v="7.19"/>
    <n v="0"/>
    <n v="20.440000000000001"/>
    <n v="20.440000000000001"/>
    <x v="187"/>
    <n v="0.64823874755381605"/>
  </r>
  <r>
    <x v="240"/>
    <s v="ORD100434"/>
    <s v="P2002"/>
    <s v="Storage Bin Set"/>
    <s v="Home"/>
    <s v="S005"/>
    <x v="1"/>
    <s v="In-Store"/>
    <n v="1"/>
    <n v="27.01"/>
    <n v="0.1"/>
    <n v="11.61"/>
    <n v="11.61"/>
    <n v="0"/>
    <n v="27.01"/>
    <n v="24.31"/>
    <x v="427"/>
    <n v="0.52241875771287538"/>
  </r>
  <r>
    <x v="143"/>
    <s v="ORD100435"/>
    <s v="P3001"/>
    <s v="Notebook 3-Pack"/>
    <s v="Office"/>
    <s v="S002"/>
    <x v="2"/>
    <s v="Online"/>
    <n v="3"/>
    <n v="12.75"/>
    <n v="0"/>
    <n v="4.17"/>
    <n v="12.51"/>
    <n v="3"/>
    <n v="38.25"/>
    <n v="38.25"/>
    <x v="428"/>
    <n v="0.67294117647058826"/>
  </r>
  <r>
    <x v="182"/>
    <s v="ORD100436"/>
    <s v="P2003"/>
    <s v="Water Bottle"/>
    <s v="Home"/>
    <s v="S005"/>
    <x v="1"/>
    <s v="Online"/>
    <n v="6"/>
    <n v="18.53"/>
    <n v="0.2"/>
    <n v="6.94"/>
    <n v="41.64"/>
    <n v="6"/>
    <n v="111.18"/>
    <n v="88.94"/>
    <x v="429"/>
    <n v="0.53181920395772431"/>
  </r>
  <r>
    <x v="172"/>
    <s v="ORD100437"/>
    <s v="P1002"/>
    <s v="Mechanical Keyboard"/>
    <s v="Electronics"/>
    <s v="S002"/>
    <x v="2"/>
    <s v="Online"/>
    <n v="3"/>
    <n v="70.48"/>
    <n v="0.05"/>
    <n v="33.53"/>
    <n v="100.59"/>
    <n v="3"/>
    <n v="211.44"/>
    <n v="200.87"/>
    <x v="430"/>
    <n v="0.49922835664857867"/>
  </r>
  <r>
    <x v="203"/>
    <s v="ORD100438"/>
    <s v="P2001"/>
    <s v="Desk Lamp"/>
    <s v="Home"/>
    <s v="S004"/>
    <x v="4"/>
    <s v="Online"/>
    <n v="2"/>
    <n v="32.54"/>
    <n v="0.15"/>
    <n v="13.99"/>
    <n v="27.98"/>
    <n v="2"/>
    <n v="65.08"/>
    <n v="55.32"/>
    <x v="431"/>
    <n v="0.49421547360809831"/>
  </r>
  <r>
    <x v="87"/>
    <s v="ORD100439"/>
    <s v="P2003"/>
    <s v="Water Bottle"/>
    <s v="Home"/>
    <s v="S004"/>
    <x v="4"/>
    <s v="In-Store"/>
    <n v="6"/>
    <n v="18.98"/>
    <n v="0"/>
    <n v="6.81"/>
    <n v="40.86"/>
    <n v="0"/>
    <n v="113.88"/>
    <n v="113.88"/>
    <x v="432"/>
    <n v="0.64120126448893566"/>
  </r>
  <r>
    <x v="241"/>
    <s v="ORD100440"/>
    <s v="P1005"/>
    <s v="27in Monitor"/>
    <s v="Electronics"/>
    <s v="S002"/>
    <x v="2"/>
    <s v="In-Store"/>
    <n v="1"/>
    <n v="192.65"/>
    <n v="0"/>
    <n v="119.07"/>
    <n v="119.07"/>
    <n v="0"/>
    <n v="192.65"/>
    <n v="192.65"/>
    <x v="433"/>
    <n v="0.38193615364650929"/>
  </r>
  <r>
    <x v="143"/>
    <s v="ORD100441"/>
    <s v="P3001"/>
    <s v="Notebook 3-Pack"/>
    <s v="Office"/>
    <s v="S001"/>
    <x v="3"/>
    <s v="In-Store"/>
    <n v="7"/>
    <n v="12.77"/>
    <n v="0"/>
    <n v="4.26"/>
    <n v="29.82"/>
    <n v="0"/>
    <n v="89.39"/>
    <n v="89.39"/>
    <x v="434"/>
    <n v="0.66640563821456533"/>
  </r>
  <r>
    <x v="47"/>
    <s v="ORD100442"/>
    <s v="P3003"/>
    <s v="Desk Organizer"/>
    <s v="Office"/>
    <s v="S002"/>
    <x v="2"/>
    <s v="Online"/>
    <n v="2"/>
    <n v="23.37"/>
    <n v="0.2"/>
    <n v="8.5"/>
    <n v="17"/>
    <n v="2"/>
    <n v="46.74"/>
    <n v="37.39"/>
    <x v="435"/>
    <n v="0.54533297673174641"/>
  </r>
  <r>
    <x v="242"/>
    <s v="ORD100443"/>
    <s v="P1001"/>
    <s v="Wireless Mouse"/>
    <s v="Electronics"/>
    <s v="S002"/>
    <x v="2"/>
    <s v="In-Store"/>
    <n v="6"/>
    <n v="25.16"/>
    <n v="0"/>
    <n v="10.61"/>
    <n v="63.66"/>
    <n v="0"/>
    <n v="150.96"/>
    <n v="150.96"/>
    <x v="436"/>
    <n v="0.57829888712241662"/>
  </r>
  <r>
    <x v="243"/>
    <s v="ORD100444"/>
    <s v="P1003"/>
    <s v="USB-C Hub"/>
    <s v="Electronics"/>
    <s v="S005"/>
    <x v="1"/>
    <s v="In-Store"/>
    <n v="4"/>
    <n v="41.11"/>
    <n v="0.15"/>
    <n v="18.57"/>
    <n v="74.28"/>
    <n v="0"/>
    <n v="164.44"/>
    <n v="139.77000000000001"/>
    <x v="437"/>
    <n v="0.46855548400944413"/>
  </r>
  <r>
    <x v="151"/>
    <s v="ORD100445"/>
    <s v="P2003"/>
    <s v="Water Bottle"/>
    <s v="Home"/>
    <s v="S002"/>
    <x v="2"/>
    <s v="Online"/>
    <n v="2"/>
    <n v="18.47"/>
    <n v="0.05"/>
    <n v="6.98"/>
    <n v="13.96"/>
    <n v="2"/>
    <n v="36.94"/>
    <n v="35.090000000000003"/>
    <x v="438"/>
    <n v="0.60216585921915078"/>
  </r>
  <r>
    <x v="230"/>
    <s v="ORD100446"/>
    <s v="P2003"/>
    <s v="Water Bottle"/>
    <s v="Home"/>
    <s v="S001"/>
    <x v="3"/>
    <s v="Online"/>
    <n v="4"/>
    <n v="18.54"/>
    <n v="0.2"/>
    <n v="6.84"/>
    <n v="27.36"/>
    <n v="4"/>
    <n v="74.16"/>
    <n v="59.33"/>
    <x v="439"/>
    <n v="0.53885049721894485"/>
  </r>
  <r>
    <x v="158"/>
    <s v="ORD100447"/>
    <s v="P3001"/>
    <s v="Notebook 3-Pack"/>
    <s v="Office"/>
    <s v="S005"/>
    <x v="1"/>
    <s v="Online"/>
    <n v="5"/>
    <n v="13.06"/>
    <n v="0.1"/>
    <n v="4.25"/>
    <n v="21.25"/>
    <n v="5"/>
    <n v="65.3"/>
    <n v="58.77"/>
    <x v="440"/>
    <n v="0.63842096307639951"/>
  </r>
  <r>
    <x v="181"/>
    <s v="ORD100448"/>
    <s v="P2001"/>
    <s v="Desk Lamp"/>
    <s v="Home"/>
    <s v="S004"/>
    <x v="4"/>
    <s v="In-Store"/>
    <n v="7"/>
    <n v="31.04"/>
    <n v="0"/>
    <n v="14.17"/>
    <n v="99.19"/>
    <n v="0"/>
    <n v="217.28"/>
    <n v="217.28"/>
    <x v="441"/>
    <n v="0.54349226804123718"/>
  </r>
  <r>
    <x v="244"/>
    <s v="ORD100449"/>
    <s v="P3003"/>
    <s v="Desk Organizer"/>
    <s v="Office"/>
    <s v="S003"/>
    <x v="0"/>
    <s v="Online"/>
    <n v="1"/>
    <n v="22.8"/>
    <n v="0"/>
    <n v="8.4700000000000006"/>
    <n v="8.4700000000000006"/>
    <n v="1"/>
    <n v="22.8"/>
    <n v="22.8"/>
    <x v="442"/>
    <n v="0.62850877192982457"/>
  </r>
  <r>
    <x v="245"/>
    <s v="ORD100450"/>
    <s v="P2003"/>
    <s v="Water Bottle"/>
    <s v="Home"/>
    <s v="S004"/>
    <x v="4"/>
    <s v="In-Store"/>
    <n v="4"/>
    <n v="19.16"/>
    <n v="0.1"/>
    <n v="6.77"/>
    <n v="27.08"/>
    <n v="0"/>
    <n v="76.64"/>
    <n v="68.98"/>
    <x v="443"/>
    <n v="0.6074224412873297"/>
  </r>
  <r>
    <x v="246"/>
    <s v="ORD100451"/>
    <s v="P3002"/>
    <s v="Gel Pen Set"/>
    <s v="Office"/>
    <s v="S002"/>
    <x v="2"/>
    <s v="Online"/>
    <n v="3"/>
    <n v="9.7100000000000009"/>
    <n v="0.15"/>
    <n v="2.9"/>
    <n v="8.6999999999999993"/>
    <n v="3"/>
    <n v="29.130000000000003"/>
    <n v="24.76"/>
    <x v="444"/>
    <n v="0.64862681744749606"/>
  </r>
  <r>
    <x v="81"/>
    <s v="ORD100452"/>
    <s v="P3002"/>
    <s v="Gel Pen Set"/>
    <s v="Office"/>
    <s v="S005"/>
    <x v="1"/>
    <s v="In-Store"/>
    <n v="7"/>
    <n v="9.6199999999999992"/>
    <n v="0.05"/>
    <n v="2.9"/>
    <n v="20.3"/>
    <n v="0"/>
    <n v="67.339999999999989"/>
    <n v="63.97"/>
    <x v="445"/>
    <n v="0.68266374863217139"/>
  </r>
  <r>
    <x v="64"/>
    <s v="ORD100453"/>
    <s v="P2003"/>
    <s v="Water Bottle"/>
    <s v="Home"/>
    <s v="S004"/>
    <x v="4"/>
    <s v="Online"/>
    <n v="6"/>
    <n v="19.100000000000001"/>
    <n v="0"/>
    <n v="6.9"/>
    <n v="41.400000000000006"/>
    <n v="6"/>
    <n v="114.60000000000001"/>
    <n v="114.6"/>
    <x v="446"/>
    <n v="0.6387434554973821"/>
  </r>
  <r>
    <x v="179"/>
    <s v="ORD100454"/>
    <s v="P2001"/>
    <s v="Desk Lamp"/>
    <s v="Home"/>
    <s v="S004"/>
    <x v="4"/>
    <s v="In-Store"/>
    <n v="1"/>
    <n v="31.76"/>
    <n v="0"/>
    <n v="13.98"/>
    <n v="13.98"/>
    <n v="0"/>
    <n v="31.76"/>
    <n v="31.76"/>
    <x v="447"/>
    <n v="0.55982367758186402"/>
  </r>
  <r>
    <x v="247"/>
    <s v="ORD100455"/>
    <s v="P4004"/>
    <s v="Adjustable Dumbbell"/>
    <s v="Fitness"/>
    <s v="S005"/>
    <x v="1"/>
    <s v="In-Store"/>
    <n v="6"/>
    <n v="80.5"/>
    <n v="0"/>
    <n v="44.96"/>
    <n v="269.76"/>
    <n v="0"/>
    <n v="483"/>
    <n v="483"/>
    <x v="448"/>
    <n v="0.44149068322981366"/>
  </r>
  <r>
    <x v="192"/>
    <s v="ORD100456"/>
    <s v="P4004"/>
    <s v="Adjustable Dumbbell"/>
    <s v="Fitness"/>
    <s v="S005"/>
    <x v="1"/>
    <s v="In-Store"/>
    <n v="1"/>
    <n v="79.900000000000006"/>
    <n v="0"/>
    <n v="45.72"/>
    <n v="45.72"/>
    <n v="0"/>
    <n v="79.900000000000006"/>
    <n v="79.900000000000006"/>
    <x v="449"/>
    <n v="0.42778473091364211"/>
  </r>
  <r>
    <x v="233"/>
    <s v="ORD100457"/>
    <s v="P4004"/>
    <s v="Adjustable Dumbbell"/>
    <s v="Fitness"/>
    <s v="S004"/>
    <x v="4"/>
    <s v="In-Store"/>
    <n v="2"/>
    <n v="77.8"/>
    <n v="0.2"/>
    <n v="44.87"/>
    <n v="89.74"/>
    <n v="0"/>
    <n v="155.6"/>
    <n v="124.48"/>
    <x v="450"/>
    <n v="0.27908097686375327"/>
  </r>
  <r>
    <x v="248"/>
    <s v="ORD100458"/>
    <s v="P4002"/>
    <s v="Resistance Bands"/>
    <s v="Fitness"/>
    <s v="S004"/>
    <x v="4"/>
    <s v="Online"/>
    <n v="9"/>
    <n v="19.510000000000002"/>
    <n v="0.1"/>
    <n v="7.18"/>
    <n v="64.62"/>
    <n v="9"/>
    <n v="175.59"/>
    <n v="158.03"/>
    <x v="451"/>
    <n v="0.59109029931025747"/>
  </r>
  <r>
    <x v="24"/>
    <s v="ORD100459"/>
    <s v="P2002"/>
    <s v="Storage Bin Set"/>
    <s v="Home"/>
    <s v="S003"/>
    <x v="0"/>
    <s v="Online"/>
    <n v="5"/>
    <n v="27.97"/>
    <n v="0.2"/>
    <n v="11.69"/>
    <n v="58.449999999999996"/>
    <n v="5"/>
    <n v="139.85"/>
    <n v="111.88"/>
    <x v="452"/>
    <n v="0.47756524848051485"/>
  </r>
  <r>
    <x v="130"/>
    <s v="ORD100460"/>
    <s v="P2001"/>
    <s v="Desk Lamp"/>
    <s v="Home"/>
    <s v="S004"/>
    <x v="4"/>
    <s v="Online"/>
    <n v="1"/>
    <n v="32.28"/>
    <n v="0.2"/>
    <n v="14.16"/>
    <n v="14.16"/>
    <n v="1"/>
    <n v="32.28"/>
    <n v="25.82"/>
    <x v="453"/>
    <n v="0.45158791634391943"/>
  </r>
  <r>
    <x v="34"/>
    <s v="ORD100461"/>
    <s v="P3003"/>
    <s v="Desk Organizer"/>
    <s v="Office"/>
    <s v="S004"/>
    <x v="4"/>
    <s v="In-Store"/>
    <n v="3"/>
    <n v="23.38"/>
    <n v="0.15"/>
    <n v="8.39"/>
    <n v="25.17"/>
    <n v="0"/>
    <n v="70.14"/>
    <n v="59.62"/>
    <x v="454"/>
    <n v="0.57782623280778256"/>
  </r>
  <r>
    <x v="249"/>
    <s v="ORD100462"/>
    <s v="P1005"/>
    <s v="27in Monitor"/>
    <s v="Electronics"/>
    <s v="S003"/>
    <x v="0"/>
    <s v="In-Store"/>
    <n v="6"/>
    <n v="188.83"/>
    <n v="0"/>
    <n v="119.68"/>
    <n v="718.08"/>
    <n v="0"/>
    <n v="1132.98"/>
    <n v="1132.98"/>
    <x v="455"/>
    <n v="0.36620240427898104"/>
  </r>
  <r>
    <x v="102"/>
    <s v="ORD100463"/>
    <s v="P1004"/>
    <s v="Bluetooth Speaker"/>
    <s v="Electronics"/>
    <s v="S004"/>
    <x v="4"/>
    <s v="In-Store"/>
    <n v="9"/>
    <n v="53.67"/>
    <n v="0.2"/>
    <n v="26.89"/>
    <n v="242.01"/>
    <n v="0"/>
    <n v="483.03000000000003"/>
    <n v="386.42"/>
    <x v="456"/>
    <n v="0.37371254075875993"/>
  </r>
  <r>
    <x v="250"/>
    <s v="ORD100464"/>
    <s v="P3002"/>
    <s v="Gel Pen Set"/>
    <s v="Office"/>
    <s v="S001"/>
    <x v="3"/>
    <s v="Online"/>
    <n v="9"/>
    <n v="9.2100000000000009"/>
    <n v="0"/>
    <n v="2.85"/>
    <n v="25.650000000000002"/>
    <n v="9"/>
    <n v="82.890000000000015"/>
    <n v="82.89"/>
    <x v="457"/>
    <n v="0.69055374592833874"/>
  </r>
  <r>
    <x v="251"/>
    <s v="ORD100465"/>
    <s v="P1002"/>
    <s v="Mechanical Keyboard"/>
    <s v="Electronics"/>
    <s v="S003"/>
    <x v="0"/>
    <s v="Online"/>
    <n v="1"/>
    <n v="68.05"/>
    <n v="0.1"/>
    <n v="33.86"/>
    <n v="33.86"/>
    <n v="1"/>
    <n v="68.05"/>
    <n v="61.25"/>
    <x v="458"/>
    <n v="0.44718367346938775"/>
  </r>
  <r>
    <x v="131"/>
    <s v="ORD100466"/>
    <s v="P4001"/>
    <s v="Yoga Mat"/>
    <s v="Fitness"/>
    <s v="S005"/>
    <x v="1"/>
    <s v="Online"/>
    <n v="6"/>
    <n v="29.41"/>
    <n v="0.15"/>
    <n v="11.86"/>
    <n v="71.16"/>
    <n v="6"/>
    <n v="176.46"/>
    <n v="149.99"/>
    <x v="459"/>
    <n v="0.52556837122474842"/>
  </r>
  <r>
    <x v="133"/>
    <s v="ORD100467"/>
    <s v="P3001"/>
    <s v="Notebook 3-Pack"/>
    <s v="Office"/>
    <s v="S003"/>
    <x v="0"/>
    <s v="Online"/>
    <n v="6"/>
    <n v="13"/>
    <n v="0.05"/>
    <n v="4.28"/>
    <n v="25.68"/>
    <n v="6"/>
    <n v="78"/>
    <n v="74.099999999999994"/>
    <x v="460"/>
    <n v="0.65344129554655872"/>
  </r>
  <r>
    <x v="252"/>
    <s v="ORD100468"/>
    <s v="P1001"/>
    <s v="Wireless Mouse"/>
    <s v="Electronics"/>
    <s v="S002"/>
    <x v="2"/>
    <s v="Online"/>
    <n v="2"/>
    <n v="24.84"/>
    <n v="0.1"/>
    <n v="10.37"/>
    <n v="20.74"/>
    <n v="2"/>
    <n v="49.68"/>
    <n v="44.71"/>
    <x v="461"/>
    <n v="0.53612167300380231"/>
  </r>
  <r>
    <x v="209"/>
    <s v="ORD100469"/>
    <s v="P1002"/>
    <s v="Mechanical Keyboard"/>
    <s v="Electronics"/>
    <s v="S001"/>
    <x v="3"/>
    <s v="In-Store"/>
    <n v="5"/>
    <n v="70.239999999999995"/>
    <n v="0.1"/>
    <n v="33.79"/>
    <n v="168.95"/>
    <n v="0"/>
    <n v="351.2"/>
    <n v="316.08"/>
    <x v="462"/>
    <n v="0.46548342191850167"/>
  </r>
  <r>
    <x v="57"/>
    <s v="ORD100470"/>
    <s v="P3002"/>
    <s v="Gel Pen Set"/>
    <s v="Office"/>
    <s v="S002"/>
    <x v="2"/>
    <s v="In-Store"/>
    <n v="3"/>
    <n v="9.35"/>
    <n v="0.1"/>
    <n v="2.86"/>
    <n v="8.58"/>
    <n v="0"/>
    <n v="28.049999999999997"/>
    <n v="25.25"/>
    <x v="463"/>
    <n v="0.66019801980198023"/>
  </r>
  <r>
    <x v="253"/>
    <s v="ORD100471"/>
    <s v="P1002"/>
    <s v="Mechanical Keyboard"/>
    <s v="Electronics"/>
    <s v="S005"/>
    <x v="1"/>
    <s v="In-Store"/>
    <n v="7"/>
    <n v="71.31"/>
    <n v="0.05"/>
    <n v="34.26"/>
    <n v="239.82"/>
    <n v="0"/>
    <n v="499.17"/>
    <n v="474.21"/>
    <x v="464"/>
    <n v="0.49427468842917693"/>
  </r>
  <r>
    <x v="193"/>
    <s v="ORD100472"/>
    <s v="P2003"/>
    <s v="Water Bottle"/>
    <s v="Home"/>
    <s v="S002"/>
    <x v="2"/>
    <s v="In-Store"/>
    <n v="11"/>
    <n v="19.2"/>
    <n v="0"/>
    <n v="6.83"/>
    <n v="75.13"/>
    <n v="0"/>
    <n v="211.2"/>
    <n v="211.2"/>
    <x v="465"/>
    <n v="0.64427083333333335"/>
  </r>
  <r>
    <x v="237"/>
    <s v="ORD100473"/>
    <s v="P1004"/>
    <s v="Bluetooth Speaker"/>
    <s v="Electronics"/>
    <s v="S002"/>
    <x v="2"/>
    <s v="In-Store"/>
    <n v="3"/>
    <n v="54.51"/>
    <n v="0.2"/>
    <n v="26.47"/>
    <n v="79.41"/>
    <n v="0"/>
    <n v="163.53"/>
    <n v="130.82"/>
    <x v="466"/>
    <n v="0.39298272435407428"/>
  </r>
  <r>
    <x v="57"/>
    <s v="ORD100474"/>
    <s v="P1005"/>
    <s v="27in Monitor"/>
    <s v="Electronics"/>
    <s v="S001"/>
    <x v="3"/>
    <s v="In-Store"/>
    <n v="6"/>
    <n v="185.16"/>
    <n v="0"/>
    <n v="117.31"/>
    <n v="703.86"/>
    <n v="0"/>
    <n v="1110.96"/>
    <n v="1110.96"/>
    <x v="467"/>
    <n v="0.3664398358176712"/>
  </r>
  <r>
    <x v="40"/>
    <s v="ORD100475"/>
    <s v="P1003"/>
    <s v="USB-C Hub"/>
    <s v="Electronics"/>
    <s v="S002"/>
    <x v="2"/>
    <s v="In-Store"/>
    <n v="2"/>
    <n v="40.880000000000003"/>
    <n v="0.1"/>
    <n v="18.5"/>
    <n v="37"/>
    <n v="0"/>
    <n v="81.760000000000005"/>
    <n v="73.58"/>
    <x v="468"/>
    <n v="0.49714596357705898"/>
  </r>
  <r>
    <x v="123"/>
    <s v="ORD100476"/>
    <s v="P1002"/>
    <s v="Mechanical Keyboard"/>
    <s v="Electronics"/>
    <s v="S001"/>
    <x v="3"/>
    <s v="In-Store"/>
    <n v="5"/>
    <n v="70.680000000000007"/>
    <n v="0"/>
    <n v="34.36"/>
    <n v="171.8"/>
    <n v="0"/>
    <n v="353.40000000000003"/>
    <n v="353.4"/>
    <x v="469"/>
    <n v="0.51386530843237122"/>
  </r>
  <r>
    <x v="254"/>
    <s v="ORD100477"/>
    <s v="P4003"/>
    <s v="Foam Roller"/>
    <s v="Fitness"/>
    <s v="S004"/>
    <x v="4"/>
    <s v="Online"/>
    <n v="2"/>
    <n v="25.07"/>
    <n v="0.05"/>
    <n v="9.7899999999999991"/>
    <n v="19.579999999999998"/>
    <n v="2"/>
    <n v="50.14"/>
    <n v="47.63"/>
    <x v="470"/>
    <n v="0.5889145496535797"/>
  </r>
  <r>
    <x v="40"/>
    <s v="ORD100478"/>
    <s v="P2002"/>
    <s v="Storage Bin Set"/>
    <s v="Home"/>
    <s v="S002"/>
    <x v="2"/>
    <s v="In-Store"/>
    <n v="4"/>
    <n v="27.98"/>
    <n v="0.15"/>
    <n v="11.53"/>
    <n v="46.12"/>
    <n v="0"/>
    <n v="111.92"/>
    <n v="95.13"/>
    <x v="471"/>
    <n v="0.51518974035530329"/>
  </r>
  <r>
    <x v="181"/>
    <s v="ORD100479"/>
    <s v="P3003"/>
    <s v="Desk Organizer"/>
    <s v="Office"/>
    <s v="S002"/>
    <x v="2"/>
    <s v="In-Store"/>
    <n v="1"/>
    <n v="23.02"/>
    <n v="0.1"/>
    <n v="8.56"/>
    <n v="8.56"/>
    <n v="0"/>
    <n v="23.02"/>
    <n v="20.72"/>
    <x v="472"/>
    <n v="0.58687258687258681"/>
  </r>
  <r>
    <x v="199"/>
    <s v="ORD100480"/>
    <s v="P2002"/>
    <s v="Storage Bin Set"/>
    <s v="Home"/>
    <s v="S005"/>
    <x v="1"/>
    <s v="Online"/>
    <n v="2"/>
    <n v="28.09"/>
    <n v="0"/>
    <n v="11.63"/>
    <n v="23.26"/>
    <n v="2"/>
    <n v="56.18"/>
    <n v="56.18"/>
    <x v="473"/>
    <n v="0.58597365610537566"/>
  </r>
  <r>
    <x v="175"/>
    <s v="ORD100481"/>
    <s v="P2001"/>
    <s v="Desk Lamp"/>
    <s v="Home"/>
    <s v="S003"/>
    <x v="0"/>
    <s v="Online"/>
    <n v="3"/>
    <n v="31.83"/>
    <n v="0.1"/>
    <n v="14.14"/>
    <n v="42.42"/>
    <n v="3"/>
    <n v="95.49"/>
    <n v="85.94"/>
    <x v="474"/>
    <n v="0.50639981382359778"/>
  </r>
  <r>
    <x v="189"/>
    <s v="ORD100482"/>
    <s v="P1003"/>
    <s v="USB-C Hub"/>
    <s v="Electronics"/>
    <s v="S005"/>
    <x v="1"/>
    <s v="In-Store"/>
    <n v="6"/>
    <n v="40.520000000000003"/>
    <n v="0.05"/>
    <n v="18.29"/>
    <n v="109.74"/>
    <n v="0"/>
    <n v="243.12"/>
    <n v="230.96"/>
    <x v="475"/>
    <n v="0.52485278836162108"/>
  </r>
  <r>
    <x v="255"/>
    <s v="ORD100483"/>
    <s v="P1003"/>
    <s v="USB-C Hub"/>
    <s v="Electronics"/>
    <s v="S002"/>
    <x v="2"/>
    <s v="In-Store"/>
    <n v="3"/>
    <n v="39.99"/>
    <n v="0.2"/>
    <n v="18.12"/>
    <n v="54.36"/>
    <n v="0"/>
    <n v="119.97"/>
    <n v="95.98"/>
    <x v="476"/>
    <n v="0.43363200666805585"/>
  </r>
  <r>
    <x v="50"/>
    <s v="ORD100484"/>
    <s v="P3001"/>
    <s v="Notebook 3-Pack"/>
    <s v="Office"/>
    <s v="S005"/>
    <x v="1"/>
    <s v="Online"/>
    <n v="1"/>
    <n v="12.73"/>
    <n v="0.05"/>
    <n v="4.25"/>
    <n v="4.25"/>
    <n v="1"/>
    <n v="12.73"/>
    <n v="12.09"/>
    <x v="477"/>
    <n v="0.64846980976013235"/>
  </r>
  <r>
    <x v="256"/>
    <s v="ORD100485"/>
    <s v="P4001"/>
    <s v="Yoga Mat"/>
    <s v="Fitness"/>
    <s v="S003"/>
    <x v="0"/>
    <s v="Online"/>
    <n v="2"/>
    <n v="30.09"/>
    <n v="0.05"/>
    <n v="11.96"/>
    <n v="23.92"/>
    <n v="2"/>
    <n v="60.18"/>
    <n v="57.17"/>
    <x v="478"/>
    <n v="0.58159874059821581"/>
  </r>
  <r>
    <x v="33"/>
    <s v="ORD100486"/>
    <s v="P3002"/>
    <s v="Gel Pen Set"/>
    <s v="Office"/>
    <s v="S002"/>
    <x v="2"/>
    <s v="In-Store"/>
    <n v="4"/>
    <n v="9.51"/>
    <n v="0.05"/>
    <n v="2.83"/>
    <n v="11.32"/>
    <n v="0"/>
    <n v="38.04"/>
    <n v="36.14"/>
    <x v="479"/>
    <n v="0.68677365799667955"/>
  </r>
  <r>
    <x v="257"/>
    <s v="ORD100487"/>
    <s v="P4002"/>
    <s v="Resistance Bands"/>
    <s v="Fitness"/>
    <s v="S004"/>
    <x v="4"/>
    <s v="In-Store"/>
    <n v="3"/>
    <n v="19.73"/>
    <n v="0"/>
    <n v="7.41"/>
    <n v="22.23"/>
    <n v="0"/>
    <n v="59.19"/>
    <n v="59.19"/>
    <x v="480"/>
    <n v="0.62442980233147483"/>
  </r>
  <r>
    <x v="73"/>
    <s v="ORD100488"/>
    <s v="P2001"/>
    <s v="Desk Lamp"/>
    <s v="Home"/>
    <s v="S004"/>
    <x v="4"/>
    <s v="In-Store"/>
    <n v="4"/>
    <n v="32.659999999999997"/>
    <n v="0"/>
    <n v="13.96"/>
    <n v="55.84"/>
    <n v="0"/>
    <n v="130.63999999999999"/>
    <n v="130.63999999999999"/>
    <x v="481"/>
    <n v="0.57256582976117565"/>
  </r>
  <r>
    <x v="109"/>
    <s v="ORD100489"/>
    <s v="P2001"/>
    <s v="Desk Lamp"/>
    <s v="Home"/>
    <s v="S003"/>
    <x v="0"/>
    <s v="In-Store"/>
    <n v="4"/>
    <n v="31.79"/>
    <n v="0.15"/>
    <n v="14.36"/>
    <n v="57.44"/>
    <n v="0"/>
    <n v="127.16"/>
    <n v="108.09"/>
    <x v="482"/>
    <n v="0.46859098899065599"/>
  </r>
  <r>
    <x v="117"/>
    <s v="ORD100490"/>
    <s v="P3002"/>
    <s v="Gel Pen Set"/>
    <s v="Office"/>
    <s v="S005"/>
    <x v="1"/>
    <s v="In-Store"/>
    <n v="4"/>
    <n v="9.69"/>
    <n v="0"/>
    <n v="2.87"/>
    <n v="11.48"/>
    <n v="0"/>
    <n v="38.76"/>
    <n v="38.76"/>
    <x v="483"/>
    <n v="0.70381836945304432"/>
  </r>
  <r>
    <x v="258"/>
    <s v="ORD100491"/>
    <s v="P4001"/>
    <s v="Yoga Mat"/>
    <s v="Fitness"/>
    <s v="S001"/>
    <x v="3"/>
    <s v="Online"/>
    <n v="3"/>
    <n v="29.21"/>
    <n v="0.15"/>
    <n v="12.01"/>
    <n v="36.03"/>
    <n v="3"/>
    <n v="87.63"/>
    <n v="74.489999999999995"/>
    <x v="484"/>
    <n v="0.5163109142166733"/>
  </r>
  <r>
    <x v="259"/>
    <s v="ORD100492"/>
    <s v="P1005"/>
    <s v="27in Monitor"/>
    <s v="Electronics"/>
    <s v="S005"/>
    <x v="1"/>
    <s v="Online"/>
    <n v="4"/>
    <n v="194.38"/>
    <n v="0.2"/>
    <n v="116.98"/>
    <n v="467.92"/>
    <n v="4"/>
    <n v="777.52"/>
    <n v="622.02"/>
    <x v="485"/>
    <n v="0.24774123018552455"/>
  </r>
  <r>
    <x v="9"/>
    <s v="ORD100493"/>
    <s v="P3001"/>
    <s v="Notebook 3-Pack"/>
    <s v="Office"/>
    <s v="S002"/>
    <x v="2"/>
    <s v="Online"/>
    <n v="5"/>
    <n v="13.27"/>
    <n v="0.1"/>
    <n v="4.24"/>
    <n v="21.200000000000003"/>
    <n v="5"/>
    <n v="66.349999999999994"/>
    <n v="59.72"/>
    <x v="486"/>
    <n v="0.64501004688546548"/>
  </r>
  <r>
    <x v="260"/>
    <s v="ORD100494"/>
    <s v="P1005"/>
    <s v="27in Monitor"/>
    <s v="Electronics"/>
    <s v="S005"/>
    <x v="1"/>
    <s v="In-Store"/>
    <n v="12"/>
    <n v="186.31"/>
    <n v="0.15"/>
    <n v="118.64"/>
    <n v="1423.68"/>
    <n v="0"/>
    <n v="2235.7200000000003"/>
    <n v="1900.36"/>
    <x v="487"/>
    <n v="0.25083668357574346"/>
  </r>
  <r>
    <x v="27"/>
    <s v="ORD100495"/>
    <s v="P3003"/>
    <s v="Desk Organizer"/>
    <s v="Office"/>
    <s v="S005"/>
    <x v="1"/>
    <s v="Online"/>
    <n v="2"/>
    <n v="23.04"/>
    <n v="0"/>
    <n v="8.4499999999999993"/>
    <n v="16.899999999999999"/>
    <n v="2"/>
    <n v="46.08"/>
    <n v="46.08"/>
    <x v="488"/>
    <n v="0.63324652777777779"/>
  </r>
  <r>
    <x v="261"/>
    <s v="ORD100496"/>
    <s v="P1001"/>
    <s v="Wireless Mouse"/>
    <s v="Electronics"/>
    <s v="S001"/>
    <x v="3"/>
    <s v="In-Store"/>
    <n v="5"/>
    <n v="24.44"/>
    <n v="0.05"/>
    <n v="10.49"/>
    <n v="52.45"/>
    <n v="0"/>
    <n v="122.2"/>
    <n v="116.09"/>
    <x v="489"/>
    <n v="0.54819536566457061"/>
  </r>
  <r>
    <x v="262"/>
    <s v="ORD100497"/>
    <s v="P2003"/>
    <s v="Water Bottle"/>
    <s v="Home"/>
    <s v="S004"/>
    <x v="4"/>
    <s v="Online"/>
    <n v="6"/>
    <n v="19.329999999999998"/>
    <n v="0.05"/>
    <n v="6.91"/>
    <n v="41.46"/>
    <n v="6"/>
    <n v="115.97999999999999"/>
    <n v="110.18"/>
    <x v="490"/>
    <n v="0.62370666182610268"/>
  </r>
  <r>
    <x v="99"/>
    <s v="ORD100498"/>
    <s v="P3001"/>
    <s v="Notebook 3-Pack"/>
    <s v="Office"/>
    <s v="S004"/>
    <x v="4"/>
    <s v="In-Store"/>
    <n v="1"/>
    <n v="13.17"/>
    <n v="0.1"/>
    <n v="4.3099999999999996"/>
    <n v="4.3099999999999996"/>
    <n v="0"/>
    <n v="13.17"/>
    <n v="11.85"/>
    <x v="491"/>
    <n v="0.63628691983122365"/>
  </r>
  <r>
    <x v="19"/>
    <s v="ORD100499"/>
    <s v="P2002"/>
    <s v="Storage Bin Set"/>
    <s v="Home"/>
    <s v="S002"/>
    <x v="2"/>
    <s v="In-Store"/>
    <n v="6"/>
    <n v="27.68"/>
    <n v="0.05"/>
    <n v="11.65"/>
    <n v="69.900000000000006"/>
    <n v="0"/>
    <n v="166.07999999999998"/>
    <n v="157.78"/>
    <x v="492"/>
    <n v="0.55697807073139816"/>
  </r>
  <r>
    <x v="190"/>
    <s v="ORD100500"/>
    <s v="P1005"/>
    <s v="27in Monitor"/>
    <s v="Electronics"/>
    <s v="S004"/>
    <x v="4"/>
    <s v="Online"/>
    <n v="2"/>
    <n v="187.59"/>
    <n v="0.2"/>
    <n v="117.96"/>
    <n v="235.92"/>
    <n v="2"/>
    <n v="375.18"/>
    <n v="300.14"/>
    <x v="493"/>
    <n v="0.21396681548610649"/>
  </r>
  <r>
    <x v="263"/>
    <s v="ORD100501"/>
    <s v="P1001"/>
    <s v="Wireless Mouse"/>
    <s v="Electronics"/>
    <s v="S005"/>
    <x v="1"/>
    <s v="Online"/>
    <n v="10"/>
    <n v="24.66"/>
    <n v="0"/>
    <n v="10.6"/>
    <n v="106"/>
    <n v="10"/>
    <n v="246.6"/>
    <n v="246.6"/>
    <x v="494"/>
    <n v="0.57015409570154096"/>
  </r>
  <r>
    <x v="10"/>
    <s v="ORD100502"/>
    <s v="P1001"/>
    <s v="Wireless Mouse"/>
    <s v="Electronics"/>
    <s v="S004"/>
    <x v="4"/>
    <s v="Online"/>
    <n v="3"/>
    <n v="25.42"/>
    <n v="0.15"/>
    <n v="10.48"/>
    <n v="31.44"/>
    <n v="3"/>
    <n v="76.260000000000005"/>
    <n v="64.819999999999993"/>
    <x v="495"/>
    <n v="0.51496451712434432"/>
  </r>
  <r>
    <x v="82"/>
    <s v="ORD100503"/>
    <s v="P1002"/>
    <s v="Mechanical Keyboard"/>
    <s v="Electronics"/>
    <s v="S002"/>
    <x v="2"/>
    <s v="Online"/>
    <n v="6"/>
    <n v="70.17"/>
    <n v="0.15"/>
    <n v="34.450000000000003"/>
    <n v="206.70000000000002"/>
    <n v="6"/>
    <n v="421.02"/>
    <n v="357.87"/>
    <x v="496"/>
    <n v="0.42241596110319385"/>
  </r>
  <r>
    <x v="264"/>
    <s v="ORD100504"/>
    <s v="P4001"/>
    <s v="Yoga Mat"/>
    <s v="Fitness"/>
    <s v="S002"/>
    <x v="2"/>
    <s v="In-Store"/>
    <n v="10"/>
    <n v="29.54"/>
    <n v="0"/>
    <n v="11.86"/>
    <n v="118.6"/>
    <n v="0"/>
    <n v="295.39999999999998"/>
    <n v="295.39999999999998"/>
    <x v="497"/>
    <n v="0.5985104942450914"/>
  </r>
  <r>
    <x v="23"/>
    <s v="ORD100505"/>
    <s v="P3001"/>
    <s v="Notebook 3-Pack"/>
    <s v="Office"/>
    <s v="S002"/>
    <x v="2"/>
    <s v="In-Store"/>
    <n v="6"/>
    <n v="13.33"/>
    <n v="0"/>
    <n v="4.17"/>
    <n v="25.02"/>
    <n v="0"/>
    <n v="79.98"/>
    <n v="79.98"/>
    <x v="498"/>
    <n v="0.68717179294823716"/>
  </r>
  <r>
    <x v="139"/>
    <s v="ORD100506"/>
    <s v="P1002"/>
    <s v="Mechanical Keyboard"/>
    <s v="Electronics"/>
    <s v="S003"/>
    <x v="0"/>
    <s v="In-Store"/>
    <n v="3"/>
    <n v="71.62"/>
    <n v="0.05"/>
    <n v="33.64"/>
    <n v="100.92"/>
    <n v="0"/>
    <n v="214.86"/>
    <n v="204.12"/>
    <x v="499"/>
    <n v="0.50558495002939452"/>
  </r>
  <r>
    <x v="35"/>
    <s v="ORD100507"/>
    <s v="P1003"/>
    <s v="USB-C Hub"/>
    <s v="Electronics"/>
    <s v="S003"/>
    <x v="0"/>
    <s v="In-Store"/>
    <n v="3"/>
    <n v="39.369999999999997"/>
    <n v="0"/>
    <n v="18.309999999999999"/>
    <n v="54.929999999999993"/>
    <n v="0"/>
    <n v="118.10999999999999"/>
    <n v="118.11"/>
    <x v="500"/>
    <n v="0.53492506985013977"/>
  </r>
  <r>
    <x v="18"/>
    <s v="ORD100508"/>
    <s v="P3002"/>
    <s v="Gel Pen Set"/>
    <s v="Office"/>
    <s v="S002"/>
    <x v="2"/>
    <s v="Online"/>
    <n v="1"/>
    <n v="9.3000000000000007"/>
    <n v="0"/>
    <n v="2.83"/>
    <n v="2.83"/>
    <n v="1"/>
    <n v="9.3000000000000007"/>
    <n v="9.3000000000000007"/>
    <x v="501"/>
    <n v="0.69569892473118278"/>
  </r>
  <r>
    <x v="265"/>
    <s v="ORD100509"/>
    <s v="P3003"/>
    <s v="Desk Organizer"/>
    <s v="Office"/>
    <s v="S001"/>
    <x v="3"/>
    <s v="Online"/>
    <n v="7"/>
    <n v="23.39"/>
    <n v="0.2"/>
    <n v="8.6"/>
    <n v="60.199999999999996"/>
    <n v="7"/>
    <n v="163.73000000000002"/>
    <n v="130.97999999999999"/>
    <x v="502"/>
    <n v="0.54038784547259133"/>
  </r>
  <r>
    <x v="190"/>
    <s v="ORD100510"/>
    <s v="P4004"/>
    <s v="Adjustable Dumbbell"/>
    <s v="Fitness"/>
    <s v="S004"/>
    <x v="4"/>
    <s v="In-Store"/>
    <n v="3"/>
    <n v="79.31"/>
    <n v="0.1"/>
    <n v="44.97"/>
    <n v="134.91"/>
    <n v="0"/>
    <n v="237.93"/>
    <n v="214.14"/>
    <x v="503"/>
    <n v="0.36999159428411316"/>
  </r>
  <r>
    <x v="177"/>
    <s v="ORD100511"/>
    <s v="P3001"/>
    <s v="Notebook 3-Pack"/>
    <s v="Office"/>
    <s v="S004"/>
    <x v="4"/>
    <s v="Online"/>
    <n v="1"/>
    <n v="12.87"/>
    <n v="0.2"/>
    <n v="4.32"/>
    <n v="4.32"/>
    <n v="1"/>
    <n v="12.87"/>
    <n v="10.3"/>
    <x v="504"/>
    <n v="0.58058252427184465"/>
  </r>
  <r>
    <x v="16"/>
    <s v="ORD100512"/>
    <s v="P3001"/>
    <s v="Notebook 3-Pack"/>
    <s v="Office"/>
    <s v="S002"/>
    <x v="2"/>
    <s v="In-Store"/>
    <n v="6"/>
    <n v="13.02"/>
    <n v="0.15"/>
    <n v="4.17"/>
    <n v="25.02"/>
    <n v="0"/>
    <n v="78.12"/>
    <n v="66.400000000000006"/>
    <x v="505"/>
    <n v="0.62319277108433746"/>
  </r>
  <r>
    <x v="266"/>
    <s v="ORD100513"/>
    <s v="P4001"/>
    <s v="Yoga Mat"/>
    <s v="Fitness"/>
    <s v="S002"/>
    <x v="2"/>
    <s v="In-Store"/>
    <n v="4"/>
    <n v="29.75"/>
    <n v="0.05"/>
    <n v="11.91"/>
    <n v="47.64"/>
    <n v="0"/>
    <n v="119"/>
    <n v="113.05"/>
    <x v="506"/>
    <n v="0.57859354268023"/>
  </r>
  <r>
    <x v="267"/>
    <s v="ORD100514"/>
    <s v="P3001"/>
    <s v="Notebook 3-Pack"/>
    <s v="Office"/>
    <s v="S004"/>
    <x v="4"/>
    <s v="Online"/>
    <n v="5"/>
    <n v="13.2"/>
    <n v="0"/>
    <n v="4.22"/>
    <n v="21.099999999999998"/>
    <n v="5"/>
    <n v="66"/>
    <n v="66"/>
    <x v="507"/>
    <n v="0.68030303030303041"/>
  </r>
  <r>
    <x v="268"/>
    <s v="ORD100515"/>
    <s v="P1002"/>
    <s v="Mechanical Keyboard"/>
    <s v="Electronics"/>
    <s v="S005"/>
    <x v="1"/>
    <s v="In-Store"/>
    <n v="1"/>
    <n v="71.83"/>
    <n v="0"/>
    <n v="34.51"/>
    <n v="34.51"/>
    <n v="0"/>
    <n v="71.83"/>
    <n v="71.83"/>
    <x v="508"/>
    <n v="0.5195600723931505"/>
  </r>
  <r>
    <x v="269"/>
    <s v="ORD100516"/>
    <s v="P1004"/>
    <s v="Bluetooth Speaker"/>
    <s v="Electronics"/>
    <s v="S001"/>
    <x v="3"/>
    <s v="Online"/>
    <n v="4"/>
    <n v="54.62"/>
    <n v="0.15"/>
    <n v="27.22"/>
    <n v="108.88"/>
    <n v="4"/>
    <n v="218.48"/>
    <n v="185.71"/>
    <x v="509"/>
    <n v="0.41370954714339564"/>
  </r>
  <r>
    <x v="270"/>
    <s v="ORD100517"/>
    <s v="P1004"/>
    <s v="Bluetooth Speaker"/>
    <s v="Electronics"/>
    <s v="S005"/>
    <x v="1"/>
    <s v="In-Store"/>
    <n v="1"/>
    <n v="56.38"/>
    <n v="0.15"/>
    <n v="27.46"/>
    <n v="27.46"/>
    <n v="0"/>
    <n v="56.38"/>
    <n v="47.92"/>
    <x v="510"/>
    <n v="0.42696160267111855"/>
  </r>
  <r>
    <x v="39"/>
    <s v="ORD100518"/>
    <s v="P4002"/>
    <s v="Resistance Bands"/>
    <s v="Fitness"/>
    <s v="S001"/>
    <x v="3"/>
    <s v="Online"/>
    <n v="7"/>
    <n v="20.38"/>
    <n v="0.1"/>
    <n v="7.37"/>
    <n v="51.59"/>
    <n v="7"/>
    <n v="142.66"/>
    <n v="128.38999999999999"/>
    <x v="511"/>
    <n v="0.59817742814860964"/>
  </r>
  <r>
    <x v="114"/>
    <s v="ORD100519"/>
    <s v="P1004"/>
    <s v="Bluetooth Speaker"/>
    <s v="Electronics"/>
    <s v="S005"/>
    <x v="1"/>
    <s v="Online"/>
    <n v="8"/>
    <n v="54.61"/>
    <n v="0.2"/>
    <n v="27.48"/>
    <n v="219.84"/>
    <n v="8"/>
    <n v="436.88"/>
    <n v="349.5"/>
    <x v="512"/>
    <n v="0.37098712446351928"/>
  </r>
  <r>
    <x v="83"/>
    <s v="ORD100520"/>
    <s v="P2002"/>
    <s v="Storage Bin Set"/>
    <s v="Home"/>
    <s v="S001"/>
    <x v="3"/>
    <s v="In-Store"/>
    <n v="4"/>
    <n v="27.78"/>
    <n v="0.1"/>
    <n v="11.93"/>
    <n v="47.72"/>
    <n v="0"/>
    <n v="111.12"/>
    <n v="100.01"/>
    <x v="513"/>
    <n v="0.52284771522847717"/>
  </r>
  <r>
    <x v="243"/>
    <s v="ORD100521"/>
    <s v="P3001"/>
    <s v="Notebook 3-Pack"/>
    <s v="Office"/>
    <s v="S004"/>
    <x v="4"/>
    <s v="In-Store"/>
    <n v="4"/>
    <n v="13.02"/>
    <n v="0.15"/>
    <n v="4.32"/>
    <n v="17.28"/>
    <n v="0"/>
    <n v="52.08"/>
    <n v="44.27"/>
    <x v="514"/>
    <n v="0.60966794669076119"/>
  </r>
  <r>
    <x v="141"/>
    <s v="ORD100522"/>
    <s v="P2001"/>
    <s v="Desk Lamp"/>
    <s v="Home"/>
    <s v="S003"/>
    <x v="0"/>
    <s v="In-Store"/>
    <n v="5"/>
    <n v="32.200000000000003"/>
    <n v="0.2"/>
    <n v="14.44"/>
    <n v="72.2"/>
    <n v="0"/>
    <n v="161"/>
    <n v="128.80000000000001"/>
    <x v="515"/>
    <n v="0.4394409937888199"/>
  </r>
  <r>
    <x v="200"/>
    <s v="ORD100523"/>
    <s v="P2003"/>
    <s v="Water Bottle"/>
    <s v="Home"/>
    <s v="S004"/>
    <x v="4"/>
    <s v="Online"/>
    <n v="1"/>
    <n v="18.739999999999998"/>
    <n v="0"/>
    <n v="7.04"/>
    <n v="7.04"/>
    <n v="1"/>
    <n v="18.739999999999998"/>
    <n v="18.739999999999998"/>
    <x v="516"/>
    <n v="0.62433297758804696"/>
  </r>
  <r>
    <x v="271"/>
    <s v="ORD100524"/>
    <s v="P1004"/>
    <s v="Bluetooth Speaker"/>
    <s v="Electronics"/>
    <s v="S002"/>
    <x v="2"/>
    <s v="In-Store"/>
    <n v="1"/>
    <n v="56.05"/>
    <n v="0.05"/>
    <n v="27.45"/>
    <n v="27.45"/>
    <n v="0"/>
    <n v="56.05"/>
    <n v="53.25"/>
    <x v="517"/>
    <n v="0.48450704225352115"/>
  </r>
  <r>
    <x v="189"/>
    <s v="ORD100525"/>
    <s v="P4004"/>
    <s v="Adjustable Dumbbell"/>
    <s v="Fitness"/>
    <s v="S005"/>
    <x v="1"/>
    <s v="Online"/>
    <n v="1"/>
    <n v="79.3"/>
    <n v="0.2"/>
    <n v="44.55"/>
    <n v="44.55"/>
    <n v="1"/>
    <n v="79.3"/>
    <n v="63.44"/>
    <x v="518"/>
    <n v="0.2977616645649433"/>
  </r>
  <r>
    <x v="261"/>
    <s v="ORD100526"/>
    <s v="P1002"/>
    <s v="Mechanical Keyboard"/>
    <s v="Electronics"/>
    <s v="S005"/>
    <x v="1"/>
    <s v="In-Store"/>
    <n v="8"/>
    <n v="70.97"/>
    <n v="0.1"/>
    <n v="34.4"/>
    <n v="275.2"/>
    <n v="0"/>
    <n v="567.76"/>
    <n v="510.98"/>
    <x v="519"/>
    <n v="0.46142706172452935"/>
  </r>
  <r>
    <x v="272"/>
    <s v="ORD100527"/>
    <s v="P4004"/>
    <s v="Adjustable Dumbbell"/>
    <s v="Fitness"/>
    <s v="S005"/>
    <x v="1"/>
    <s v="In-Store"/>
    <n v="1"/>
    <n v="80.67"/>
    <n v="0"/>
    <n v="45.42"/>
    <n v="45.42"/>
    <n v="0"/>
    <n v="80.67"/>
    <n v="80.67"/>
    <x v="520"/>
    <n v="0.43696541465228711"/>
  </r>
  <r>
    <x v="16"/>
    <s v="ORD100528"/>
    <s v="P4002"/>
    <s v="Resistance Bands"/>
    <s v="Fitness"/>
    <s v="S001"/>
    <x v="3"/>
    <s v="In-Store"/>
    <n v="2"/>
    <n v="20.45"/>
    <n v="0.1"/>
    <n v="7.28"/>
    <n v="14.56"/>
    <n v="0"/>
    <n v="40.9"/>
    <n v="36.81"/>
    <x v="521"/>
    <n v="0.60445531105677797"/>
  </r>
  <r>
    <x v="143"/>
    <s v="ORD100529"/>
    <s v="P4002"/>
    <s v="Resistance Bands"/>
    <s v="Fitness"/>
    <s v="S002"/>
    <x v="2"/>
    <s v="In-Store"/>
    <n v="7"/>
    <n v="20.149999999999999"/>
    <n v="0.2"/>
    <n v="7.17"/>
    <n v="50.19"/>
    <n v="0"/>
    <n v="141.04999999999998"/>
    <n v="112.84"/>
    <x v="522"/>
    <n v="0.55521091811414391"/>
  </r>
  <r>
    <x v="36"/>
    <s v="ORD100530"/>
    <s v="P2001"/>
    <s v="Desk Lamp"/>
    <s v="Home"/>
    <s v="S005"/>
    <x v="1"/>
    <s v="In-Store"/>
    <n v="1"/>
    <n v="32.32"/>
    <n v="0.1"/>
    <n v="14.47"/>
    <n v="14.47"/>
    <n v="0"/>
    <n v="32.32"/>
    <n v="29.09"/>
    <x v="523"/>
    <n v="0.50257820556892396"/>
  </r>
  <r>
    <x v="158"/>
    <s v="ORD100531"/>
    <s v="P3001"/>
    <s v="Notebook 3-Pack"/>
    <s v="Office"/>
    <s v="S001"/>
    <x v="3"/>
    <s v="Online"/>
    <n v="4"/>
    <n v="12.72"/>
    <n v="0.2"/>
    <n v="4.26"/>
    <n v="17.04"/>
    <n v="4"/>
    <n v="50.88"/>
    <n v="40.700000000000003"/>
    <x v="524"/>
    <n v="0.58132678132678139"/>
  </r>
  <r>
    <x v="126"/>
    <s v="ORD100532"/>
    <s v="P3001"/>
    <s v="Notebook 3-Pack"/>
    <s v="Office"/>
    <s v="S004"/>
    <x v="4"/>
    <s v="In-Store"/>
    <n v="1"/>
    <n v="12.71"/>
    <n v="0.2"/>
    <n v="4.2"/>
    <n v="4.2"/>
    <n v="0"/>
    <n v="12.71"/>
    <n v="10.17"/>
    <x v="525"/>
    <n v="0.58702064896755157"/>
  </r>
  <r>
    <x v="273"/>
    <s v="ORD100533"/>
    <s v="P1004"/>
    <s v="Bluetooth Speaker"/>
    <s v="Electronics"/>
    <s v="S005"/>
    <x v="1"/>
    <s v="In-Store"/>
    <n v="5"/>
    <n v="54.15"/>
    <n v="0"/>
    <n v="26.75"/>
    <n v="133.75"/>
    <n v="0"/>
    <n v="270.75"/>
    <n v="270.75"/>
    <x v="526"/>
    <n v="0.50600184672206838"/>
  </r>
  <r>
    <x v="38"/>
    <s v="ORD100534"/>
    <s v="P4004"/>
    <s v="Adjustable Dumbbell"/>
    <s v="Fitness"/>
    <s v="S005"/>
    <x v="1"/>
    <s v="Online"/>
    <n v="5"/>
    <n v="79.62"/>
    <n v="0.15"/>
    <n v="45.17"/>
    <n v="225.85000000000002"/>
    <n v="5"/>
    <n v="398.1"/>
    <n v="338.39"/>
    <x v="527"/>
    <n v="0.33257483968202362"/>
  </r>
  <r>
    <x v="274"/>
    <s v="ORD100535"/>
    <s v="P1003"/>
    <s v="USB-C Hub"/>
    <s v="Electronics"/>
    <s v="S003"/>
    <x v="0"/>
    <s v="In-Store"/>
    <n v="10"/>
    <n v="39.85"/>
    <n v="0"/>
    <n v="18.21"/>
    <n v="182.10000000000002"/>
    <n v="0"/>
    <n v="398.5"/>
    <n v="398.5"/>
    <x v="528"/>
    <n v="0.54303638644918439"/>
  </r>
  <r>
    <x v="275"/>
    <s v="ORD100536"/>
    <s v="P1004"/>
    <s v="Bluetooth Speaker"/>
    <s v="Electronics"/>
    <s v="S003"/>
    <x v="0"/>
    <s v="Online"/>
    <n v="5"/>
    <n v="53.71"/>
    <n v="0.2"/>
    <n v="27.4"/>
    <n v="137"/>
    <n v="5"/>
    <n v="268.55"/>
    <n v="214.84"/>
    <x v="529"/>
    <n v="0.36231614224539194"/>
  </r>
  <r>
    <x v="77"/>
    <s v="ORD100537"/>
    <s v="P2001"/>
    <s v="Desk Lamp"/>
    <s v="Home"/>
    <s v="S001"/>
    <x v="3"/>
    <s v="Online"/>
    <n v="4"/>
    <n v="31.43"/>
    <n v="0.2"/>
    <n v="14.06"/>
    <n v="56.24"/>
    <n v="4"/>
    <n v="125.72"/>
    <n v="100.58"/>
    <x v="530"/>
    <n v="0.44084310996221909"/>
  </r>
  <r>
    <x v="276"/>
    <s v="ORD100538"/>
    <s v="P1003"/>
    <s v="USB-C Hub"/>
    <s v="Electronics"/>
    <s v="S001"/>
    <x v="3"/>
    <s v="Online"/>
    <n v="8"/>
    <n v="40.049999999999997"/>
    <n v="0.15"/>
    <n v="18.03"/>
    <n v="144.24"/>
    <n v="8"/>
    <n v="320.39999999999998"/>
    <n v="272.33999999999997"/>
    <x v="531"/>
    <n v="0.47036792244987874"/>
  </r>
  <r>
    <x v="74"/>
    <s v="ORD100539"/>
    <s v="P1001"/>
    <s v="Wireless Mouse"/>
    <s v="Electronics"/>
    <s v="S004"/>
    <x v="4"/>
    <s v="In-Store"/>
    <n v="1"/>
    <n v="24.82"/>
    <n v="0.05"/>
    <n v="10.57"/>
    <n v="10.57"/>
    <n v="0"/>
    <n v="24.82"/>
    <n v="23.58"/>
    <x v="532"/>
    <n v="0.55173876166242575"/>
  </r>
  <r>
    <x v="31"/>
    <s v="ORD100540"/>
    <s v="P4003"/>
    <s v="Foam Roller"/>
    <s v="Fitness"/>
    <s v="S001"/>
    <x v="3"/>
    <s v="Online"/>
    <n v="9"/>
    <n v="24.09"/>
    <n v="0.1"/>
    <n v="9.76"/>
    <n v="87.84"/>
    <n v="9"/>
    <n v="216.81"/>
    <n v="195.13"/>
    <x v="533"/>
    <n v="0.54983856915902218"/>
  </r>
  <r>
    <x v="175"/>
    <s v="ORD100541"/>
    <s v="P3001"/>
    <s v="Notebook 3-Pack"/>
    <s v="Office"/>
    <s v="S001"/>
    <x v="3"/>
    <s v="Online"/>
    <n v="3"/>
    <n v="12.96"/>
    <n v="0.2"/>
    <n v="4.22"/>
    <n v="12.66"/>
    <n v="3"/>
    <n v="38.880000000000003"/>
    <n v="31.1"/>
    <x v="534"/>
    <n v="0.59292604501607715"/>
  </r>
  <r>
    <x v="276"/>
    <s v="ORD100542"/>
    <s v="P1003"/>
    <s v="USB-C Hub"/>
    <s v="Electronics"/>
    <s v="S001"/>
    <x v="3"/>
    <s v="Online"/>
    <n v="2"/>
    <n v="40.29"/>
    <n v="0.05"/>
    <n v="18.600000000000001"/>
    <n v="37.200000000000003"/>
    <n v="2"/>
    <n v="80.58"/>
    <n v="76.55"/>
    <x v="535"/>
    <n v="0.51404310907903328"/>
  </r>
  <r>
    <x v="183"/>
    <s v="ORD100543"/>
    <s v="P3003"/>
    <s v="Desk Organizer"/>
    <s v="Office"/>
    <s v="S003"/>
    <x v="0"/>
    <s v="In-Store"/>
    <n v="7"/>
    <n v="23.42"/>
    <n v="0"/>
    <n v="8.65"/>
    <n v="60.550000000000004"/>
    <n v="0"/>
    <n v="163.94"/>
    <n v="163.94"/>
    <x v="536"/>
    <n v="0.6306575576430401"/>
  </r>
  <r>
    <x v="275"/>
    <s v="ORD100544"/>
    <s v="P1003"/>
    <s v="USB-C Hub"/>
    <s v="Electronics"/>
    <s v="S003"/>
    <x v="0"/>
    <s v="In-Store"/>
    <n v="4"/>
    <n v="40.54"/>
    <n v="0.2"/>
    <n v="18.329999999999998"/>
    <n v="73.319999999999993"/>
    <n v="0"/>
    <n v="162.16"/>
    <n v="129.72999999999999"/>
    <x v="537"/>
    <n v="0.43482617744546365"/>
  </r>
  <r>
    <x v="217"/>
    <s v="ORD100545"/>
    <s v="P2002"/>
    <s v="Storage Bin Set"/>
    <s v="Home"/>
    <s v="S002"/>
    <x v="2"/>
    <s v="In-Store"/>
    <n v="3"/>
    <n v="27.18"/>
    <n v="0.1"/>
    <n v="11.73"/>
    <n v="35.19"/>
    <n v="0"/>
    <n v="81.539999999999992"/>
    <n v="73.39"/>
    <x v="538"/>
    <n v="0.52050688104646414"/>
  </r>
  <r>
    <x v="105"/>
    <s v="ORD100546"/>
    <s v="P1003"/>
    <s v="USB-C Hub"/>
    <s v="Electronics"/>
    <s v="S005"/>
    <x v="1"/>
    <s v="In-Store"/>
    <n v="6"/>
    <n v="40.86"/>
    <n v="0.05"/>
    <n v="18.39"/>
    <n v="110.34"/>
    <n v="0"/>
    <n v="245.16"/>
    <n v="232.9"/>
    <x v="539"/>
    <n v="0.52623443537999137"/>
  </r>
  <r>
    <x v="260"/>
    <s v="ORD100547"/>
    <s v="P1003"/>
    <s v="USB-C Hub"/>
    <s v="Electronics"/>
    <s v="S004"/>
    <x v="4"/>
    <s v="In-Store"/>
    <n v="11"/>
    <n v="40.36"/>
    <n v="0.2"/>
    <n v="18.27"/>
    <n v="200.97"/>
    <n v="0"/>
    <n v="443.96"/>
    <n v="355.17"/>
    <x v="540"/>
    <n v="0.43415829039614834"/>
  </r>
  <r>
    <x v="88"/>
    <s v="ORD100548"/>
    <s v="P2001"/>
    <s v="Desk Lamp"/>
    <s v="Home"/>
    <s v="S002"/>
    <x v="2"/>
    <s v="In-Store"/>
    <n v="6"/>
    <n v="32.72"/>
    <n v="0.1"/>
    <n v="14.46"/>
    <n v="86.76"/>
    <n v="0"/>
    <n v="196.32"/>
    <n v="176.69"/>
    <x v="541"/>
    <n v="0.50897051332842824"/>
  </r>
  <r>
    <x v="213"/>
    <s v="ORD100549"/>
    <s v="P4004"/>
    <s v="Adjustable Dumbbell"/>
    <s v="Fitness"/>
    <s v="S003"/>
    <x v="0"/>
    <s v="Online"/>
    <n v="1"/>
    <n v="78.22"/>
    <n v="0"/>
    <n v="45.2"/>
    <n v="45.2"/>
    <n v="1"/>
    <n v="78.22"/>
    <n v="78.22"/>
    <x v="542"/>
    <n v="0.42214267450779847"/>
  </r>
  <r>
    <x v="277"/>
    <s v="ORD100550"/>
    <s v="P3002"/>
    <s v="Gel Pen Set"/>
    <s v="Office"/>
    <s v="S002"/>
    <x v="2"/>
    <s v="In-Store"/>
    <n v="2"/>
    <n v="9.2200000000000006"/>
    <n v="0"/>
    <n v="2.87"/>
    <n v="5.74"/>
    <n v="0"/>
    <n v="18.440000000000001"/>
    <n v="18.440000000000001"/>
    <x v="543"/>
    <n v="0.68872017353579174"/>
  </r>
  <r>
    <x v="146"/>
    <s v="ORD100551"/>
    <s v="P4003"/>
    <s v="Foam Roller"/>
    <s v="Fitness"/>
    <s v="S005"/>
    <x v="1"/>
    <s v="In-Store"/>
    <n v="4"/>
    <n v="24.03"/>
    <n v="0.1"/>
    <n v="9.6"/>
    <n v="38.4"/>
    <n v="0"/>
    <n v="96.12"/>
    <n v="86.51"/>
    <x v="544"/>
    <n v="0.55612067969020929"/>
  </r>
  <r>
    <x v="51"/>
    <s v="ORD100552"/>
    <s v="P1004"/>
    <s v="Bluetooth Speaker"/>
    <s v="Electronics"/>
    <s v="S001"/>
    <x v="3"/>
    <s v="In-Store"/>
    <n v="9"/>
    <n v="56.39"/>
    <n v="0.1"/>
    <n v="26.7"/>
    <n v="240.29999999999998"/>
    <n v="0"/>
    <n v="507.51"/>
    <n v="456.76"/>
    <x v="545"/>
    <n v="0.47390314388300203"/>
  </r>
  <r>
    <x v="224"/>
    <s v="ORD100553"/>
    <s v="P4002"/>
    <s v="Resistance Bands"/>
    <s v="Fitness"/>
    <s v="S002"/>
    <x v="2"/>
    <s v="Online"/>
    <n v="8"/>
    <n v="20.57"/>
    <n v="0.15"/>
    <n v="7.41"/>
    <n v="59.28"/>
    <n v="8"/>
    <n v="164.56"/>
    <n v="139.88"/>
    <x v="546"/>
    <n v="0.57620817843866168"/>
  </r>
  <r>
    <x v="96"/>
    <s v="ORD100554"/>
    <s v="P2002"/>
    <s v="Storage Bin Set"/>
    <s v="Home"/>
    <s v="S001"/>
    <x v="3"/>
    <s v="In-Store"/>
    <n v="7"/>
    <n v="27.32"/>
    <n v="0.2"/>
    <n v="11.93"/>
    <n v="83.509999999999991"/>
    <n v="0"/>
    <n v="191.24"/>
    <n v="152.99"/>
    <x v="547"/>
    <n v="0.45414732989084261"/>
  </r>
  <r>
    <x v="278"/>
    <s v="ORD100555"/>
    <s v="P1002"/>
    <s v="Mechanical Keyboard"/>
    <s v="Electronics"/>
    <s v="S004"/>
    <x v="4"/>
    <s v="In-Store"/>
    <n v="8"/>
    <n v="70.069999999999993"/>
    <n v="0.1"/>
    <n v="33.369999999999997"/>
    <n v="266.95999999999998"/>
    <n v="0"/>
    <n v="560.55999999999995"/>
    <n v="504.5"/>
    <x v="548"/>
    <n v="0.47084241823587714"/>
  </r>
  <r>
    <x v="52"/>
    <s v="ORD100556"/>
    <s v="P3003"/>
    <s v="Desk Organizer"/>
    <s v="Office"/>
    <s v="S001"/>
    <x v="3"/>
    <s v="Online"/>
    <n v="3"/>
    <n v="23.52"/>
    <n v="0.05"/>
    <n v="8.4700000000000006"/>
    <n v="25.410000000000004"/>
    <n v="3"/>
    <n v="70.56"/>
    <n v="67.03"/>
    <x v="549"/>
    <n v="0.62091600775772038"/>
  </r>
  <r>
    <x v="192"/>
    <s v="ORD100557"/>
    <s v="P4001"/>
    <s v="Yoga Mat"/>
    <s v="Fitness"/>
    <s v="S005"/>
    <x v="1"/>
    <s v="In-Store"/>
    <n v="3"/>
    <n v="30.25"/>
    <n v="0"/>
    <n v="12.11"/>
    <n v="36.33"/>
    <n v="0"/>
    <n v="90.75"/>
    <n v="90.75"/>
    <x v="550"/>
    <n v="0.59966942148760327"/>
  </r>
  <r>
    <x v="264"/>
    <s v="ORD100558"/>
    <s v="P3002"/>
    <s v="Gel Pen Set"/>
    <s v="Office"/>
    <s v="S005"/>
    <x v="1"/>
    <s v="Online"/>
    <n v="3"/>
    <n v="9.4600000000000009"/>
    <n v="0"/>
    <n v="2.9"/>
    <n v="8.6999999999999993"/>
    <n v="3"/>
    <n v="28.380000000000003"/>
    <n v="28.38"/>
    <x v="551"/>
    <n v="0.69344608879492597"/>
  </r>
  <r>
    <x v="13"/>
    <s v="ORD100559"/>
    <s v="P2003"/>
    <s v="Water Bottle"/>
    <s v="Home"/>
    <s v="S001"/>
    <x v="3"/>
    <s v="Online"/>
    <n v="6"/>
    <n v="19.239999999999998"/>
    <n v="0.2"/>
    <n v="6.79"/>
    <n v="40.74"/>
    <n v="6"/>
    <n v="115.44"/>
    <n v="92.35"/>
    <x v="552"/>
    <n v="0.55885219274499187"/>
  </r>
  <r>
    <x v="279"/>
    <s v="ORD100560"/>
    <s v="P4002"/>
    <s v="Resistance Bands"/>
    <s v="Fitness"/>
    <s v="S005"/>
    <x v="1"/>
    <s v="In-Store"/>
    <n v="1"/>
    <n v="20.05"/>
    <n v="0"/>
    <n v="7.38"/>
    <n v="7.38"/>
    <n v="0"/>
    <n v="20.05"/>
    <n v="20.05"/>
    <x v="553"/>
    <n v="0.63192019950124689"/>
  </r>
  <r>
    <x v="193"/>
    <s v="ORD100561"/>
    <s v="P4003"/>
    <s v="Foam Roller"/>
    <s v="Fitness"/>
    <s v="S002"/>
    <x v="2"/>
    <s v="Online"/>
    <n v="1"/>
    <n v="24.37"/>
    <n v="0.05"/>
    <n v="9.52"/>
    <n v="9.52"/>
    <n v="1"/>
    <n v="24.37"/>
    <n v="23.15"/>
    <x v="554"/>
    <n v="0.58876889848812097"/>
  </r>
  <r>
    <x v="99"/>
    <s v="ORD100562"/>
    <s v="P1003"/>
    <s v="USB-C Hub"/>
    <s v="Electronics"/>
    <s v="S002"/>
    <x v="2"/>
    <s v="Online"/>
    <n v="6"/>
    <n v="38.82"/>
    <n v="0.15"/>
    <n v="18.28"/>
    <n v="109.68"/>
    <n v="6"/>
    <n v="232.92000000000002"/>
    <n v="197.98"/>
    <x v="555"/>
    <n v="0.44600464693403369"/>
  </r>
  <r>
    <x v="280"/>
    <s v="ORD100563"/>
    <s v="P2003"/>
    <s v="Water Bottle"/>
    <s v="Home"/>
    <s v="S002"/>
    <x v="2"/>
    <s v="Online"/>
    <n v="4"/>
    <n v="18.940000000000001"/>
    <n v="0.2"/>
    <n v="6.76"/>
    <n v="27.04"/>
    <n v="4"/>
    <n v="75.760000000000005"/>
    <n v="60.61"/>
    <x v="556"/>
    <n v="0.55386899851509652"/>
  </r>
  <r>
    <x v="40"/>
    <s v="ORD100564"/>
    <s v="P3002"/>
    <s v="Gel Pen Set"/>
    <s v="Office"/>
    <s v="S005"/>
    <x v="1"/>
    <s v="In-Store"/>
    <n v="3"/>
    <n v="9.2899999999999991"/>
    <n v="0.1"/>
    <n v="2.87"/>
    <n v="8.61"/>
    <n v="0"/>
    <n v="27.869999999999997"/>
    <n v="25.08"/>
    <x v="557"/>
    <n v="0.65669856459330145"/>
  </r>
  <r>
    <x v="113"/>
    <s v="ORD100565"/>
    <s v="P2001"/>
    <s v="Desk Lamp"/>
    <s v="Home"/>
    <s v="S001"/>
    <x v="3"/>
    <s v="Online"/>
    <n v="4"/>
    <n v="31.34"/>
    <n v="0.05"/>
    <n v="14.25"/>
    <n v="57"/>
    <n v="4"/>
    <n v="125.36"/>
    <n v="119.09"/>
    <x v="558"/>
    <n v="0.52137039214039804"/>
  </r>
  <r>
    <x v="163"/>
    <s v="ORD100566"/>
    <s v="P2003"/>
    <s v="Water Bottle"/>
    <s v="Home"/>
    <s v="S005"/>
    <x v="1"/>
    <s v="Online"/>
    <n v="2"/>
    <n v="18.79"/>
    <n v="0.1"/>
    <n v="6.99"/>
    <n v="13.98"/>
    <n v="2"/>
    <n v="37.58"/>
    <n v="33.82"/>
    <x v="559"/>
    <n v="0.58663512714370192"/>
  </r>
  <r>
    <x v="47"/>
    <s v="ORD100567"/>
    <s v="P1003"/>
    <s v="USB-C Hub"/>
    <s v="Electronics"/>
    <s v="S001"/>
    <x v="3"/>
    <s v="In-Store"/>
    <n v="2"/>
    <n v="40.049999999999997"/>
    <n v="0.2"/>
    <n v="18.04"/>
    <n v="36.08"/>
    <n v="0"/>
    <n v="80.099999999999994"/>
    <n v="64.08"/>
    <x v="560"/>
    <n v="0.43695380774032461"/>
  </r>
  <r>
    <x v="234"/>
    <s v="ORD100568"/>
    <s v="P1002"/>
    <s v="Mechanical Keyboard"/>
    <s v="Electronics"/>
    <s v="S005"/>
    <x v="1"/>
    <s v="In-Store"/>
    <n v="4"/>
    <n v="72.040000000000006"/>
    <n v="0.15"/>
    <n v="34.299999999999997"/>
    <n v="137.19999999999999"/>
    <n v="0"/>
    <n v="288.16000000000003"/>
    <n v="244.94"/>
    <x v="561"/>
    <n v="0.43986282354862422"/>
  </r>
  <r>
    <x v="133"/>
    <s v="ORD100569"/>
    <s v="P4001"/>
    <s v="Yoga Mat"/>
    <s v="Fitness"/>
    <s v="S003"/>
    <x v="0"/>
    <s v="In-Store"/>
    <n v="7"/>
    <n v="29.56"/>
    <n v="0.1"/>
    <n v="12.21"/>
    <n v="85.47"/>
    <n v="0"/>
    <n v="206.92"/>
    <n v="186.23"/>
    <x v="562"/>
    <n v="0.54105138806851738"/>
  </r>
  <r>
    <x v="167"/>
    <s v="ORD100570"/>
    <s v="P3001"/>
    <s v="Notebook 3-Pack"/>
    <s v="Office"/>
    <s v="S004"/>
    <x v="4"/>
    <s v="In-Store"/>
    <n v="1"/>
    <n v="13.08"/>
    <n v="0.05"/>
    <n v="4.33"/>
    <n v="4.33"/>
    <n v="0"/>
    <n v="13.08"/>
    <n v="12.43"/>
    <x v="563"/>
    <n v="0.65164923572003219"/>
  </r>
  <r>
    <x v="281"/>
    <s v="ORD100571"/>
    <s v="P2003"/>
    <s v="Water Bottle"/>
    <s v="Home"/>
    <s v="S001"/>
    <x v="3"/>
    <s v="In-Store"/>
    <n v="2"/>
    <n v="19.12"/>
    <n v="0.1"/>
    <n v="6.88"/>
    <n v="13.76"/>
    <n v="0"/>
    <n v="38.24"/>
    <n v="34.42"/>
    <x v="564"/>
    <n v="0.600232423009878"/>
  </r>
  <r>
    <x v="250"/>
    <s v="ORD100572"/>
    <s v="P4002"/>
    <s v="Resistance Bands"/>
    <s v="Fitness"/>
    <s v="S002"/>
    <x v="2"/>
    <s v="Online"/>
    <n v="2"/>
    <n v="19.73"/>
    <n v="0"/>
    <n v="7.3"/>
    <n v="14.6"/>
    <n v="2"/>
    <n v="39.46"/>
    <n v="39.46"/>
    <x v="565"/>
    <n v="0.63000506842372017"/>
  </r>
  <r>
    <x v="79"/>
    <s v="ORD100573"/>
    <s v="P1002"/>
    <s v="Mechanical Keyboard"/>
    <s v="Electronics"/>
    <s v="S003"/>
    <x v="0"/>
    <s v="Online"/>
    <n v="5"/>
    <n v="70.48"/>
    <n v="0"/>
    <n v="33.58"/>
    <n v="167.89999999999998"/>
    <n v="5"/>
    <n v="352.40000000000003"/>
    <n v="352.4"/>
    <x v="566"/>
    <n v="0.52355278093076052"/>
  </r>
  <r>
    <x v="165"/>
    <s v="ORD100574"/>
    <s v="P3003"/>
    <s v="Desk Organizer"/>
    <s v="Office"/>
    <s v="S004"/>
    <x v="4"/>
    <s v="In-Store"/>
    <n v="7"/>
    <n v="22.96"/>
    <n v="0.15"/>
    <n v="8.51"/>
    <n v="59.57"/>
    <n v="0"/>
    <n v="160.72"/>
    <n v="136.61000000000001"/>
    <x v="567"/>
    <n v="0.56394114632896575"/>
  </r>
  <r>
    <x v="178"/>
    <s v="ORD100575"/>
    <s v="P4003"/>
    <s v="Foam Roller"/>
    <s v="Fitness"/>
    <s v="S004"/>
    <x v="4"/>
    <s v="In-Store"/>
    <n v="1"/>
    <n v="24.52"/>
    <n v="0.1"/>
    <n v="9.6199999999999992"/>
    <n v="9.6199999999999992"/>
    <n v="0"/>
    <n v="24.52"/>
    <n v="22.07"/>
    <x v="568"/>
    <n v="0.56411418214771192"/>
  </r>
  <r>
    <x v="246"/>
    <s v="ORD100576"/>
    <s v="P3003"/>
    <s v="Desk Organizer"/>
    <s v="Office"/>
    <s v="S003"/>
    <x v="0"/>
    <s v="In-Store"/>
    <n v="7"/>
    <n v="22.79"/>
    <n v="0"/>
    <n v="8.43"/>
    <n v="59.01"/>
    <n v="0"/>
    <n v="159.53"/>
    <n v="159.53"/>
    <x v="569"/>
    <n v="0.63010092145677932"/>
  </r>
  <r>
    <x v="11"/>
    <s v="ORD100577"/>
    <s v="P3003"/>
    <s v="Desk Organizer"/>
    <s v="Office"/>
    <s v="S005"/>
    <x v="1"/>
    <s v="In-Store"/>
    <n v="4"/>
    <n v="22.84"/>
    <n v="0"/>
    <n v="8.6199999999999992"/>
    <n v="34.479999999999997"/>
    <n v="0"/>
    <n v="91.36"/>
    <n v="91.36"/>
    <x v="570"/>
    <n v="0.62259194395796846"/>
  </r>
  <r>
    <x v="49"/>
    <s v="ORD100578"/>
    <s v="P4003"/>
    <s v="Foam Roller"/>
    <s v="Fitness"/>
    <s v="S003"/>
    <x v="0"/>
    <s v="In-Store"/>
    <n v="2"/>
    <n v="24.49"/>
    <n v="0.15"/>
    <n v="9.49"/>
    <n v="18.98"/>
    <n v="0"/>
    <n v="48.98"/>
    <n v="41.63"/>
    <x v="571"/>
    <n v="0.54407878933461451"/>
  </r>
  <r>
    <x v="245"/>
    <s v="ORD100579"/>
    <s v="P2001"/>
    <s v="Desk Lamp"/>
    <s v="Home"/>
    <s v="S001"/>
    <x v="3"/>
    <s v="In-Store"/>
    <n v="8"/>
    <n v="31.88"/>
    <n v="0"/>
    <n v="14.37"/>
    <n v="114.96"/>
    <n v="0"/>
    <n v="255.04"/>
    <n v="255.04"/>
    <x v="572"/>
    <n v="0.54924717691342528"/>
  </r>
  <r>
    <x v="100"/>
    <s v="ORD100580"/>
    <s v="P1004"/>
    <s v="Bluetooth Speaker"/>
    <s v="Electronics"/>
    <s v="S003"/>
    <x v="0"/>
    <s v="In-Store"/>
    <n v="8"/>
    <n v="54.36"/>
    <n v="0.1"/>
    <n v="27.35"/>
    <n v="218.8"/>
    <n v="0"/>
    <n v="434.88"/>
    <n v="391.39"/>
    <x v="573"/>
    <n v="0.44096681059812459"/>
  </r>
  <r>
    <x v="194"/>
    <s v="ORD100581"/>
    <s v="P1003"/>
    <s v="USB-C Hub"/>
    <s v="Electronics"/>
    <s v="S002"/>
    <x v="2"/>
    <s v="In-Store"/>
    <n v="6"/>
    <n v="39.07"/>
    <n v="0.05"/>
    <n v="18.39"/>
    <n v="110.34"/>
    <n v="0"/>
    <n v="234.42000000000002"/>
    <n v="222.7"/>
    <x v="574"/>
    <n v="0.50453524921418946"/>
  </r>
  <r>
    <x v="251"/>
    <s v="ORD100582"/>
    <s v="P2001"/>
    <s v="Desk Lamp"/>
    <s v="Home"/>
    <s v="S004"/>
    <x v="4"/>
    <s v="In-Store"/>
    <n v="1"/>
    <n v="32.5"/>
    <n v="0.05"/>
    <n v="13.93"/>
    <n v="13.93"/>
    <n v="0"/>
    <n v="32.5"/>
    <n v="30.88"/>
    <x v="575"/>
    <n v="0.5488989637305699"/>
  </r>
  <r>
    <x v="235"/>
    <s v="ORD100583"/>
    <s v="P4004"/>
    <s v="Adjustable Dumbbell"/>
    <s v="Fitness"/>
    <s v="S002"/>
    <x v="2"/>
    <s v="Online"/>
    <n v="2"/>
    <n v="80.14"/>
    <n v="0.15"/>
    <n v="44.59"/>
    <n v="89.18"/>
    <n v="2"/>
    <n v="160.28"/>
    <n v="136.24"/>
    <x v="576"/>
    <n v="0.34541984732824427"/>
  </r>
  <r>
    <x v="240"/>
    <s v="ORD100584"/>
    <s v="P3001"/>
    <s v="Notebook 3-Pack"/>
    <s v="Office"/>
    <s v="S005"/>
    <x v="1"/>
    <s v="Online"/>
    <n v="4"/>
    <n v="13.03"/>
    <n v="0.2"/>
    <n v="4.3"/>
    <n v="17.2"/>
    <n v="4"/>
    <n v="52.12"/>
    <n v="41.7"/>
    <x v="577"/>
    <n v="0.58752997601918466"/>
  </r>
  <r>
    <x v="204"/>
    <s v="ORD100585"/>
    <s v="P1002"/>
    <s v="Mechanical Keyboard"/>
    <s v="Electronics"/>
    <s v="S003"/>
    <x v="0"/>
    <s v="In-Store"/>
    <n v="2"/>
    <n v="69.75"/>
    <n v="0"/>
    <n v="33.36"/>
    <n v="66.72"/>
    <n v="0"/>
    <n v="139.5"/>
    <n v="139.5"/>
    <x v="578"/>
    <n v="0.52172043010752689"/>
  </r>
  <r>
    <x v="195"/>
    <s v="ORD100586"/>
    <s v="P1002"/>
    <s v="Mechanical Keyboard"/>
    <s v="Electronics"/>
    <s v="S004"/>
    <x v="4"/>
    <s v="Online"/>
    <n v="4"/>
    <n v="70.849999999999994"/>
    <n v="0.15"/>
    <n v="34.29"/>
    <n v="137.16"/>
    <n v="4"/>
    <n v="283.39999999999998"/>
    <n v="240.89"/>
    <x v="579"/>
    <n v="0.43061148241936154"/>
  </r>
  <r>
    <x v="138"/>
    <s v="ORD100587"/>
    <s v="P1002"/>
    <s v="Mechanical Keyboard"/>
    <s v="Electronics"/>
    <s v="S004"/>
    <x v="4"/>
    <s v="In-Store"/>
    <n v="1"/>
    <n v="71.260000000000005"/>
    <n v="0.15"/>
    <n v="33.450000000000003"/>
    <n v="33.450000000000003"/>
    <n v="0"/>
    <n v="71.260000000000005"/>
    <n v="60.57"/>
    <x v="580"/>
    <n v="0.44774640911342245"/>
  </r>
  <r>
    <x v="252"/>
    <s v="ORD100588"/>
    <s v="P4001"/>
    <s v="Yoga Mat"/>
    <s v="Fitness"/>
    <s v="S004"/>
    <x v="4"/>
    <s v="In-Store"/>
    <n v="9"/>
    <n v="29.35"/>
    <n v="0.05"/>
    <n v="12.2"/>
    <n v="109.8"/>
    <n v="0"/>
    <n v="264.15000000000003"/>
    <n v="250.94"/>
    <x v="581"/>
    <n v="0.56244520602534465"/>
  </r>
  <r>
    <x v="282"/>
    <s v="ORD100589"/>
    <s v="P4004"/>
    <s v="Adjustable Dumbbell"/>
    <s v="Fitness"/>
    <s v="S003"/>
    <x v="0"/>
    <s v="In-Store"/>
    <n v="7"/>
    <n v="79.77"/>
    <n v="0"/>
    <n v="44.22"/>
    <n v="309.53999999999996"/>
    <n v="0"/>
    <n v="558.39"/>
    <n v="558.39"/>
    <x v="582"/>
    <n v="0.44565626175253858"/>
  </r>
  <r>
    <x v="228"/>
    <s v="ORD100590"/>
    <s v="P2003"/>
    <s v="Water Bottle"/>
    <s v="Home"/>
    <s v="S002"/>
    <x v="2"/>
    <s v="Online"/>
    <n v="2"/>
    <n v="19.079999999999998"/>
    <n v="0.2"/>
    <n v="6.98"/>
    <n v="13.96"/>
    <n v="2"/>
    <n v="38.159999999999997"/>
    <n v="30.53"/>
    <x v="583"/>
    <n v="0.54274484113986243"/>
  </r>
  <r>
    <x v="252"/>
    <s v="ORD100591"/>
    <s v="P1002"/>
    <s v="Mechanical Keyboard"/>
    <s v="Electronics"/>
    <s v="S003"/>
    <x v="0"/>
    <s v="In-Store"/>
    <n v="3"/>
    <n v="69.63"/>
    <n v="0.05"/>
    <n v="34.07"/>
    <n v="102.21000000000001"/>
    <n v="0"/>
    <n v="208.89"/>
    <n v="198.45"/>
    <x v="584"/>
    <n v="0.48495842781557058"/>
  </r>
  <r>
    <x v="11"/>
    <s v="ORD100592"/>
    <s v="P1002"/>
    <s v="Mechanical Keyboard"/>
    <s v="Electronics"/>
    <s v="S003"/>
    <x v="0"/>
    <s v="Online"/>
    <n v="5"/>
    <n v="69.7"/>
    <n v="0.1"/>
    <n v="33.79"/>
    <n v="168.95"/>
    <n v="5"/>
    <n v="348.5"/>
    <n v="313.64999999999998"/>
    <x v="585"/>
    <n v="0.46134226048142835"/>
  </r>
  <r>
    <x v="88"/>
    <s v="ORD100593"/>
    <s v="P3003"/>
    <s v="Desk Organizer"/>
    <s v="Office"/>
    <s v="S001"/>
    <x v="3"/>
    <s v="In-Store"/>
    <n v="5"/>
    <n v="23.45"/>
    <n v="0"/>
    <n v="8.5299999999999994"/>
    <n v="42.65"/>
    <n v="0"/>
    <n v="117.25"/>
    <n v="117.25"/>
    <x v="586"/>
    <n v="0.63624733475479744"/>
  </r>
  <r>
    <x v="17"/>
    <s v="ORD100594"/>
    <s v="P1002"/>
    <s v="Mechanical Keyboard"/>
    <s v="Electronics"/>
    <s v="S004"/>
    <x v="4"/>
    <s v="Online"/>
    <n v="9"/>
    <n v="68.180000000000007"/>
    <n v="0"/>
    <n v="34.130000000000003"/>
    <n v="307.17"/>
    <n v="9"/>
    <n v="613.62000000000012"/>
    <n v="613.62"/>
    <x v="587"/>
    <n v="0.49941331768847169"/>
  </r>
  <r>
    <x v="82"/>
    <s v="ORD100595"/>
    <s v="P2003"/>
    <s v="Water Bottle"/>
    <s v="Home"/>
    <s v="S001"/>
    <x v="3"/>
    <s v="Online"/>
    <n v="9"/>
    <n v="19.45"/>
    <n v="0"/>
    <n v="6.89"/>
    <n v="62.01"/>
    <n v="9"/>
    <n v="175.04999999999998"/>
    <n v="175.05"/>
    <x v="588"/>
    <n v="0.64575835475578414"/>
  </r>
  <r>
    <x v="120"/>
    <s v="ORD100596"/>
    <s v="P3002"/>
    <s v="Gel Pen Set"/>
    <s v="Office"/>
    <s v="S004"/>
    <x v="4"/>
    <s v="Online"/>
    <n v="5"/>
    <n v="9.39"/>
    <n v="0.05"/>
    <n v="2.9"/>
    <n v="14.5"/>
    <n v="5"/>
    <n v="46.95"/>
    <n v="44.6"/>
    <x v="589"/>
    <n v="0.67488789237668168"/>
  </r>
  <r>
    <x v="232"/>
    <s v="ORD100597"/>
    <s v="P2001"/>
    <s v="Desk Lamp"/>
    <s v="Home"/>
    <s v="S001"/>
    <x v="3"/>
    <s v="In-Store"/>
    <n v="4"/>
    <n v="32.01"/>
    <n v="0"/>
    <n v="14.4"/>
    <n v="57.6"/>
    <n v="0"/>
    <n v="128.04"/>
    <n v="128.04"/>
    <x v="590"/>
    <n v="0.55014058106841612"/>
  </r>
  <r>
    <x v="280"/>
    <s v="ORD100598"/>
    <s v="P3001"/>
    <s v="Notebook 3-Pack"/>
    <s v="Office"/>
    <s v="S001"/>
    <x v="3"/>
    <s v="Online"/>
    <n v="4"/>
    <n v="13.36"/>
    <n v="0"/>
    <n v="4.3099999999999996"/>
    <n v="17.239999999999998"/>
    <n v="4"/>
    <n v="53.44"/>
    <n v="53.44"/>
    <x v="285"/>
    <n v="0.67739520958083843"/>
  </r>
  <r>
    <x v="222"/>
    <s v="ORD100599"/>
    <s v="P3002"/>
    <s v="Gel Pen Set"/>
    <s v="Office"/>
    <s v="S004"/>
    <x v="4"/>
    <s v="In-Store"/>
    <n v="5"/>
    <n v="9.44"/>
    <n v="0.1"/>
    <n v="2.86"/>
    <n v="14.299999999999999"/>
    <n v="0"/>
    <n v="47.199999999999996"/>
    <n v="42.48"/>
    <x v="591"/>
    <n v="0.66337099811676092"/>
  </r>
  <r>
    <x v="257"/>
    <s v="ORD100600"/>
    <s v="P1003"/>
    <s v="USB-C Hub"/>
    <s v="Electronics"/>
    <s v="S002"/>
    <x v="2"/>
    <s v="In-Store"/>
    <n v="7"/>
    <n v="39.65"/>
    <n v="0.1"/>
    <n v="18"/>
    <n v="126"/>
    <n v="0"/>
    <n v="277.55"/>
    <n v="249.8"/>
    <x v="592"/>
    <n v="0.49559647718174543"/>
  </r>
  <r>
    <x v="42"/>
    <s v="ORD100601"/>
    <s v="P1003"/>
    <s v="USB-C Hub"/>
    <s v="Electronics"/>
    <s v="S002"/>
    <x v="2"/>
    <s v="Online"/>
    <n v="4"/>
    <n v="39.14"/>
    <n v="0.15"/>
    <n v="18.600000000000001"/>
    <n v="74.400000000000006"/>
    <n v="4"/>
    <n v="156.56"/>
    <n v="133.08000000000001"/>
    <x v="593"/>
    <n v="0.44093778178539228"/>
  </r>
  <r>
    <x v="283"/>
    <s v="ORD100602"/>
    <s v="P3003"/>
    <s v="Desk Organizer"/>
    <s v="Office"/>
    <s v="S004"/>
    <x v="4"/>
    <s v="In-Store"/>
    <n v="7"/>
    <n v="23.26"/>
    <n v="0.1"/>
    <n v="8.5399999999999991"/>
    <n v="59.779999999999994"/>
    <n v="0"/>
    <n v="162.82000000000002"/>
    <n v="146.54"/>
    <x v="594"/>
    <n v="0.59205677630681042"/>
  </r>
  <r>
    <x v="284"/>
    <s v="ORD100603"/>
    <s v="P3001"/>
    <s v="Notebook 3-Pack"/>
    <s v="Office"/>
    <s v="S004"/>
    <x v="4"/>
    <s v="In-Store"/>
    <n v="2"/>
    <n v="12.93"/>
    <n v="0"/>
    <n v="4.26"/>
    <n v="8.52"/>
    <n v="0"/>
    <n v="25.86"/>
    <n v="25.86"/>
    <x v="595"/>
    <n v="0.67053364269141535"/>
  </r>
  <r>
    <x v="57"/>
    <s v="ORD100604"/>
    <s v="P4001"/>
    <s v="Yoga Mat"/>
    <s v="Fitness"/>
    <s v="S005"/>
    <x v="1"/>
    <s v="Online"/>
    <n v="11"/>
    <n v="29.75"/>
    <n v="0"/>
    <n v="11.81"/>
    <n v="129.91"/>
    <n v="11"/>
    <n v="327.25"/>
    <n v="327.25"/>
    <x v="596"/>
    <n v="0.60302521008403365"/>
  </r>
  <r>
    <x v="285"/>
    <s v="ORD100605"/>
    <s v="P1002"/>
    <s v="Mechanical Keyboard"/>
    <s v="Electronics"/>
    <s v="S002"/>
    <x v="2"/>
    <s v="In-Store"/>
    <n v="3"/>
    <n v="71.5"/>
    <n v="0.05"/>
    <n v="33.950000000000003"/>
    <n v="101.85000000000001"/>
    <n v="0"/>
    <n v="214.5"/>
    <n v="203.78"/>
    <x v="597"/>
    <n v="0.50019629011679256"/>
  </r>
  <r>
    <x v="172"/>
    <s v="ORD100606"/>
    <s v="P1002"/>
    <s v="Mechanical Keyboard"/>
    <s v="Electronics"/>
    <s v="S002"/>
    <x v="2"/>
    <s v="In-Store"/>
    <n v="5"/>
    <n v="71.92"/>
    <n v="0"/>
    <n v="34.25"/>
    <n v="171.25"/>
    <n v="0"/>
    <n v="359.6"/>
    <n v="359.6"/>
    <x v="598"/>
    <n v="0.52377641824249166"/>
  </r>
  <r>
    <x v="286"/>
    <s v="ORD100607"/>
    <s v="P1005"/>
    <s v="27in Monitor"/>
    <s v="Electronics"/>
    <s v="S005"/>
    <x v="1"/>
    <s v="Online"/>
    <n v="2"/>
    <n v="193.17"/>
    <n v="0.15"/>
    <n v="119.92"/>
    <n v="239.84"/>
    <n v="2"/>
    <n v="386.34"/>
    <n v="328.39"/>
    <x v="599"/>
    <n v="0.26964889308444223"/>
  </r>
  <r>
    <x v="104"/>
    <s v="ORD100608"/>
    <s v="P2002"/>
    <s v="Storage Bin Set"/>
    <s v="Home"/>
    <s v="S003"/>
    <x v="0"/>
    <s v="In-Store"/>
    <n v="6"/>
    <n v="27.14"/>
    <n v="0"/>
    <n v="11.84"/>
    <n v="71.039999999999992"/>
    <n v="0"/>
    <n v="162.84"/>
    <n v="162.84"/>
    <x v="600"/>
    <n v="0.56374355195283721"/>
  </r>
  <r>
    <x v="131"/>
    <s v="ORD100609"/>
    <s v="P4001"/>
    <s v="Yoga Mat"/>
    <s v="Fitness"/>
    <s v="S005"/>
    <x v="1"/>
    <s v="Online"/>
    <n v="4"/>
    <n v="30.13"/>
    <n v="0"/>
    <n v="11.9"/>
    <n v="47.6"/>
    <n v="4"/>
    <n v="120.52"/>
    <n v="120.52"/>
    <x v="601"/>
    <n v="0.60504480584135401"/>
  </r>
  <r>
    <x v="77"/>
    <s v="ORD100610"/>
    <s v="P1005"/>
    <s v="27in Monitor"/>
    <s v="Electronics"/>
    <s v="S004"/>
    <x v="4"/>
    <s v="Online"/>
    <n v="4"/>
    <n v="187.16"/>
    <n v="0.15"/>
    <n v="118.49"/>
    <n v="473.96"/>
    <n v="4"/>
    <n v="748.64"/>
    <n v="636.34"/>
    <x v="602"/>
    <n v="0.25517804947040895"/>
  </r>
  <r>
    <x v="117"/>
    <s v="ORD100611"/>
    <s v="P1003"/>
    <s v="USB-C Hub"/>
    <s v="Electronics"/>
    <s v="S004"/>
    <x v="4"/>
    <s v="Online"/>
    <n v="2"/>
    <n v="39.950000000000003"/>
    <n v="0.2"/>
    <n v="18.59"/>
    <n v="37.18"/>
    <n v="2"/>
    <n v="79.900000000000006"/>
    <n v="63.92"/>
    <x v="603"/>
    <n v="0.41833541927409262"/>
  </r>
  <r>
    <x v="241"/>
    <s v="ORD100612"/>
    <s v="P1003"/>
    <s v="USB-C Hub"/>
    <s v="Electronics"/>
    <s v="S004"/>
    <x v="4"/>
    <s v="In-Store"/>
    <n v="3"/>
    <n v="39.71"/>
    <n v="0.15"/>
    <n v="18.41"/>
    <n v="55.230000000000004"/>
    <n v="0"/>
    <n v="119.13"/>
    <n v="101.26"/>
    <x v="604"/>
    <n v="0.45457238791230492"/>
  </r>
  <r>
    <x v="75"/>
    <s v="ORD100613"/>
    <s v="P4001"/>
    <s v="Yoga Mat"/>
    <s v="Fitness"/>
    <s v="S003"/>
    <x v="0"/>
    <s v="Online"/>
    <n v="2"/>
    <n v="30.56"/>
    <n v="0.15"/>
    <n v="11.99"/>
    <n v="23.98"/>
    <n v="2"/>
    <n v="61.12"/>
    <n v="51.95"/>
    <x v="605"/>
    <n v="0.53840230991337823"/>
  </r>
  <r>
    <x v="287"/>
    <s v="ORD100614"/>
    <s v="P4002"/>
    <s v="Resistance Bands"/>
    <s v="Fitness"/>
    <s v="S005"/>
    <x v="1"/>
    <s v="Online"/>
    <n v="5"/>
    <n v="19.86"/>
    <n v="0.15"/>
    <n v="7.16"/>
    <n v="35.799999999999997"/>
    <n v="5"/>
    <n v="99.3"/>
    <n v="84.41"/>
    <x v="606"/>
    <n v="0.57587963511432294"/>
  </r>
  <r>
    <x v="160"/>
    <s v="ORD100615"/>
    <s v="P2002"/>
    <s v="Storage Bin Set"/>
    <s v="Home"/>
    <s v="S003"/>
    <x v="0"/>
    <s v="In-Store"/>
    <n v="5"/>
    <n v="26.83"/>
    <n v="0.2"/>
    <n v="11.96"/>
    <n v="59.800000000000004"/>
    <n v="0"/>
    <n v="134.14999999999998"/>
    <n v="107.32"/>
    <x v="607"/>
    <n v="0.44278792396570993"/>
  </r>
  <r>
    <x v="230"/>
    <s v="ORD100616"/>
    <s v="P3003"/>
    <s v="Desk Organizer"/>
    <s v="Office"/>
    <s v="S003"/>
    <x v="0"/>
    <s v="Online"/>
    <n v="2"/>
    <n v="22.44"/>
    <n v="0.1"/>
    <n v="8.56"/>
    <n v="17.12"/>
    <n v="2"/>
    <n v="44.88"/>
    <n v="40.39"/>
    <x v="608"/>
    <n v="0.57613270611537504"/>
  </r>
  <r>
    <x v="46"/>
    <s v="ORD100617"/>
    <s v="P3002"/>
    <s v="Gel Pen Set"/>
    <s v="Office"/>
    <s v="S002"/>
    <x v="2"/>
    <s v="In-Store"/>
    <n v="5"/>
    <n v="9.77"/>
    <n v="0.1"/>
    <n v="2.86"/>
    <n v="14.299999999999999"/>
    <n v="0"/>
    <n v="48.849999999999994"/>
    <n v="43.97"/>
    <x v="609"/>
    <n v="0.67477825790311585"/>
  </r>
  <r>
    <x v="288"/>
    <s v="ORD100618"/>
    <s v="P1002"/>
    <s v="Mechanical Keyboard"/>
    <s v="Electronics"/>
    <s v="S001"/>
    <x v="3"/>
    <s v="In-Store"/>
    <n v="3"/>
    <n v="70.77"/>
    <n v="0.1"/>
    <n v="33.619999999999997"/>
    <n v="100.85999999999999"/>
    <n v="0"/>
    <n v="212.31"/>
    <n v="191.08"/>
    <x v="610"/>
    <n v="0.47215825832112218"/>
  </r>
  <r>
    <x v="162"/>
    <s v="ORD100619"/>
    <s v="P1001"/>
    <s v="Wireless Mouse"/>
    <s v="Electronics"/>
    <s v="S001"/>
    <x v="3"/>
    <s v="In-Store"/>
    <n v="1"/>
    <n v="25.13"/>
    <n v="0.05"/>
    <n v="10.69"/>
    <n v="10.69"/>
    <n v="0"/>
    <n v="25.13"/>
    <n v="23.87"/>
    <x v="611"/>
    <n v="0.55215751989945538"/>
  </r>
  <r>
    <x v="289"/>
    <s v="ORD100620"/>
    <s v="P1002"/>
    <s v="Mechanical Keyboard"/>
    <s v="Electronics"/>
    <s v="S001"/>
    <x v="3"/>
    <s v="In-Store"/>
    <n v="1"/>
    <n v="70.650000000000006"/>
    <n v="0"/>
    <n v="34.54"/>
    <n v="34.54"/>
    <n v="0"/>
    <n v="70.650000000000006"/>
    <n v="70.650000000000006"/>
    <x v="612"/>
    <n v="0.51111111111111118"/>
  </r>
  <r>
    <x v="74"/>
    <s v="ORD100621"/>
    <s v="P1005"/>
    <s v="27in Monitor"/>
    <s v="Electronics"/>
    <s v="S004"/>
    <x v="4"/>
    <s v="In-Store"/>
    <n v="1"/>
    <n v="189.46"/>
    <n v="0.05"/>
    <n v="119.27"/>
    <n v="119.27"/>
    <n v="0"/>
    <n v="189.46"/>
    <n v="179.99"/>
    <x v="613"/>
    <n v="0.33735207511528426"/>
  </r>
  <r>
    <x v="216"/>
    <s v="ORD100622"/>
    <s v="P4002"/>
    <s v="Resistance Bands"/>
    <s v="Fitness"/>
    <s v="S003"/>
    <x v="0"/>
    <s v="Online"/>
    <n v="6"/>
    <n v="19.72"/>
    <n v="0"/>
    <n v="7.25"/>
    <n v="43.5"/>
    <n v="6"/>
    <n v="118.32"/>
    <n v="118.32"/>
    <x v="614"/>
    <n v="0.63235294117647056"/>
  </r>
  <r>
    <x v="267"/>
    <s v="ORD100623"/>
    <s v="P4003"/>
    <s v="Foam Roller"/>
    <s v="Fitness"/>
    <s v="S003"/>
    <x v="0"/>
    <s v="Online"/>
    <n v="1"/>
    <n v="25.19"/>
    <n v="0.05"/>
    <n v="9.48"/>
    <n v="9.48"/>
    <n v="1"/>
    <n v="25.19"/>
    <n v="23.93"/>
    <x v="615"/>
    <n v="0.60384454659423314"/>
  </r>
  <r>
    <x v="231"/>
    <s v="ORD100624"/>
    <s v="P3001"/>
    <s v="Notebook 3-Pack"/>
    <s v="Office"/>
    <s v="S004"/>
    <x v="4"/>
    <s v="Online"/>
    <n v="4"/>
    <n v="13.31"/>
    <n v="0.1"/>
    <n v="4.18"/>
    <n v="16.72"/>
    <n v="4"/>
    <n v="53.24"/>
    <n v="47.92"/>
    <x v="616"/>
    <n v="0.65108514190317202"/>
  </r>
  <r>
    <x v="166"/>
    <s v="ORD100625"/>
    <s v="P2003"/>
    <s v="Water Bottle"/>
    <s v="Home"/>
    <s v="S001"/>
    <x v="3"/>
    <s v="In-Store"/>
    <n v="1"/>
    <n v="19.149999999999999"/>
    <n v="0"/>
    <n v="6.95"/>
    <n v="6.95"/>
    <n v="0"/>
    <n v="19.149999999999999"/>
    <n v="19.149999999999999"/>
    <x v="617"/>
    <n v="0.63707571801566576"/>
  </r>
  <r>
    <x v="222"/>
    <s v="ORD100626"/>
    <s v="P2001"/>
    <s v="Desk Lamp"/>
    <s v="Home"/>
    <s v="S004"/>
    <x v="4"/>
    <s v="In-Store"/>
    <n v="3"/>
    <n v="32.83"/>
    <n v="0.15"/>
    <n v="14.19"/>
    <n v="42.57"/>
    <n v="0"/>
    <n v="98.49"/>
    <n v="83.72"/>
    <x v="618"/>
    <n v="0.49151935021500237"/>
  </r>
  <r>
    <x v="171"/>
    <s v="ORD100627"/>
    <s v="P4002"/>
    <s v="Resistance Bands"/>
    <s v="Fitness"/>
    <s v="S001"/>
    <x v="3"/>
    <s v="In-Store"/>
    <n v="1"/>
    <n v="20.53"/>
    <n v="0.15"/>
    <n v="7.19"/>
    <n v="7.19"/>
    <n v="0"/>
    <n v="20.53"/>
    <n v="17.45"/>
    <x v="619"/>
    <n v="0.58796561604584519"/>
  </r>
  <r>
    <x v="186"/>
    <s v="ORD100628"/>
    <s v="P2001"/>
    <s v="Desk Lamp"/>
    <s v="Home"/>
    <s v="S003"/>
    <x v="0"/>
    <s v="In-Store"/>
    <n v="4"/>
    <n v="32.869999999999997"/>
    <n v="0"/>
    <n v="14.12"/>
    <n v="56.48"/>
    <n v="0"/>
    <n v="131.47999999999999"/>
    <n v="131.47999999999999"/>
    <x v="620"/>
    <n v="0.57042896257986009"/>
  </r>
  <r>
    <x v="82"/>
    <s v="ORD100629"/>
    <s v="P1002"/>
    <s v="Mechanical Keyboard"/>
    <s v="Electronics"/>
    <s v="S004"/>
    <x v="4"/>
    <s v="In-Store"/>
    <n v="3"/>
    <n v="68.63"/>
    <n v="0"/>
    <n v="34.22"/>
    <n v="102.66"/>
    <n v="0"/>
    <n v="205.89"/>
    <n v="205.89"/>
    <x v="621"/>
    <n v="0.50138423429986889"/>
  </r>
  <r>
    <x v="53"/>
    <s v="ORD100630"/>
    <s v="P4004"/>
    <s v="Adjustable Dumbbell"/>
    <s v="Fitness"/>
    <s v="S001"/>
    <x v="3"/>
    <s v="In-Store"/>
    <n v="2"/>
    <n v="78"/>
    <n v="0.15"/>
    <n v="45.42"/>
    <n v="90.84"/>
    <n v="0"/>
    <n v="156"/>
    <n v="132.6"/>
    <x v="622"/>
    <n v="0.31493212669683252"/>
  </r>
  <r>
    <x v="51"/>
    <s v="ORD100631"/>
    <s v="P1001"/>
    <s v="Wireless Mouse"/>
    <s v="Electronics"/>
    <s v="S005"/>
    <x v="1"/>
    <s v="Online"/>
    <n v="3"/>
    <n v="25.43"/>
    <n v="0.05"/>
    <n v="10.7"/>
    <n v="32.099999999999994"/>
    <n v="3"/>
    <n v="76.289999999999992"/>
    <n v="72.48"/>
    <x v="623"/>
    <n v="0.5571192052980134"/>
  </r>
  <r>
    <x v="77"/>
    <s v="ORD100632"/>
    <s v="P1001"/>
    <s v="Wireless Mouse"/>
    <s v="Electronics"/>
    <s v="S003"/>
    <x v="0"/>
    <s v="Online"/>
    <n v="6"/>
    <n v="24.85"/>
    <n v="0.05"/>
    <n v="10.48"/>
    <n v="62.88"/>
    <n v="6"/>
    <n v="149.10000000000002"/>
    <n v="141.65"/>
    <x v="624"/>
    <n v="0.55608895164136962"/>
  </r>
  <r>
    <x v="290"/>
    <s v="ORD100633"/>
    <s v="P3001"/>
    <s v="Notebook 3-Pack"/>
    <s v="Office"/>
    <s v="S002"/>
    <x v="2"/>
    <s v="In-Store"/>
    <n v="2"/>
    <n v="12.66"/>
    <n v="0"/>
    <n v="4.25"/>
    <n v="8.5"/>
    <n v="0"/>
    <n v="25.32"/>
    <n v="25.32"/>
    <x v="625"/>
    <n v="0.66429699842022116"/>
  </r>
  <r>
    <x v="262"/>
    <s v="ORD100634"/>
    <s v="P4004"/>
    <s v="Adjustable Dumbbell"/>
    <s v="Fitness"/>
    <s v="S005"/>
    <x v="1"/>
    <s v="Online"/>
    <n v="5"/>
    <n v="78.22"/>
    <n v="0"/>
    <n v="45.73"/>
    <n v="228.64999999999998"/>
    <n v="5"/>
    <n v="391.1"/>
    <n v="391.1"/>
    <x v="626"/>
    <n v="0.41536691383277941"/>
  </r>
  <r>
    <x v="23"/>
    <s v="ORD100635"/>
    <s v="P2003"/>
    <s v="Water Bottle"/>
    <s v="Home"/>
    <s v="S005"/>
    <x v="1"/>
    <s v="Online"/>
    <n v="4"/>
    <n v="18.55"/>
    <n v="0.2"/>
    <n v="6.95"/>
    <n v="27.8"/>
    <n v="4"/>
    <n v="74.2"/>
    <n v="59.36"/>
    <x v="627"/>
    <n v="0.53167115902964956"/>
  </r>
  <r>
    <x v="33"/>
    <s v="ORD100636"/>
    <s v="P3002"/>
    <s v="Gel Pen Set"/>
    <s v="Office"/>
    <s v="S005"/>
    <x v="1"/>
    <s v="Online"/>
    <n v="6"/>
    <n v="9.66"/>
    <n v="0"/>
    <n v="2.83"/>
    <n v="16.98"/>
    <n v="6"/>
    <n v="57.96"/>
    <n v="57.96"/>
    <x v="628"/>
    <n v="0.70703933747412018"/>
  </r>
  <r>
    <x v="173"/>
    <s v="ORD100637"/>
    <s v="P4002"/>
    <s v="Resistance Bands"/>
    <s v="Fitness"/>
    <s v="S004"/>
    <x v="4"/>
    <s v="Online"/>
    <n v="2"/>
    <n v="19.59"/>
    <n v="0.05"/>
    <n v="7.17"/>
    <n v="14.34"/>
    <n v="2"/>
    <n v="39.18"/>
    <n v="37.22"/>
    <x v="629"/>
    <n v="0.61472326706072"/>
  </r>
  <r>
    <x v="98"/>
    <s v="ORD100638"/>
    <s v="P3003"/>
    <s v="Desk Organizer"/>
    <s v="Office"/>
    <s v="S005"/>
    <x v="1"/>
    <s v="Online"/>
    <n v="1"/>
    <n v="23.51"/>
    <n v="0.1"/>
    <n v="8.64"/>
    <n v="8.64"/>
    <n v="1"/>
    <n v="23.51"/>
    <n v="21.16"/>
    <x v="630"/>
    <n v="0.59168241965973534"/>
  </r>
  <r>
    <x v="94"/>
    <s v="ORD100639"/>
    <s v="P4004"/>
    <s v="Adjustable Dumbbell"/>
    <s v="Fitness"/>
    <s v="S003"/>
    <x v="0"/>
    <s v="In-Store"/>
    <n v="6"/>
    <n v="81.3"/>
    <n v="0"/>
    <n v="44.47"/>
    <n v="266.82"/>
    <n v="0"/>
    <n v="487.79999999999995"/>
    <n v="487.8"/>
    <x v="631"/>
    <n v="0.45301353013530138"/>
  </r>
  <r>
    <x v="112"/>
    <s v="ORD100640"/>
    <s v="P2003"/>
    <s v="Water Bottle"/>
    <s v="Home"/>
    <s v="S004"/>
    <x v="4"/>
    <s v="Online"/>
    <n v="1"/>
    <n v="19.21"/>
    <n v="0"/>
    <n v="6.93"/>
    <n v="6.93"/>
    <n v="1"/>
    <n v="19.21"/>
    <n v="19.21"/>
    <x v="632"/>
    <n v="0.63925039042165543"/>
  </r>
  <r>
    <x v="223"/>
    <s v="ORD100641"/>
    <s v="P4002"/>
    <s v="Resistance Bands"/>
    <s v="Fitness"/>
    <s v="S003"/>
    <x v="0"/>
    <s v="Online"/>
    <n v="1"/>
    <n v="19.670000000000002"/>
    <n v="0"/>
    <n v="7.44"/>
    <n v="7.44"/>
    <n v="1"/>
    <n v="19.670000000000002"/>
    <n v="19.670000000000002"/>
    <x v="633"/>
    <n v="0.62175902389425519"/>
  </r>
  <r>
    <x v="197"/>
    <s v="ORD100642"/>
    <s v="P4002"/>
    <s v="Resistance Bands"/>
    <s v="Fitness"/>
    <s v="S005"/>
    <x v="1"/>
    <s v="In-Store"/>
    <n v="3"/>
    <n v="20.14"/>
    <n v="0.05"/>
    <n v="7.23"/>
    <n v="21.69"/>
    <n v="0"/>
    <n v="60.42"/>
    <n v="57.4"/>
    <x v="634"/>
    <n v="0.6221254355400696"/>
  </r>
  <r>
    <x v="130"/>
    <s v="ORD100643"/>
    <s v="P1003"/>
    <s v="USB-C Hub"/>
    <s v="Electronics"/>
    <s v="S004"/>
    <x v="4"/>
    <s v="In-Store"/>
    <n v="1"/>
    <n v="41"/>
    <n v="0"/>
    <n v="18.36"/>
    <n v="18.36"/>
    <n v="0"/>
    <n v="41"/>
    <n v="41"/>
    <x v="635"/>
    <n v="0.55219512195121956"/>
  </r>
  <r>
    <x v="207"/>
    <s v="ORD100644"/>
    <s v="P1005"/>
    <s v="27in Monitor"/>
    <s v="Electronics"/>
    <s v="S003"/>
    <x v="0"/>
    <s v="In-Store"/>
    <n v="7"/>
    <n v="189.46"/>
    <n v="0"/>
    <n v="119.13"/>
    <n v="833.91"/>
    <n v="0"/>
    <n v="1326.22"/>
    <n v="1326.22"/>
    <x v="636"/>
    <n v="0.37121292093317854"/>
  </r>
  <r>
    <x v="152"/>
    <s v="ORD100645"/>
    <s v="P1003"/>
    <s v="USB-C Hub"/>
    <s v="Electronics"/>
    <s v="S001"/>
    <x v="3"/>
    <s v="In-Store"/>
    <n v="2"/>
    <n v="40.520000000000003"/>
    <n v="0.2"/>
    <n v="18.38"/>
    <n v="36.76"/>
    <n v="0"/>
    <n v="81.040000000000006"/>
    <n v="64.83"/>
    <x v="637"/>
    <n v="0.4329785593089619"/>
  </r>
  <r>
    <x v="123"/>
    <s v="ORD100646"/>
    <s v="P1002"/>
    <s v="Mechanical Keyboard"/>
    <s v="Electronics"/>
    <s v="S003"/>
    <x v="0"/>
    <s v="Online"/>
    <n v="2"/>
    <n v="69.62"/>
    <n v="0.05"/>
    <n v="33.619999999999997"/>
    <n v="67.239999999999995"/>
    <n v="2"/>
    <n v="139.24"/>
    <n v="132.28"/>
    <x v="638"/>
    <n v="0.4916843060175386"/>
  </r>
  <r>
    <x v="147"/>
    <s v="ORD100647"/>
    <s v="P1001"/>
    <s v="Wireless Mouse"/>
    <s v="Electronics"/>
    <s v="S004"/>
    <x v="4"/>
    <s v="Online"/>
    <n v="8"/>
    <n v="24.92"/>
    <n v="0.1"/>
    <n v="10.48"/>
    <n v="83.84"/>
    <n v="8"/>
    <n v="199.36"/>
    <n v="179.42"/>
    <x v="639"/>
    <n v="0.53271653104447658"/>
  </r>
  <r>
    <x v="14"/>
    <s v="ORD100648"/>
    <s v="P1005"/>
    <s v="27in Monitor"/>
    <s v="Electronics"/>
    <s v="S002"/>
    <x v="2"/>
    <s v="Online"/>
    <n v="1"/>
    <n v="190.77"/>
    <n v="0.15"/>
    <n v="117.8"/>
    <n v="117.8"/>
    <n v="1"/>
    <n v="190.77"/>
    <n v="162.15"/>
    <x v="640"/>
    <n v="0.2735121800801727"/>
  </r>
  <r>
    <x v="188"/>
    <s v="ORD100649"/>
    <s v="P1004"/>
    <s v="Bluetooth Speaker"/>
    <s v="Electronics"/>
    <s v="S003"/>
    <x v="0"/>
    <s v="In-Store"/>
    <n v="6"/>
    <n v="55.45"/>
    <n v="0"/>
    <n v="27.08"/>
    <n v="162.47999999999999"/>
    <n v="0"/>
    <n v="332.70000000000005"/>
    <n v="332.7"/>
    <x v="641"/>
    <n v="0.51163210099188461"/>
  </r>
  <r>
    <x v="128"/>
    <s v="ORD100650"/>
    <s v="P1002"/>
    <s v="Mechanical Keyboard"/>
    <s v="Electronics"/>
    <s v="S004"/>
    <x v="4"/>
    <s v="In-Store"/>
    <n v="3"/>
    <n v="72.069999999999993"/>
    <n v="0.15"/>
    <n v="34.46"/>
    <n v="103.38"/>
    <n v="0"/>
    <n v="216.20999999999998"/>
    <n v="183.78"/>
    <x v="642"/>
    <n v="0.43747959516813584"/>
  </r>
  <r>
    <x v="291"/>
    <s v="ORD100651"/>
    <s v="P2002"/>
    <s v="Storage Bin Set"/>
    <s v="Home"/>
    <s v="S002"/>
    <x v="2"/>
    <s v="Online"/>
    <n v="3"/>
    <n v="27.03"/>
    <n v="0"/>
    <n v="11.94"/>
    <n v="35.82"/>
    <n v="3"/>
    <n v="81.09"/>
    <n v="81.09"/>
    <x v="643"/>
    <n v="0.55826859045504995"/>
  </r>
  <r>
    <x v="292"/>
    <s v="ORD100652"/>
    <s v="P1001"/>
    <s v="Wireless Mouse"/>
    <s v="Electronics"/>
    <s v="S004"/>
    <x v="4"/>
    <s v="In-Store"/>
    <n v="3"/>
    <n v="24.88"/>
    <n v="0.1"/>
    <n v="10.49"/>
    <n v="31.47"/>
    <n v="0"/>
    <n v="74.64"/>
    <n v="67.180000000000007"/>
    <x v="644"/>
    <n v="0.53155701101518316"/>
  </r>
  <r>
    <x v="293"/>
    <s v="ORD100653"/>
    <s v="P1002"/>
    <s v="Mechanical Keyboard"/>
    <s v="Electronics"/>
    <s v="S004"/>
    <x v="4"/>
    <s v="In-Store"/>
    <n v="1"/>
    <n v="70.8"/>
    <n v="0.1"/>
    <n v="33.5"/>
    <n v="33.5"/>
    <n v="0"/>
    <n v="70.8"/>
    <n v="63.72"/>
    <x v="645"/>
    <n v="0.47426239799121156"/>
  </r>
  <r>
    <x v="252"/>
    <s v="ORD100654"/>
    <s v="P1002"/>
    <s v="Mechanical Keyboard"/>
    <s v="Electronics"/>
    <s v="S001"/>
    <x v="3"/>
    <s v="In-Store"/>
    <n v="2"/>
    <n v="70.84"/>
    <n v="0"/>
    <n v="34.65"/>
    <n v="69.3"/>
    <n v="0"/>
    <n v="141.68"/>
    <n v="141.68"/>
    <x v="646"/>
    <n v="0.51086956521739135"/>
  </r>
  <r>
    <x v="231"/>
    <s v="ORD100655"/>
    <s v="P4003"/>
    <s v="Foam Roller"/>
    <s v="Fitness"/>
    <s v="S004"/>
    <x v="4"/>
    <s v="Online"/>
    <n v="7"/>
    <n v="24.68"/>
    <n v="0"/>
    <n v="9.44"/>
    <n v="66.08"/>
    <n v="7"/>
    <n v="172.76"/>
    <n v="172.76"/>
    <x v="647"/>
    <n v="0.61750405186385737"/>
  </r>
  <r>
    <x v="76"/>
    <s v="ORD100656"/>
    <s v="P3001"/>
    <s v="Notebook 3-Pack"/>
    <s v="Office"/>
    <s v="S001"/>
    <x v="3"/>
    <s v="Online"/>
    <n v="8"/>
    <n v="13.02"/>
    <n v="0.15"/>
    <n v="4.29"/>
    <n v="34.32"/>
    <n v="8"/>
    <n v="104.16"/>
    <n v="88.54"/>
    <x v="648"/>
    <n v="0.61237858594985317"/>
  </r>
  <r>
    <x v="267"/>
    <s v="ORD100657"/>
    <s v="P4004"/>
    <s v="Adjustable Dumbbell"/>
    <s v="Fitness"/>
    <s v="S003"/>
    <x v="0"/>
    <s v="In-Store"/>
    <n v="1"/>
    <n v="79.34"/>
    <n v="0"/>
    <n v="44.76"/>
    <n v="44.76"/>
    <n v="0"/>
    <n v="79.34"/>
    <n v="79.34"/>
    <x v="649"/>
    <n v="0.43584572724981097"/>
  </r>
  <r>
    <x v="78"/>
    <s v="ORD100658"/>
    <s v="P4001"/>
    <s v="Yoga Mat"/>
    <s v="Fitness"/>
    <s v="S001"/>
    <x v="3"/>
    <s v="In-Store"/>
    <n v="6"/>
    <n v="29.34"/>
    <n v="0.1"/>
    <n v="11.87"/>
    <n v="71.22"/>
    <n v="0"/>
    <n v="176.04"/>
    <n v="158.44"/>
    <x v="650"/>
    <n v="0.55049229992426152"/>
  </r>
  <r>
    <x v="228"/>
    <s v="ORD100659"/>
    <s v="P4001"/>
    <s v="Yoga Mat"/>
    <s v="Fitness"/>
    <s v="S005"/>
    <x v="1"/>
    <s v="In-Store"/>
    <n v="5"/>
    <n v="30.45"/>
    <n v="0.05"/>
    <n v="11.91"/>
    <n v="59.55"/>
    <n v="0"/>
    <n v="152.25"/>
    <n v="144.63999999999999"/>
    <x v="651"/>
    <n v="0.58828816371681414"/>
  </r>
  <r>
    <x v="139"/>
    <s v="ORD100660"/>
    <s v="P3003"/>
    <s v="Desk Organizer"/>
    <s v="Office"/>
    <s v="S004"/>
    <x v="4"/>
    <s v="Online"/>
    <n v="2"/>
    <n v="22.92"/>
    <n v="0.2"/>
    <n v="8.51"/>
    <n v="17.02"/>
    <n v="2"/>
    <n v="45.84"/>
    <n v="36.67"/>
    <x v="652"/>
    <n v="0.53586037632942463"/>
  </r>
  <r>
    <x v="294"/>
    <s v="ORD100661"/>
    <s v="P1005"/>
    <s v="27in Monitor"/>
    <s v="Electronics"/>
    <s v="S004"/>
    <x v="4"/>
    <s v="In-Store"/>
    <n v="6"/>
    <n v="186.44"/>
    <n v="0.15"/>
    <n v="119.88"/>
    <n v="719.28"/>
    <n v="0"/>
    <n v="1118.6399999999999"/>
    <n v="950.84"/>
    <x v="653"/>
    <n v="0.2435320348323588"/>
  </r>
  <r>
    <x v="295"/>
    <s v="ORD100662"/>
    <s v="P1002"/>
    <s v="Mechanical Keyboard"/>
    <s v="Electronics"/>
    <s v="S001"/>
    <x v="3"/>
    <s v="Online"/>
    <n v="1"/>
    <n v="68.510000000000005"/>
    <n v="0"/>
    <n v="34.03"/>
    <n v="34.03"/>
    <n v="1"/>
    <n v="68.510000000000005"/>
    <n v="68.510000000000005"/>
    <x v="654"/>
    <n v="0.5032841920887462"/>
  </r>
  <r>
    <x v="131"/>
    <s v="ORD100663"/>
    <s v="P2002"/>
    <s v="Storage Bin Set"/>
    <s v="Home"/>
    <s v="S005"/>
    <x v="1"/>
    <s v="In-Store"/>
    <n v="3"/>
    <n v="27.36"/>
    <n v="0"/>
    <n v="11.65"/>
    <n v="34.950000000000003"/>
    <n v="0"/>
    <n v="82.08"/>
    <n v="82.08"/>
    <x v="655"/>
    <n v="0.57419590643274854"/>
  </r>
  <r>
    <x v="5"/>
    <s v="ORD100664"/>
    <s v="P4002"/>
    <s v="Resistance Bands"/>
    <s v="Fitness"/>
    <s v="S002"/>
    <x v="2"/>
    <s v="In-Store"/>
    <n v="3"/>
    <n v="19.79"/>
    <n v="0.1"/>
    <n v="7.35"/>
    <n v="22.049999999999997"/>
    <n v="0"/>
    <n v="59.37"/>
    <n v="53.43"/>
    <x v="656"/>
    <n v="0.58731049971925886"/>
  </r>
  <r>
    <x v="296"/>
    <s v="ORD100665"/>
    <s v="P3002"/>
    <s v="Gel Pen Set"/>
    <s v="Office"/>
    <s v="S005"/>
    <x v="1"/>
    <s v="In-Store"/>
    <n v="4"/>
    <n v="9.5299999999999994"/>
    <n v="0.15"/>
    <n v="2.82"/>
    <n v="11.28"/>
    <n v="0"/>
    <n v="38.119999999999997"/>
    <n v="32.4"/>
    <x v="657"/>
    <n v="0.65185185185185179"/>
  </r>
  <r>
    <x v="177"/>
    <s v="ORD100666"/>
    <s v="P4002"/>
    <s v="Resistance Bands"/>
    <s v="Fitness"/>
    <s v="S001"/>
    <x v="3"/>
    <s v="Online"/>
    <n v="2"/>
    <n v="20.54"/>
    <n v="0"/>
    <n v="7.24"/>
    <n v="14.48"/>
    <n v="2"/>
    <n v="41.08"/>
    <n v="41.08"/>
    <x v="658"/>
    <n v="0.64751703992210319"/>
  </r>
  <r>
    <x v="212"/>
    <s v="ORD100667"/>
    <s v="P4001"/>
    <s v="Yoga Mat"/>
    <s v="Fitness"/>
    <s v="S002"/>
    <x v="2"/>
    <s v="Online"/>
    <n v="1"/>
    <n v="30.88"/>
    <n v="0"/>
    <n v="11.94"/>
    <n v="11.94"/>
    <n v="1"/>
    <n v="30.88"/>
    <n v="30.88"/>
    <x v="659"/>
    <n v="0.61334196891191706"/>
  </r>
  <r>
    <x v="148"/>
    <s v="ORD100668"/>
    <s v="P1001"/>
    <s v="Wireless Mouse"/>
    <s v="Electronics"/>
    <s v="S003"/>
    <x v="0"/>
    <s v="In-Store"/>
    <n v="1"/>
    <n v="24.91"/>
    <n v="0"/>
    <n v="10.51"/>
    <n v="10.51"/>
    <n v="0"/>
    <n v="24.91"/>
    <n v="24.91"/>
    <x v="660"/>
    <n v="0.57808109193095147"/>
  </r>
  <r>
    <x v="56"/>
    <s v="ORD100669"/>
    <s v="P2002"/>
    <s v="Storage Bin Set"/>
    <s v="Home"/>
    <s v="S004"/>
    <x v="4"/>
    <s v="In-Store"/>
    <n v="9"/>
    <n v="28.2"/>
    <n v="0"/>
    <n v="11.52"/>
    <n v="103.67999999999999"/>
    <n v="0"/>
    <n v="253.79999999999998"/>
    <n v="253.8"/>
    <x v="661"/>
    <n v="0.59148936170212763"/>
  </r>
  <r>
    <x v="278"/>
    <s v="ORD100670"/>
    <s v="P2001"/>
    <s v="Desk Lamp"/>
    <s v="Home"/>
    <s v="S003"/>
    <x v="0"/>
    <s v="In-Store"/>
    <n v="5"/>
    <n v="32.31"/>
    <n v="0.15"/>
    <n v="14.33"/>
    <n v="71.650000000000006"/>
    <n v="0"/>
    <n v="161.55000000000001"/>
    <n v="137.32"/>
    <x v="662"/>
    <n v="0.4782260413632391"/>
  </r>
  <r>
    <x v="100"/>
    <s v="ORD100671"/>
    <s v="P3003"/>
    <s v="Desk Organizer"/>
    <s v="Office"/>
    <s v="S005"/>
    <x v="1"/>
    <s v="Online"/>
    <n v="4"/>
    <n v="23.46"/>
    <n v="0.2"/>
    <n v="8.5500000000000007"/>
    <n v="34.200000000000003"/>
    <n v="4"/>
    <n v="93.84"/>
    <n v="75.069999999999993"/>
    <x v="663"/>
    <n v="0.54442520314373244"/>
  </r>
  <r>
    <x v="128"/>
    <s v="ORD100672"/>
    <s v="P4002"/>
    <s v="Resistance Bands"/>
    <s v="Fitness"/>
    <s v="S003"/>
    <x v="0"/>
    <s v="Online"/>
    <n v="1"/>
    <n v="20.41"/>
    <n v="0"/>
    <n v="7.27"/>
    <n v="7.27"/>
    <n v="1"/>
    <n v="20.41"/>
    <n v="20.41"/>
    <x v="664"/>
    <n v="0.64380205781479671"/>
  </r>
  <r>
    <x v="175"/>
    <s v="ORD100673"/>
    <s v="P3002"/>
    <s v="Gel Pen Set"/>
    <s v="Office"/>
    <s v="S005"/>
    <x v="1"/>
    <s v="In-Store"/>
    <n v="8"/>
    <n v="9.41"/>
    <n v="0"/>
    <n v="2.87"/>
    <n v="22.96"/>
    <n v="0"/>
    <n v="75.28"/>
    <n v="75.28"/>
    <x v="665"/>
    <n v="0.69500531349628059"/>
  </r>
  <r>
    <x v="211"/>
    <s v="ORD100674"/>
    <s v="P2001"/>
    <s v="Desk Lamp"/>
    <s v="Home"/>
    <s v="S001"/>
    <x v="3"/>
    <s v="Online"/>
    <n v="2"/>
    <n v="32.909999999999997"/>
    <n v="0.2"/>
    <n v="14.42"/>
    <n v="28.84"/>
    <n v="2"/>
    <n v="65.819999999999993"/>
    <n v="52.66"/>
    <x v="666"/>
    <n v="0.45233573870110139"/>
  </r>
  <r>
    <x v="297"/>
    <s v="ORD100675"/>
    <s v="P4002"/>
    <s v="Resistance Bands"/>
    <s v="Fitness"/>
    <s v="S004"/>
    <x v="4"/>
    <s v="Online"/>
    <n v="8"/>
    <n v="20.260000000000002"/>
    <n v="0.2"/>
    <n v="7.2"/>
    <n v="57.6"/>
    <n v="8"/>
    <n v="162.08000000000001"/>
    <n v="129.66"/>
    <x v="667"/>
    <n v="0.55576122165664044"/>
  </r>
  <r>
    <x v="181"/>
    <s v="ORD100676"/>
    <s v="P3001"/>
    <s v="Notebook 3-Pack"/>
    <s v="Office"/>
    <s v="S003"/>
    <x v="0"/>
    <s v="Online"/>
    <n v="9"/>
    <n v="13.19"/>
    <n v="0.2"/>
    <n v="4.32"/>
    <n v="38.880000000000003"/>
    <n v="9"/>
    <n v="118.71"/>
    <n v="94.97"/>
    <x v="668"/>
    <n v="0.5906075602821943"/>
  </r>
  <r>
    <x v="157"/>
    <s v="ORD100677"/>
    <s v="P2003"/>
    <s v="Water Bottle"/>
    <s v="Home"/>
    <s v="S005"/>
    <x v="1"/>
    <s v="In-Store"/>
    <n v="1"/>
    <n v="18.63"/>
    <n v="0.1"/>
    <n v="6.84"/>
    <n v="6.84"/>
    <n v="0"/>
    <n v="18.63"/>
    <n v="16.77"/>
    <x v="669"/>
    <n v="0.59212880143112701"/>
  </r>
  <r>
    <x v="298"/>
    <s v="ORD100678"/>
    <s v="P4003"/>
    <s v="Foam Roller"/>
    <s v="Fitness"/>
    <s v="S003"/>
    <x v="0"/>
    <s v="In-Store"/>
    <n v="2"/>
    <n v="24.58"/>
    <n v="0.15"/>
    <n v="9.49"/>
    <n v="18.98"/>
    <n v="0"/>
    <n v="49.16"/>
    <n v="41.79"/>
    <x v="670"/>
    <n v="0.54582435989471167"/>
  </r>
  <r>
    <x v="85"/>
    <s v="ORD100679"/>
    <s v="P1005"/>
    <s v="27in Monitor"/>
    <s v="Electronics"/>
    <s v="S003"/>
    <x v="0"/>
    <s v="In-Store"/>
    <n v="8"/>
    <n v="185.71"/>
    <n v="0.15"/>
    <n v="119.92"/>
    <n v="959.36"/>
    <n v="0"/>
    <n v="1485.68"/>
    <n v="1262.83"/>
    <x v="671"/>
    <n v="0.24030946366494296"/>
  </r>
  <r>
    <x v="0"/>
    <s v="ORD100680"/>
    <s v="P1002"/>
    <s v="Mechanical Keyboard"/>
    <s v="Electronics"/>
    <s v="S003"/>
    <x v="0"/>
    <s v="In-Store"/>
    <n v="10"/>
    <n v="70.41"/>
    <n v="0.1"/>
    <n v="34.11"/>
    <n v="341.1"/>
    <n v="0"/>
    <n v="704.09999999999991"/>
    <n v="633.69000000000005"/>
    <x v="672"/>
    <n v="0.46172418690526917"/>
  </r>
  <r>
    <x v="299"/>
    <s v="ORD100681"/>
    <s v="P1005"/>
    <s v="27in Monitor"/>
    <s v="Electronics"/>
    <s v="S004"/>
    <x v="4"/>
    <s v="In-Store"/>
    <n v="6"/>
    <n v="188.54"/>
    <n v="0"/>
    <n v="119.63"/>
    <n v="717.78"/>
    <n v="0"/>
    <n v="1131.24"/>
    <n v="1131.24"/>
    <x v="673"/>
    <n v="0.36549273363742446"/>
  </r>
  <r>
    <x v="234"/>
    <s v="ORD100682"/>
    <s v="P1003"/>
    <s v="USB-C Hub"/>
    <s v="Electronics"/>
    <s v="S003"/>
    <x v="0"/>
    <s v="In-Store"/>
    <n v="5"/>
    <n v="39.65"/>
    <n v="0"/>
    <n v="18.079999999999998"/>
    <n v="90.399999999999991"/>
    <n v="0"/>
    <n v="198.25"/>
    <n v="198.25"/>
    <x v="674"/>
    <n v="0.5440100882723834"/>
  </r>
  <r>
    <x v="230"/>
    <s v="ORD100683"/>
    <s v="P2001"/>
    <s v="Desk Lamp"/>
    <s v="Home"/>
    <s v="S001"/>
    <x v="3"/>
    <s v="Online"/>
    <n v="3"/>
    <n v="32.83"/>
    <n v="0.2"/>
    <n v="14.02"/>
    <n v="42.06"/>
    <n v="3"/>
    <n v="98.49"/>
    <n v="78.790000000000006"/>
    <x v="675"/>
    <n v="0.46617591064855946"/>
  </r>
  <r>
    <x v="264"/>
    <s v="ORD100684"/>
    <s v="P1003"/>
    <s v="USB-C Hub"/>
    <s v="Electronics"/>
    <s v="S005"/>
    <x v="1"/>
    <s v="Online"/>
    <n v="2"/>
    <n v="40.82"/>
    <n v="0.2"/>
    <n v="18.39"/>
    <n v="36.78"/>
    <n v="2"/>
    <n v="81.64"/>
    <n v="65.31"/>
    <x v="676"/>
    <n v="0.43683968764354619"/>
  </r>
  <r>
    <x v="21"/>
    <s v="ORD100685"/>
    <s v="P2001"/>
    <s v="Desk Lamp"/>
    <s v="Home"/>
    <s v="S002"/>
    <x v="2"/>
    <s v="Online"/>
    <n v="3"/>
    <n v="31.75"/>
    <n v="0.15"/>
    <n v="14.44"/>
    <n v="43.32"/>
    <n v="3"/>
    <n v="95.25"/>
    <n v="80.959999999999994"/>
    <x v="677"/>
    <n v="0.46492094861660077"/>
  </r>
  <r>
    <x v="51"/>
    <s v="ORD100686"/>
    <s v="P1003"/>
    <s v="USB-C Hub"/>
    <s v="Electronics"/>
    <s v="S005"/>
    <x v="1"/>
    <s v="Online"/>
    <n v="1"/>
    <n v="40.94"/>
    <n v="0.2"/>
    <n v="18.41"/>
    <n v="18.41"/>
    <n v="1"/>
    <n v="40.94"/>
    <n v="32.75"/>
    <x v="678"/>
    <n v="0.43786259541984734"/>
  </r>
  <r>
    <x v="300"/>
    <s v="ORD100687"/>
    <s v="P1002"/>
    <s v="Mechanical Keyboard"/>
    <s v="Electronics"/>
    <s v="S004"/>
    <x v="4"/>
    <s v="In-Store"/>
    <n v="1"/>
    <n v="71.33"/>
    <n v="0"/>
    <n v="33.97"/>
    <n v="33.97"/>
    <n v="0"/>
    <n v="71.33"/>
    <n v="71.33"/>
    <x v="679"/>
    <n v="0.52376279265386239"/>
  </r>
  <r>
    <x v="122"/>
    <s v="ORD100688"/>
    <s v="P1003"/>
    <s v="USB-C Hub"/>
    <s v="Electronics"/>
    <s v="S004"/>
    <x v="4"/>
    <s v="In-Store"/>
    <n v="4"/>
    <n v="40.619999999999997"/>
    <n v="0.1"/>
    <n v="18.010000000000002"/>
    <n v="72.040000000000006"/>
    <n v="0"/>
    <n v="162.47999999999999"/>
    <n v="146.22999999999999"/>
    <x v="680"/>
    <n v="0.50735143267455374"/>
  </r>
  <r>
    <x v="213"/>
    <s v="ORD100689"/>
    <s v="P4003"/>
    <s v="Foam Roller"/>
    <s v="Fitness"/>
    <s v="S001"/>
    <x v="3"/>
    <s v="Online"/>
    <n v="7"/>
    <n v="23.96"/>
    <n v="0.05"/>
    <n v="9.49"/>
    <n v="66.430000000000007"/>
    <n v="7"/>
    <n v="167.72"/>
    <n v="159.33000000000001"/>
    <x v="681"/>
    <n v="0.58306659135128347"/>
  </r>
  <r>
    <x v="41"/>
    <s v="ORD100690"/>
    <s v="P4001"/>
    <s v="Yoga Mat"/>
    <s v="Fitness"/>
    <s v="S001"/>
    <x v="3"/>
    <s v="Online"/>
    <n v="6"/>
    <n v="30.45"/>
    <n v="0.1"/>
    <n v="12.14"/>
    <n v="72.84"/>
    <n v="6"/>
    <n v="182.7"/>
    <n v="164.43"/>
    <x v="682"/>
    <n v="0.55701514322203982"/>
  </r>
  <r>
    <x v="55"/>
    <s v="ORD100691"/>
    <s v="P2003"/>
    <s v="Water Bottle"/>
    <s v="Home"/>
    <s v="S001"/>
    <x v="3"/>
    <s v="In-Store"/>
    <n v="1"/>
    <n v="18.760000000000002"/>
    <n v="0"/>
    <n v="6.97"/>
    <n v="6.97"/>
    <n v="0"/>
    <n v="18.760000000000002"/>
    <n v="18.760000000000002"/>
    <x v="683"/>
    <n v="0.62846481876332627"/>
  </r>
  <r>
    <x v="165"/>
    <s v="ORD100692"/>
    <s v="P3002"/>
    <s v="Gel Pen Set"/>
    <s v="Office"/>
    <s v="S002"/>
    <x v="2"/>
    <s v="In-Store"/>
    <n v="3"/>
    <n v="9.2200000000000006"/>
    <n v="0"/>
    <n v="2.9"/>
    <n v="8.6999999999999993"/>
    <n v="0"/>
    <n v="27.660000000000004"/>
    <n v="27.66"/>
    <x v="684"/>
    <n v="0.68546637744034711"/>
  </r>
  <r>
    <x v="31"/>
    <s v="ORD100693"/>
    <s v="P2001"/>
    <s v="Desk Lamp"/>
    <s v="Home"/>
    <s v="S002"/>
    <x v="2"/>
    <s v="In-Store"/>
    <n v="9"/>
    <n v="31.49"/>
    <n v="0.2"/>
    <n v="14.35"/>
    <n v="129.15"/>
    <n v="0"/>
    <n v="283.40999999999997"/>
    <n v="226.73"/>
    <x v="685"/>
    <n v="0.430379746835443"/>
  </r>
  <r>
    <x v="301"/>
    <s v="ORD100694"/>
    <s v="P1004"/>
    <s v="Bluetooth Speaker"/>
    <s v="Electronics"/>
    <s v="S003"/>
    <x v="0"/>
    <s v="Online"/>
    <n v="5"/>
    <n v="53.35"/>
    <n v="0"/>
    <n v="27.45"/>
    <n v="137.25"/>
    <n v="5"/>
    <n v="266.75"/>
    <n v="266.75"/>
    <x v="686"/>
    <n v="0.48547328959700092"/>
  </r>
  <r>
    <x v="296"/>
    <s v="ORD100695"/>
    <s v="P2001"/>
    <s v="Desk Lamp"/>
    <s v="Home"/>
    <s v="S005"/>
    <x v="1"/>
    <s v="Online"/>
    <n v="5"/>
    <n v="31.38"/>
    <n v="0.2"/>
    <n v="14.05"/>
    <n v="70.25"/>
    <n v="5"/>
    <n v="156.9"/>
    <n v="125.52"/>
    <x v="687"/>
    <n v="0.4403282345442957"/>
  </r>
  <r>
    <x v="302"/>
    <s v="ORD100696"/>
    <s v="P1002"/>
    <s v="Mechanical Keyboard"/>
    <s v="Electronics"/>
    <s v="S004"/>
    <x v="4"/>
    <s v="Online"/>
    <n v="1"/>
    <n v="71.09"/>
    <n v="0.05"/>
    <n v="33.380000000000003"/>
    <n v="33.380000000000003"/>
    <n v="1"/>
    <n v="71.09"/>
    <n v="67.540000000000006"/>
    <x v="688"/>
    <n v="0.50577435593722242"/>
  </r>
  <r>
    <x v="245"/>
    <s v="ORD100697"/>
    <s v="P2002"/>
    <s v="Storage Bin Set"/>
    <s v="Home"/>
    <s v="S003"/>
    <x v="0"/>
    <s v="In-Store"/>
    <n v="5"/>
    <n v="27.8"/>
    <n v="0.15"/>
    <n v="11.62"/>
    <n v="58.099999999999994"/>
    <n v="0"/>
    <n v="139"/>
    <n v="118.15"/>
    <x v="689"/>
    <n v="0.50825222175201024"/>
  </r>
  <r>
    <x v="22"/>
    <s v="ORD100698"/>
    <s v="P2002"/>
    <s v="Storage Bin Set"/>
    <s v="Home"/>
    <s v="S002"/>
    <x v="2"/>
    <s v="In-Store"/>
    <n v="7"/>
    <n v="27.99"/>
    <n v="0.1"/>
    <n v="11.6"/>
    <n v="81.2"/>
    <n v="0"/>
    <n v="195.92999999999998"/>
    <n v="176.34"/>
    <x v="690"/>
    <n v="0.53952591584439147"/>
  </r>
  <r>
    <x v="47"/>
    <s v="ORD100699"/>
    <s v="P3003"/>
    <s v="Desk Organizer"/>
    <s v="Office"/>
    <s v="S001"/>
    <x v="3"/>
    <s v="In-Store"/>
    <n v="3"/>
    <n v="23.23"/>
    <n v="0"/>
    <n v="8.3800000000000008"/>
    <n v="25.14"/>
    <n v="0"/>
    <n v="69.69"/>
    <n v="69.69"/>
    <x v="691"/>
    <n v="0.63925957813172618"/>
  </r>
  <r>
    <x v="273"/>
    <s v="ORD100700"/>
    <s v="P1002"/>
    <s v="Mechanical Keyboard"/>
    <s v="Electronics"/>
    <s v="S002"/>
    <x v="2"/>
    <s v="Online"/>
    <n v="10"/>
    <n v="69.31"/>
    <n v="0.15"/>
    <n v="34.31"/>
    <n v="343.1"/>
    <n v="10"/>
    <n v="693.1"/>
    <n v="589.14"/>
    <x v="692"/>
    <n v="0.41762569168618657"/>
  </r>
  <r>
    <x v="222"/>
    <s v="ORD100701"/>
    <s v="P4002"/>
    <s v="Resistance Bands"/>
    <s v="Fitness"/>
    <s v="S005"/>
    <x v="1"/>
    <s v="In-Store"/>
    <n v="5"/>
    <n v="20.350000000000001"/>
    <n v="0.1"/>
    <n v="7.26"/>
    <n v="36.299999999999997"/>
    <n v="0"/>
    <n v="101.75"/>
    <n v="91.58"/>
    <x v="693"/>
    <n v="0.60362524568683118"/>
  </r>
  <r>
    <x v="32"/>
    <s v="ORD100702"/>
    <s v="P2002"/>
    <s v="Storage Bin Set"/>
    <s v="Home"/>
    <s v="S004"/>
    <x v="4"/>
    <s v="In-Store"/>
    <n v="1"/>
    <n v="27.42"/>
    <n v="0.35"/>
    <n v="11.63"/>
    <n v="11.63"/>
    <n v="0"/>
    <n v="27.42"/>
    <n v="17.82"/>
    <x v="694"/>
    <n v="0.34736251402918067"/>
  </r>
  <r>
    <x v="169"/>
    <s v="ORD100703"/>
    <s v="P1003"/>
    <s v="USB-C Hub"/>
    <s v="Electronics"/>
    <s v="S001"/>
    <x v="3"/>
    <s v="Online"/>
    <n v="1"/>
    <n v="38.950000000000003"/>
    <n v="0"/>
    <n v="18.16"/>
    <n v="18.16"/>
    <n v="1"/>
    <n v="38.950000000000003"/>
    <n v="38.950000000000003"/>
    <x v="695"/>
    <n v="0.53376123234916562"/>
  </r>
  <r>
    <x v="191"/>
    <s v="ORD100704"/>
    <s v="P1005"/>
    <s v="27in Monitor"/>
    <s v="Electronics"/>
    <s v="S005"/>
    <x v="1"/>
    <s v="In-Store"/>
    <n v="6"/>
    <n v="191.83"/>
    <n v="0.2"/>
    <n v="119.26"/>
    <n v="715.56000000000006"/>
    <n v="0"/>
    <n v="1150.98"/>
    <n v="920.78"/>
    <x v="696"/>
    <n v="0.2228762570863832"/>
  </r>
  <r>
    <x v="303"/>
    <s v="ORD100705"/>
    <s v="P1005"/>
    <s v="27in Monitor"/>
    <s v="Electronics"/>
    <s v="S004"/>
    <x v="4"/>
    <s v="In-Store"/>
    <n v="3"/>
    <n v="193.52"/>
    <n v="0.2"/>
    <n v="120.14"/>
    <n v="360.42"/>
    <n v="0"/>
    <n v="580.56000000000006"/>
    <n v="464.45"/>
    <x v="697"/>
    <n v="0.22398535902680586"/>
  </r>
  <r>
    <x v="41"/>
    <s v="ORD100706"/>
    <s v="P4004"/>
    <s v="Adjustable Dumbbell"/>
    <s v="Fitness"/>
    <s v="S001"/>
    <x v="3"/>
    <s v="In-Store"/>
    <n v="2"/>
    <n v="79.400000000000006"/>
    <n v="0.15"/>
    <n v="44.16"/>
    <n v="88.32"/>
    <n v="0"/>
    <n v="158.80000000000001"/>
    <n v="134.97999999999999"/>
    <x v="698"/>
    <n v="0.34568084160616386"/>
  </r>
  <r>
    <x v="179"/>
    <s v="ORD100707"/>
    <s v="P4003"/>
    <s v="Foam Roller"/>
    <s v="Fitness"/>
    <s v="S003"/>
    <x v="0"/>
    <s v="In-Store"/>
    <n v="1"/>
    <n v="24.39"/>
    <n v="0.05"/>
    <n v="9.68"/>
    <n v="9.68"/>
    <n v="0"/>
    <n v="24.39"/>
    <n v="23.17"/>
    <x v="51"/>
    <n v="0.58221838584376351"/>
  </r>
  <r>
    <x v="15"/>
    <s v="ORD100708"/>
    <s v="P3002"/>
    <s v="Gel Pen Set"/>
    <s v="Office"/>
    <s v="S004"/>
    <x v="4"/>
    <s v="In-Store"/>
    <n v="5"/>
    <n v="9.5299999999999994"/>
    <n v="0.15"/>
    <n v="2.86"/>
    <n v="14.299999999999999"/>
    <n v="0"/>
    <n v="47.65"/>
    <n v="40.5"/>
    <x v="699"/>
    <n v="0.6469135802469137"/>
  </r>
  <r>
    <x v="234"/>
    <s v="ORD100709"/>
    <s v="P2002"/>
    <s v="Storage Bin Set"/>
    <s v="Home"/>
    <s v="S003"/>
    <x v="0"/>
    <s v="In-Store"/>
    <n v="10"/>
    <n v="27.68"/>
    <n v="0.1"/>
    <n v="11.88"/>
    <n v="118.80000000000001"/>
    <n v="0"/>
    <n v="276.8"/>
    <n v="249.12"/>
    <x v="700"/>
    <n v="0.52312138728323698"/>
  </r>
  <r>
    <x v="183"/>
    <s v="ORD100710"/>
    <s v="P1001"/>
    <s v="Wireless Mouse"/>
    <s v="Electronics"/>
    <s v="S005"/>
    <x v="1"/>
    <s v="Online"/>
    <n v="6"/>
    <n v="24.76"/>
    <n v="0"/>
    <n v="10.55"/>
    <n v="63.300000000000004"/>
    <n v="6"/>
    <n v="148.56"/>
    <n v="148.56"/>
    <x v="701"/>
    <n v="0.57390953150242319"/>
  </r>
  <r>
    <x v="304"/>
    <s v="ORD100711"/>
    <s v="P2001"/>
    <s v="Desk Lamp"/>
    <s v="Home"/>
    <s v="S003"/>
    <x v="0"/>
    <s v="In-Store"/>
    <n v="1"/>
    <n v="31.5"/>
    <n v="0.05"/>
    <n v="14.28"/>
    <n v="14.28"/>
    <n v="0"/>
    <n v="31.5"/>
    <n v="29.93"/>
    <x v="702"/>
    <n v="0.52288673571667221"/>
  </r>
  <r>
    <x v="73"/>
    <s v="ORD100712"/>
    <s v="P4001"/>
    <s v="Yoga Mat"/>
    <s v="Fitness"/>
    <s v="S001"/>
    <x v="3"/>
    <s v="In-Store"/>
    <n v="1"/>
    <n v="29.4"/>
    <n v="0.2"/>
    <n v="11.92"/>
    <n v="11.92"/>
    <n v="0"/>
    <n v="29.4"/>
    <n v="23.52"/>
    <x v="703"/>
    <n v="0.49319727891156462"/>
  </r>
  <r>
    <x v="25"/>
    <s v="ORD100713"/>
    <s v="P2002"/>
    <s v="Storage Bin Set"/>
    <s v="Home"/>
    <s v="S005"/>
    <x v="1"/>
    <s v="In-Store"/>
    <n v="3"/>
    <n v="26.7"/>
    <n v="0.15"/>
    <n v="11.79"/>
    <n v="35.369999999999997"/>
    <n v="0"/>
    <n v="80.099999999999994"/>
    <n v="68.09"/>
    <x v="704"/>
    <n v="0.48054046115435461"/>
  </r>
  <r>
    <x v="11"/>
    <s v="ORD100714"/>
    <s v="P3002"/>
    <s v="Gel Pen Set"/>
    <s v="Office"/>
    <s v="S004"/>
    <x v="4"/>
    <s v="Online"/>
    <n v="1"/>
    <n v="9.48"/>
    <n v="0.05"/>
    <n v="2.85"/>
    <n v="2.85"/>
    <n v="1"/>
    <n v="9.48"/>
    <n v="9.01"/>
    <x v="705"/>
    <n v="0.68368479467258603"/>
  </r>
  <r>
    <x v="82"/>
    <s v="ORD100715"/>
    <s v="P1003"/>
    <s v="USB-C Hub"/>
    <s v="Electronics"/>
    <s v="S005"/>
    <x v="1"/>
    <s v="Online"/>
    <n v="10"/>
    <n v="39.979999999999997"/>
    <n v="0"/>
    <n v="18.09"/>
    <n v="180.9"/>
    <n v="10"/>
    <n v="399.79999999999995"/>
    <n v="399.8"/>
    <x v="706"/>
    <n v="0.54752376188094043"/>
  </r>
  <r>
    <x v="246"/>
    <s v="ORD100716"/>
    <s v="P2002"/>
    <s v="Storage Bin Set"/>
    <s v="Home"/>
    <s v="S002"/>
    <x v="2"/>
    <s v="In-Store"/>
    <n v="9"/>
    <n v="27.85"/>
    <n v="0"/>
    <n v="11.79"/>
    <n v="106.10999999999999"/>
    <n v="0"/>
    <n v="250.65"/>
    <n v="250.65"/>
    <x v="707"/>
    <n v="0.57666068222621192"/>
  </r>
  <r>
    <x v="277"/>
    <s v="ORD100717"/>
    <s v="P4002"/>
    <s v="Resistance Bands"/>
    <s v="Fitness"/>
    <s v="S005"/>
    <x v="1"/>
    <s v="In-Store"/>
    <n v="2"/>
    <n v="20.34"/>
    <n v="0.05"/>
    <n v="7.3"/>
    <n v="14.6"/>
    <n v="0"/>
    <n v="40.68"/>
    <n v="38.65"/>
    <x v="708"/>
    <n v="0.62225097024579556"/>
  </r>
  <r>
    <x v="33"/>
    <s v="ORD100718"/>
    <s v="P3001"/>
    <s v="Notebook 3-Pack"/>
    <s v="Office"/>
    <s v="S003"/>
    <x v="0"/>
    <s v="Online"/>
    <n v="3"/>
    <n v="13.09"/>
    <n v="0.15"/>
    <n v="4.26"/>
    <n v="12.78"/>
    <n v="3"/>
    <n v="39.269999999999996"/>
    <n v="33.380000000000003"/>
    <x v="709"/>
    <n v="0.61713600958657877"/>
  </r>
  <r>
    <x v="229"/>
    <s v="ORD100719"/>
    <s v="P4001"/>
    <s v="Yoga Mat"/>
    <s v="Fitness"/>
    <s v="S005"/>
    <x v="1"/>
    <s v="In-Store"/>
    <n v="5"/>
    <n v="30.28"/>
    <n v="0.2"/>
    <n v="12.02"/>
    <n v="60.099999999999994"/>
    <n v="0"/>
    <n v="151.4"/>
    <n v="121.12"/>
    <x v="710"/>
    <n v="0.5037978863936593"/>
  </r>
  <r>
    <x v="129"/>
    <s v="ORD100720"/>
    <s v="P4004"/>
    <s v="Adjustable Dumbbell"/>
    <s v="Fitness"/>
    <s v="S004"/>
    <x v="4"/>
    <s v="In-Store"/>
    <n v="5"/>
    <n v="77.88"/>
    <n v="0.05"/>
    <n v="44.76"/>
    <n v="223.79999999999998"/>
    <n v="0"/>
    <n v="389.4"/>
    <n v="369.93"/>
    <x v="711"/>
    <n v="0.39502067958803022"/>
  </r>
  <r>
    <x v="283"/>
    <s v="ORD100721"/>
    <s v="P4001"/>
    <s v="Yoga Mat"/>
    <s v="Fitness"/>
    <s v="S003"/>
    <x v="0"/>
    <s v="In-Store"/>
    <n v="3"/>
    <n v="30.64"/>
    <n v="0"/>
    <n v="12.06"/>
    <n v="36.18"/>
    <n v="0"/>
    <n v="91.92"/>
    <n v="91.92"/>
    <x v="712"/>
    <n v="0.60639686684073113"/>
  </r>
  <r>
    <x v="68"/>
    <s v="ORD100722"/>
    <s v="P4003"/>
    <s v="Foam Roller"/>
    <s v="Fitness"/>
    <s v="S003"/>
    <x v="0"/>
    <s v="In-Store"/>
    <n v="5"/>
    <n v="24.1"/>
    <n v="0.1"/>
    <n v="9.42"/>
    <n v="47.1"/>
    <n v="0"/>
    <n v="120.5"/>
    <n v="108.45"/>
    <x v="713"/>
    <n v="0.56569847856154909"/>
  </r>
  <r>
    <x v="113"/>
    <s v="ORD100723"/>
    <s v="P2003"/>
    <s v="Water Bottle"/>
    <s v="Home"/>
    <s v="S004"/>
    <x v="4"/>
    <s v="In-Store"/>
    <n v="3"/>
    <n v="18.649999999999999"/>
    <n v="0.15"/>
    <n v="6.98"/>
    <n v="20.94"/>
    <n v="0"/>
    <n v="55.949999999999996"/>
    <n v="47.56"/>
    <x v="714"/>
    <n v="0.5597140454163162"/>
  </r>
  <r>
    <x v="170"/>
    <s v="ORD100724"/>
    <s v="P1003"/>
    <s v="USB-C Hub"/>
    <s v="Electronics"/>
    <s v="S001"/>
    <x v="3"/>
    <s v="In-Store"/>
    <n v="3"/>
    <n v="38.840000000000003"/>
    <n v="0"/>
    <n v="18.11"/>
    <n v="54.33"/>
    <n v="0"/>
    <n v="116.52000000000001"/>
    <n v="116.52"/>
    <x v="715"/>
    <n v="0.53372811534500519"/>
  </r>
  <r>
    <x v="196"/>
    <s v="ORD100725"/>
    <s v="P4004"/>
    <s v="Adjustable Dumbbell"/>
    <s v="Fitness"/>
    <s v="S004"/>
    <x v="4"/>
    <s v="In-Store"/>
    <n v="5"/>
    <n v="81.84"/>
    <n v="0.1"/>
    <n v="45.8"/>
    <n v="229"/>
    <n v="0"/>
    <n v="409.20000000000005"/>
    <n v="368.28"/>
    <x v="716"/>
    <n v="0.37819050722276526"/>
  </r>
  <r>
    <x v="191"/>
    <s v="ORD100726"/>
    <s v="P1004"/>
    <s v="Bluetooth Speaker"/>
    <s v="Electronics"/>
    <s v="S001"/>
    <x v="3"/>
    <s v="In-Store"/>
    <n v="3"/>
    <n v="53.74"/>
    <n v="0.2"/>
    <n v="26.73"/>
    <n v="80.19"/>
    <n v="0"/>
    <n v="161.22"/>
    <n v="128.97999999999999"/>
    <x v="717"/>
    <n v="0.37827570165917196"/>
  </r>
  <r>
    <x v="275"/>
    <s v="ORD100727"/>
    <s v="P3002"/>
    <s v="Gel Pen Set"/>
    <s v="Office"/>
    <s v="S001"/>
    <x v="3"/>
    <s v="In-Store"/>
    <n v="5"/>
    <n v="9.6300000000000008"/>
    <n v="0.05"/>
    <n v="2.82"/>
    <n v="14.1"/>
    <n v="0"/>
    <n v="48.150000000000006"/>
    <n v="45.74"/>
    <x v="718"/>
    <n v="0.69173589855706163"/>
  </r>
  <r>
    <x v="305"/>
    <s v="ORD100728"/>
    <s v="P1005"/>
    <s v="27in Monitor"/>
    <s v="Electronics"/>
    <s v="S004"/>
    <x v="4"/>
    <s v="In-Store"/>
    <n v="7"/>
    <n v="184.93"/>
    <n v="0.2"/>
    <n v="117.41"/>
    <n v="821.87"/>
    <n v="0"/>
    <n v="1294.51"/>
    <n v="1035.6099999999999"/>
    <x v="719"/>
    <n v="0.20639043655430125"/>
  </r>
  <r>
    <x v="76"/>
    <s v="ORD100729"/>
    <s v="P3001"/>
    <s v="Notebook 3-Pack"/>
    <s v="Office"/>
    <s v="S004"/>
    <x v="4"/>
    <s v="In-Store"/>
    <n v="3"/>
    <n v="13.29"/>
    <n v="0.2"/>
    <n v="4.2300000000000004"/>
    <n v="12.690000000000001"/>
    <n v="0"/>
    <n v="39.869999999999997"/>
    <n v="31.9"/>
    <x v="720"/>
    <n v="0.60219435736677107"/>
  </r>
  <r>
    <x v="252"/>
    <s v="ORD100730"/>
    <s v="P4004"/>
    <s v="Adjustable Dumbbell"/>
    <s v="Fitness"/>
    <s v="S005"/>
    <x v="1"/>
    <s v="Online"/>
    <n v="5"/>
    <n v="81.42"/>
    <n v="0"/>
    <n v="45.52"/>
    <n v="227.60000000000002"/>
    <n v="5"/>
    <n v="407.1"/>
    <n v="407.1"/>
    <x v="721"/>
    <n v="0.44092360599361335"/>
  </r>
  <r>
    <x v="170"/>
    <s v="ORD100731"/>
    <s v="P2002"/>
    <s v="Storage Bin Set"/>
    <s v="Home"/>
    <s v="S003"/>
    <x v="0"/>
    <s v="In-Store"/>
    <n v="5"/>
    <n v="28.15"/>
    <n v="0"/>
    <n v="11.77"/>
    <n v="58.849999999999994"/>
    <n v="0"/>
    <n v="140.75"/>
    <n v="140.75"/>
    <x v="722"/>
    <n v="0.58188277087033757"/>
  </r>
  <r>
    <x v="200"/>
    <s v="ORD100732"/>
    <s v="P2002"/>
    <s v="Storage Bin Set"/>
    <s v="Home"/>
    <s v="S001"/>
    <x v="3"/>
    <s v="In-Store"/>
    <n v="3"/>
    <n v="28.28"/>
    <n v="0.05"/>
    <n v="11.66"/>
    <n v="34.980000000000004"/>
    <n v="0"/>
    <n v="84.84"/>
    <n v="80.599999999999994"/>
    <x v="723"/>
    <n v="0.56600496277915624"/>
  </r>
  <r>
    <x v="265"/>
    <s v="ORD100733"/>
    <s v="P1004"/>
    <s v="Bluetooth Speaker"/>
    <s v="Electronics"/>
    <s v="S003"/>
    <x v="0"/>
    <s v="Online"/>
    <n v="9"/>
    <n v="55.42"/>
    <n v="0.1"/>
    <n v="27.35"/>
    <n v="246.15"/>
    <n v="9"/>
    <n v="498.78000000000003"/>
    <n v="448.9"/>
    <x v="724"/>
    <n v="0.45165961238583202"/>
  </r>
  <r>
    <x v="248"/>
    <s v="ORD100734"/>
    <s v="P4001"/>
    <s v="Yoga Mat"/>
    <s v="Fitness"/>
    <s v="S004"/>
    <x v="4"/>
    <s v="In-Store"/>
    <n v="4"/>
    <n v="30.67"/>
    <n v="0"/>
    <n v="12.1"/>
    <n v="48.4"/>
    <n v="0"/>
    <n v="122.68"/>
    <n v="122.68"/>
    <x v="381"/>
    <n v="0.60547766547114446"/>
  </r>
  <r>
    <x v="89"/>
    <s v="ORD100735"/>
    <s v="P2002"/>
    <s v="Storage Bin Set"/>
    <s v="Home"/>
    <s v="S005"/>
    <x v="1"/>
    <s v="In-Store"/>
    <n v="4"/>
    <n v="27.2"/>
    <n v="0"/>
    <n v="11.87"/>
    <n v="47.48"/>
    <n v="0"/>
    <n v="108.8"/>
    <n v="108.8"/>
    <x v="725"/>
    <n v="0.56360294117647058"/>
  </r>
  <r>
    <x v="306"/>
    <s v="ORD100736"/>
    <s v="P3003"/>
    <s v="Desk Organizer"/>
    <s v="Office"/>
    <s v="S004"/>
    <x v="4"/>
    <s v="In-Store"/>
    <n v="1"/>
    <n v="22.85"/>
    <n v="0.05"/>
    <n v="8.44"/>
    <n v="8.44"/>
    <n v="0"/>
    <n v="22.85"/>
    <n v="21.71"/>
    <x v="726"/>
    <n v="0.61123906034085673"/>
  </r>
  <r>
    <x v="215"/>
    <s v="ORD100737"/>
    <s v="P1004"/>
    <s v="Bluetooth Speaker"/>
    <s v="Electronics"/>
    <s v="S005"/>
    <x v="1"/>
    <s v="In-Store"/>
    <n v="6"/>
    <n v="55.48"/>
    <n v="0"/>
    <n v="27.37"/>
    <n v="164.22"/>
    <n v="0"/>
    <n v="332.88"/>
    <n v="332.88"/>
    <x v="727"/>
    <n v="0.50666906993511174"/>
  </r>
  <r>
    <x v="300"/>
    <s v="ORD100738"/>
    <s v="P2001"/>
    <s v="Desk Lamp"/>
    <s v="Home"/>
    <s v="S004"/>
    <x v="4"/>
    <s v="In-Store"/>
    <n v="5"/>
    <n v="31.53"/>
    <n v="0.1"/>
    <n v="14.37"/>
    <n v="71.849999999999994"/>
    <n v="0"/>
    <n v="157.65"/>
    <n v="141.88999999999999"/>
    <x v="728"/>
    <n v="0.49362181971950103"/>
  </r>
  <r>
    <x v="220"/>
    <s v="ORD100739"/>
    <s v="P2001"/>
    <s v="Desk Lamp"/>
    <s v="Home"/>
    <s v="S002"/>
    <x v="2"/>
    <s v="In-Store"/>
    <n v="2"/>
    <n v="32.630000000000003"/>
    <n v="0.05"/>
    <n v="13.93"/>
    <n v="27.86"/>
    <n v="0"/>
    <n v="65.260000000000005"/>
    <n v="62"/>
    <x v="729"/>
    <n v="0.55064516129032259"/>
  </r>
  <r>
    <x v="26"/>
    <s v="ORD100740"/>
    <s v="P3003"/>
    <s v="Desk Organizer"/>
    <s v="Office"/>
    <s v="S005"/>
    <x v="1"/>
    <s v="In-Store"/>
    <n v="8"/>
    <n v="23.64"/>
    <n v="0.05"/>
    <n v="8.42"/>
    <n v="67.36"/>
    <n v="0"/>
    <n v="189.12"/>
    <n v="179.66"/>
    <x v="730"/>
    <n v="0.62506957586552381"/>
  </r>
  <r>
    <x v="307"/>
    <s v="ORD100741"/>
    <s v="P2002"/>
    <s v="Storage Bin Set"/>
    <s v="Home"/>
    <s v="S005"/>
    <x v="1"/>
    <s v="In-Store"/>
    <n v="2"/>
    <n v="28.25"/>
    <n v="0"/>
    <n v="11.57"/>
    <n v="23.14"/>
    <n v="0"/>
    <n v="56.5"/>
    <n v="56.5"/>
    <x v="731"/>
    <n v="0.59044247787610615"/>
  </r>
  <r>
    <x v="107"/>
    <s v="ORD100742"/>
    <s v="P4002"/>
    <s v="Resistance Bands"/>
    <s v="Fitness"/>
    <s v="S004"/>
    <x v="4"/>
    <s v="In-Store"/>
    <n v="3"/>
    <n v="19.66"/>
    <n v="0.05"/>
    <n v="7.21"/>
    <n v="21.63"/>
    <n v="0"/>
    <n v="58.980000000000004"/>
    <n v="56.03"/>
    <x v="732"/>
    <n v="0.61395680885240056"/>
  </r>
  <r>
    <x v="308"/>
    <s v="ORD100743"/>
    <s v="P1005"/>
    <s v="27in Monitor"/>
    <s v="Electronics"/>
    <s v="S003"/>
    <x v="0"/>
    <s v="In-Store"/>
    <n v="5"/>
    <n v="194.05"/>
    <n v="0.05"/>
    <n v="116.98"/>
    <n v="584.9"/>
    <n v="0"/>
    <n v="970.25"/>
    <n v="921.74"/>
    <x v="733"/>
    <n v="0.36543927788747371"/>
  </r>
  <r>
    <x v="107"/>
    <s v="ORD100744"/>
    <s v="P1003"/>
    <s v="USB-C Hub"/>
    <s v="Electronics"/>
    <s v="S004"/>
    <x v="4"/>
    <s v="In-Store"/>
    <n v="1"/>
    <n v="41.13"/>
    <n v="0.05"/>
    <n v="18.34"/>
    <n v="18.34"/>
    <n v="0"/>
    <n v="41.13"/>
    <n v="39.07"/>
    <x v="734"/>
    <n v="0.53058612746352696"/>
  </r>
  <r>
    <x v="31"/>
    <s v="ORD100745"/>
    <s v="P3002"/>
    <s v="Gel Pen Set"/>
    <s v="Office"/>
    <s v="S004"/>
    <x v="4"/>
    <s v="Online"/>
    <n v="4"/>
    <n v="9.76"/>
    <n v="0.1"/>
    <n v="2.87"/>
    <n v="11.48"/>
    <n v="4"/>
    <n v="39.04"/>
    <n v="35.14"/>
    <x v="735"/>
    <n v="0.67330677290836649"/>
  </r>
  <r>
    <x v="68"/>
    <s v="ORD100746"/>
    <s v="P1002"/>
    <s v="Mechanical Keyboard"/>
    <s v="Electronics"/>
    <s v="S001"/>
    <x v="3"/>
    <s v="In-Store"/>
    <n v="2"/>
    <n v="69.87"/>
    <n v="0.1"/>
    <n v="34.6"/>
    <n v="69.2"/>
    <n v="0"/>
    <n v="139.74"/>
    <n v="125.77"/>
    <x v="736"/>
    <n v="0.44978929792478328"/>
  </r>
  <r>
    <x v="44"/>
    <s v="ORD100747"/>
    <s v="P4001"/>
    <s v="Yoga Mat"/>
    <s v="Fitness"/>
    <s v="S001"/>
    <x v="3"/>
    <s v="Online"/>
    <n v="5"/>
    <n v="29.63"/>
    <n v="0.2"/>
    <n v="11.78"/>
    <n v="58.9"/>
    <n v="5"/>
    <n v="148.15"/>
    <n v="118.52"/>
    <x v="737"/>
    <n v="0.50303746203172461"/>
  </r>
  <r>
    <x v="243"/>
    <s v="ORD100748"/>
    <s v="P3001"/>
    <s v="Notebook 3-Pack"/>
    <s v="Office"/>
    <s v="S004"/>
    <x v="4"/>
    <s v="In-Store"/>
    <n v="7"/>
    <n v="12.7"/>
    <n v="0.1"/>
    <n v="4.29"/>
    <n v="30.03"/>
    <n v="0"/>
    <n v="88.899999999999991"/>
    <n v="80.010000000000005"/>
    <x v="738"/>
    <n v="0.62467191601049865"/>
  </r>
  <r>
    <x v="34"/>
    <s v="ORD100749"/>
    <s v="P1002"/>
    <s v="Mechanical Keyboard"/>
    <s v="Electronics"/>
    <s v="S003"/>
    <x v="0"/>
    <s v="Online"/>
    <n v="1"/>
    <n v="71.55"/>
    <n v="0.05"/>
    <n v="34.58"/>
    <n v="34.58"/>
    <n v="1"/>
    <n v="71.55"/>
    <n v="67.97"/>
    <x v="739"/>
    <n v="0.49124613800205974"/>
  </r>
  <r>
    <x v="309"/>
    <s v="ORD100750"/>
    <s v="P1005"/>
    <s v="27in Monitor"/>
    <s v="Electronics"/>
    <s v="S005"/>
    <x v="1"/>
    <s v="In-Store"/>
    <n v="8"/>
    <n v="190.18"/>
    <n v="0.1"/>
    <n v="119.85"/>
    <n v="958.8"/>
    <n v="0"/>
    <n v="1521.44"/>
    <n v="1369.3"/>
    <x v="740"/>
    <n v="0.29978821295552471"/>
  </r>
  <r>
    <x v="310"/>
    <s v="ORD100751"/>
    <s v="P4002"/>
    <s v="Resistance Bands"/>
    <s v="Fitness"/>
    <s v="S002"/>
    <x v="2"/>
    <s v="In-Store"/>
    <n v="8"/>
    <n v="20.149999999999999"/>
    <n v="0.15"/>
    <n v="7.17"/>
    <n v="57.36"/>
    <n v="0"/>
    <n v="161.19999999999999"/>
    <n v="137.02000000000001"/>
    <x v="741"/>
    <n v="0.58137498175448843"/>
  </r>
  <r>
    <x v="311"/>
    <s v="ORD100752"/>
    <s v="P1003"/>
    <s v="USB-C Hub"/>
    <s v="Electronics"/>
    <s v="S001"/>
    <x v="3"/>
    <s v="In-Store"/>
    <n v="1"/>
    <n v="39.909999999999997"/>
    <n v="0"/>
    <n v="18.61"/>
    <n v="18.61"/>
    <n v="0"/>
    <n v="39.909999999999997"/>
    <n v="39.909999999999997"/>
    <x v="742"/>
    <n v="0.53370082686043596"/>
  </r>
  <r>
    <x v="195"/>
    <s v="ORD100753"/>
    <s v="P2003"/>
    <s v="Water Bottle"/>
    <s v="Home"/>
    <s v="S003"/>
    <x v="0"/>
    <s v="In-Store"/>
    <n v="6"/>
    <n v="18.98"/>
    <n v="0.1"/>
    <n v="6.82"/>
    <n v="40.92"/>
    <n v="0"/>
    <n v="113.88"/>
    <n v="102.49"/>
    <x v="743"/>
    <n v="0.60074153575958622"/>
  </r>
  <r>
    <x v="214"/>
    <s v="ORD100754"/>
    <s v="P1003"/>
    <s v="USB-C Hub"/>
    <s v="Electronics"/>
    <s v="S005"/>
    <x v="1"/>
    <s v="In-Store"/>
    <n v="4"/>
    <n v="40.380000000000003"/>
    <n v="0.05"/>
    <n v="18.309999999999999"/>
    <n v="73.239999999999995"/>
    <n v="0"/>
    <n v="161.52000000000001"/>
    <n v="153.44"/>
    <x v="744"/>
    <n v="0.52267987486965595"/>
  </r>
  <r>
    <x v="168"/>
    <s v="ORD100755"/>
    <s v="P4002"/>
    <s v="Resistance Bands"/>
    <s v="Fitness"/>
    <s v="S005"/>
    <x v="1"/>
    <s v="Online"/>
    <n v="8"/>
    <n v="19.690000000000001"/>
    <n v="0.15"/>
    <n v="7.41"/>
    <n v="59.28"/>
    <n v="8"/>
    <n v="157.52000000000001"/>
    <n v="133.88999999999999"/>
    <x v="745"/>
    <n v="0.55724848756441847"/>
  </r>
  <r>
    <x v="42"/>
    <s v="ORD100756"/>
    <s v="P3003"/>
    <s v="Desk Organizer"/>
    <s v="Office"/>
    <s v="S001"/>
    <x v="3"/>
    <s v="In-Store"/>
    <n v="4"/>
    <n v="23.61"/>
    <n v="0.1"/>
    <n v="8.3800000000000008"/>
    <n v="33.520000000000003"/>
    <n v="0"/>
    <n v="94.44"/>
    <n v="85"/>
    <x v="746"/>
    <n v="0.60564705882352943"/>
  </r>
  <r>
    <x v="223"/>
    <s v="ORD100757"/>
    <s v="P4001"/>
    <s v="Yoga Mat"/>
    <s v="Fitness"/>
    <s v="S004"/>
    <x v="4"/>
    <s v="In-Store"/>
    <n v="9"/>
    <n v="30.16"/>
    <n v="0"/>
    <n v="11.92"/>
    <n v="107.28"/>
    <n v="0"/>
    <n v="271.44"/>
    <n v="271.44"/>
    <x v="747"/>
    <n v="0.60477453580901852"/>
  </r>
  <r>
    <x v="240"/>
    <s v="ORD100758"/>
    <s v="P2003"/>
    <s v="Water Bottle"/>
    <s v="Home"/>
    <s v="S003"/>
    <x v="0"/>
    <s v="In-Store"/>
    <n v="10"/>
    <n v="19.45"/>
    <n v="0"/>
    <n v="6.82"/>
    <n v="68.2"/>
    <n v="0"/>
    <n v="194.5"/>
    <n v="194.5"/>
    <x v="748"/>
    <n v="0.64935732647814903"/>
  </r>
  <r>
    <x v="61"/>
    <s v="ORD100759"/>
    <s v="P1005"/>
    <s v="27in Monitor"/>
    <s v="Electronics"/>
    <s v="S003"/>
    <x v="0"/>
    <s v="In-Store"/>
    <n v="5"/>
    <n v="190.53"/>
    <n v="0.1"/>
    <n v="116.08"/>
    <n v="580.4"/>
    <n v="0"/>
    <n v="952.65"/>
    <n v="857.39"/>
    <x v="749"/>
    <n v="0.3230618504997726"/>
  </r>
  <r>
    <x v="312"/>
    <s v="ORD100760"/>
    <s v="P4002"/>
    <s v="Resistance Bands"/>
    <s v="Fitness"/>
    <s v="S004"/>
    <x v="4"/>
    <s v="Online"/>
    <n v="7"/>
    <n v="19.59"/>
    <n v="0.2"/>
    <n v="7.2"/>
    <n v="50.4"/>
    <n v="7"/>
    <n v="137.13"/>
    <n v="109.7"/>
    <x v="750"/>
    <n v="0.54056517775752055"/>
  </r>
  <r>
    <x v="178"/>
    <s v="ORD100761"/>
    <s v="P2002"/>
    <s v="Storage Bin Set"/>
    <s v="Home"/>
    <s v="S003"/>
    <x v="0"/>
    <s v="In-Store"/>
    <n v="4"/>
    <n v="27.26"/>
    <n v="0"/>
    <n v="11.91"/>
    <n v="47.64"/>
    <n v="0"/>
    <n v="109.04"/>
    <n v="109.04"/>
    <x v="751"/>
    <n v="0.56309611151870875"/>
  </r>
  <r>
    <x v="147"/>
    <s v="ORD100762"/>
    <s v="P2003"/>
    <s v="Water Bottle"/>
    <s v="Home"/>
    <s v="S004"/>
    <x v="4"/>
    <s v="In-Store"/>
    <n v="4"/>
    <n v="18.899999999999999"/>
    <n v="0.1"/>
    <n v="6.99"/>
    <n v="27.96"/>
    <n v="0"/>
    <n v="75.599999999999994"/>
    <n v="68.040000000000006"/>
    <x v="752"/>
    <n v="0.58906525573192248"/>
  </r>
  <r>
    <x v="111"/>
    <s v="ORD100763"/>
    <s v="P3003"/>
    <s v="Desk Organizer"/>
    <s v="Office"/>
    <s v="S004"/>
    <x v="4"/>
    <s v="Online"/>
    <n v="3"/>
    <n v="23.64"/>
    <n v="0.05"/>
    <n v="8.57"/>
    <n v="25.71"/>
    <n v="3"/>
    <n v="70.92"/>
    <n v="67.37"/>
    <x v="753"/>
    <n v="0.61837613180941076"/>
  </r>
  <r>
    <x v="139"/>
    <s v="ORD100764"/>
    <s v="P3003"/>
    <s v="Desk Organizer"/>
    <s v="Office"/>
    <s v="S005"/>
    <x v="1"/>
    <s v="Online"/>
    <n v="3"/>
    <n v="23.55"/>
    <n v="0.15"/>
    <n v="8.56"/>
    <n v="25.68"/>
    <n v="3"/>
    <n v="70.650000000000006"/>
    <n v="60.05"/>
    <x v="754"/>
    <n v="0.57235636969192338"/>
  </r>
  <r>
    <x v="313"/>
    <s v="ORD100765"/>
    <s v="P3001"/>
    <s v="Notebook 3-Pack"/>
    <s v="Office"/>
    <s v="S004"/>
    <x v="4"/>
    <s v="Online"/>
    <n v="1"/>
    <n v="12.66"/>
    <n v="0"/>
    <n v="4.25"/>
    <n v="4.25"/>
    <n v="1"/>
    <n v="12.66"/>
    <n v="12.66"/>
    <x v="755"/>
    <n v="0.66429699842022116"/>
  </r>
  <r>
    <x v="119"/>
    <s v="ORD100766"/>
    <s v="P3003"/>
    <s v="Desk Organizer"/>
    <s v="Office"/>
    <s v="S005"/>
    <x v="1"/>
    <s v="In-Store"/>
    <n v="2"/>
    <n v="23.11"/>
    <n v="0.2"/>
    <n v="8.34"/>
    <n v="16.68"/>
    <n v="0"/>
    <n v="46.22"/>
    <n v="36.979999999999997"/>
    <x v="756"/>
    <n v="0.54894537587885339"/>
  </r>
  <r>
    <x v="39"/>
    <s v="ORD100767"/>
    <s v="P1003"/>
    <s v="USB-C Hub"/>
    <s v="Electronics"/>
    <s v="S002"/>
    <x v="2"/>
    <s v="In-Store"/>
    <n v="3"/>
    <n v="40.89"/>
    <n v="0.2"/>
    <n v="18.22"/>
    <n v="54.66"/>
    <n v="0"/>
    <n v="122.67"/>
    <n v="98.14"/>
    <x v="757"/>
    <n v="0.4430405543101692"/>
  </r>
  <r>
    <x v="314"/>
    <s v="ORD100768"/>
    <s v="P4002"/>
    <s v="Resistance Bands"/>
    <s v="Fitness"/>
    <s v="S003"/>
    <x v="0"/>
    <s v="Online"/>
    <n v="8"/>
    <n v="20.36"/>
    <n v="0.2"/>
    <n v="7.44"/>
    <n v="59.52"/>
    <n v="8"/>
    <n v="162.88"/>
    <n v="130.30000000000001"/>
    <x v="502"/>
    <n v="0.54320798158096695"/>
  </r>
  <r>
    <x v="46"/>
    <s v="ORD100769"/>
    <s v="P1002"/>
    <s v="Mechanical Keyboard"/>
    <s v="Electronics"/>
    <s v="S004"/>
    <x v="4"/>
    <s v="In-Store"/>
    <n v="1"/>
    <n v="68.38"/>
    <n v="0"/>
    <n v="34.21"/>
    <n v="34.21"/>
    <n v="0"/>
    <n v="68.38"/>
    <n v="68.38"/>
    <x v="758"/>
    <n v="0.49970751681778292"/>
  </r>
  <r>
    <x v="239"/>
    <s v="ORD100770"/>
    <s v="P4003"/>
    <s v="Foam Roller"/>
    <s v="Fitness"/>
    <s v="S005"/>
    <x v="1"/>
    <s v="In-Store"/>
    <n v="2"/>
    <n v="24.95"/>
    <n v="0.1"/>
    <n v="9.67"/>
    <n v="19.34"/>
    <n v="0"/>
    <n v="49.9"/>
    <n v="44.91"/>
    <x v="759"/>
    <n v="0.56936094411044302"/>
  </r>
  <r>
    <x v="194"/>
    <s v="ORD100771"/>
    <s v="P2002"/>
    <s v="Storage Bin Set"/>
    <s v="Home"/>
    <s v="S003"/>
    <x v="0"/>
    <s v="Online"/>
    <n v="2"/>
    <n v="26.85"/>
    <n v="0.1"/>
    <n v="11.61"/>
    <n v="23.22"/>
    <n v="2"/>
    <n v="53.7"/>
    <n v="48.33"/>
    <x v="760"/>
    <n v="0.51955307262569828"/>
  </r>
  <r>
    <x v="95"/>
    <s v="ORD100772"/>
    <s v="P1004"/>
    <s v="Bluetooth Speaker"/>
    <s v="Electronics"/>
    <s v="S004"/>
    <x v="4"/>
    <s v="In-Store"/>
    <n v="7"/>
    <n v="55.12"/>
    <n v="0"/>
    <n v="26.78"/>
    <n v="187.46"/>
    <n v="0"/>
    <n v="385.84"/>
    <n v="385.84"/>
    <x v="761"/>
    <n v="0.51415094339622636"/>
  </r>
  <r>
    <x v="147"/>
    <s v="ORD100773"/>
    <s v="P2002"/>
    <s v="Storage Bin Set"/>
    <s v="Home"/>
    <s v="S001"/>
    <x v="3"/>
    <s v="Online"/>
    <n v="8"/>
    <n v="27.88"/>
    <n v="0.15"/>
    <n v="11.74"/>
    <n v="93.92"/>
    <n v="8"/>
    <n v="223.04"/>
    <n v="189.58"/>
    <x v="762"/>
    <n v="0.50458909167633714"/>
  </r>
  <r>
    <x v="193"/>
    <s v="ORD100774"/>
    <s v="P1004"/>
    <s v="Bluetooth Speaker"/>
    <s v="Electronics"/>
    <s v="S002"/>
    <x v="2"/>
    <s v="Online"/>
    <n v="8"/>
    <n v="53.51"/>
    <n v="0.2"/>
    <n v="27.38"/>
    <n v="219.04"/>
    <n v="8"/>
    <n v="428.08"/>
    <n v="342.46"/>
    <x v="763"/>
    <n v="0.36039245459323715"/>
  </r>
  <r>
    <x v="70"/>
    <s v="ORD100775"/>
    <s v="P4001"/>
    <s v="Yoga Mat"/>
    <s v="Fitness"/>
    <s v="S005"/>
    <x v="1"/>
    <s v="In-Store"/>
    <n v="3"/>
    <n v="29.96"/>
    <n v="0.15"/>
    <n v="12.01"/>
    <n v="36.03"/>
    <n v="0"/>
    <n v="89.88"/>
    <n v="76.400000000000006"/>
    <x v="764"/>
    <n v="0.52840314136125655"/>
  </r>
  <r>
    <x v="315"/>
    <s v="ORD100776"/>
    <s v="P3001"/>
    <s v="Notebook 3-Pack"/>
    <s v="Office"/>
    <s v="S001"/>
    <x v="3"/>
    <s v="Online"/>
    <n v="4"/>
    <n v="13.29"/>
    <n v="0"/>
    <n v="4.32"/>
    <n v="17.28"/>
    <n v="4"/>
    <n v="53.16"/>
    <n v="53.16"/>
    <x v="765"/>
    <n v="0.67494356659142207"/>
  </r>
  <r>
    <x v="316"/>
    <s v="ORD100777"/>
    <s v="P2002"/>
    <s v="Storage Bin Set"/>
    <s v="Home"/>
    <s v="S001"/>
    <x v="3"/>
    <s v="Online"/>
    <n v="5"/>
    <n v="27.44"/>
    <n v="0.15"/>
    <n v="11.79"/>
    <n v="58.949999999999996"/>
    <n v="5"/>
    <n v="137.20000000000002"/>
    <n v="116.62"/>
    <x v="766"/>
    <n v="0.49451209055050599"/>
  </r>
  <r>
    <x v="232"/>
    <s v="ORD100778"/>
    <s v="P3002"/>
    <s v="Gel Pen Set"/>
    <s v="Office"/>
    <s v="S004"/>
    <x v="4"/>
    <s v="Online"/>
    <n v="2"/>
    <n v="9.61"/>
    <n v="0.1"/>
    <n v="2.87"/>
    <n v="5.74"/>
    <n v="2"/>
    <n v="19.22"/>
    <n v="17.3"/>
    <x v="767"/>
    <n v="0.66820809248554913"/>
  </r>
  <r>
    <x v="300"/>
    <s v="ORD100779"/>
    <s v="P2003"/>
    <s v="Water Bottle"/>
    <s v="Home"/>
    <s v="S002"/>
    <x v="2"/>
    <s v="In-Store"/>
    <n v="2"/>
    <n v="19.27"/>
    <n v="0.15"/>
    <n v="6.8"/>
    <n v="13.6"/>
    <n v="0"/>
    <n v="38.54"/>
    <n v="32.76"/>
    <x v="768"/>
    <n v="0.58485958485958478"/>
  </r>
  <r>
    <x v="134"/>
    <s v="ORD100780"/>
    <s v="P2003"/>
    <s v="Water Bottle"/>
    <s v="Home"/>
    <s v="S001"/>
    <x v="3"/>
    <s v="In-Store"/>
    <n v="9"/>
    <n v="18.98"/>
    <n v="0.05"/>
    <n v="6.82"/>
    <n v="61.38"/>
    <n v="0"/>
    <n v="170.82"/>
    <n v="162.28"/>
    <x v="769"/>
    <n v="0.62176485087503086"/>
  </r>
  <r>
    <x v="281"/>
    <s v="ORD100781"/>
    <s v="P2001"/>
    <s v="Desk Lamp"/>
    <s v="Home"/>
    <s v="S003"/>
    <x v="0"/>
    <s v="Online"/>
    <n v="1"/>
    <n v="32.619999999999997"/>
    <n v="0.2"/>
    <n v="14.11"/>
    <n v="14.11"/>
    <n v="1"/>
    <n v="32.619999999999997"/>
    <n v="26.1"/>
    <x v="770"/>
    <n v="0.45938697318007665"/>
  </r>
  <r>
    <x v="1"/>
    <s v="ORD100782"/>
    <s v="P1002"/>
    <s v="Mechanical Keyboard"/>
    <s v="Electronics"/>
    <s v="S005"/>
    <x v="1"/>
    <s v="Online"/>
    <n v="2"/>
    <n v="69.319999999999993"/>
    <n v="0.1"/>
    <n v="34.369999999999997"/>
    <n v="68.739999999999995"/>
    <n v="2"/>
    <n v="138.63999999999999"/>
    <n v="124.78"/>
    <x v="771"/>
    <n v="0.44911043436448156"/>
  </r>
  <r>
    <x v="317"/>
    <s v="ORD100783"/>
    <s v="P1003"/>
    <s v="USB-C Hub"/>
    <s v="Electronics"/>
    <s v="S005"/>
    <x v="1"/>
    <s v="In-Store"/>
    <n v="1"/>
    <n v="38.909999999999997"/>
    <n v="0.15"/>
    <n v="18.47"/>
    <n v="18.47"/>
    <n v="0"/>
    <n v="38.909999999999997"/>
    <n v="33.07"/>
    <x v="772"/>
    <n v="0.4414877532506804"/>
  </r>
  <r>
    <x v="265"/>
    <s v="ORD100784"/>
    <s v="P1002"/>
    <s v="Mechanical Keyboard"/>
    <s v="Electronics"/>
    <s v="S001"/>
    <x v="3"/>
    <s v="In-Store"/>
    <n v="4"/>
    <n v="71.349999999999994"/>
    <n v="0"/>
    <n v="33.549999999999997"/>
    <n v="134.19999999999999"/>
    <n v="0"/>
    <n v="285.39999999999998"/>
    <n v="285.39999999999998"/>
    <x v="773"/>
    <n v="0.52978276103714084"/>
  </r>
  <r>
    <x v="305"/>
    <s v="ORD100785"/>
    <s v="P4004"/>
    <s v="Adjustable Dumbbell"/>
    <s v="Fitness"/>
    <s v="S003"/>
    <x v="0"/>
    <s v="Online"/>
    <n v="2"/>
    <n v="79.709999999999994"/>
    <n v="0.2"/>
    <n v="45.67"/>
    <n v="91.34"/>
    <n v="2"/>
    <n v="159.41999999999999"/>
    <n v="127.54"/>
    <x v="285"/>
    <n v="0.28383252312999846"/>
  </r>
  <r>
    <x v="14"/>
    <s v="ORD100786"/>
    <s v="P2001"/>
    <s v="Desk Lamp"/>
    <s v="Home"/>
    <s v="S002"/>
    <x v="2"/>
    <s v="Online"/>
    <n v="2"/>
    <n v="32.89"/>
    <n v="0.15"/>
    <n v="14.11"/>
    <n v="28.22"/>
    <n v="2"/>
    <n v="65.78"/>
    <n v="55.91"/>
    <x v="774"/>
    <n v="0.49526023967089966"/>
  </r>
  <r>
    <x v="174"/>
    <s v="ORD100787"/>
    <s v="P1005"/>
    <s v="27in Monitor"/>
    <s v="Electronics"/>
    <s v="S003"/>
    <x v="0"/>
    <s v="In-Store"/>
    <n v="3"/>
    <n v="191.47"/>
    <n v="0.05"/>
    <n v="116.36"/>
    <n v="349.08"/>
    <n v="0"/>
    <n v="574.41"/>
    <n v="545.69000000000005"/>
    <x v="775"/>
    <n v="0.36029613883340367"/>
  </r>
  <r>
    <x v="297"/>
    <s v="ORD100788"/>
    <s v="P4002"/>
    <s v="Resistance Bands"/>
    <s v="Fitness"/>
    <s v="S002"/>
    <x v="2"/>
    <s v="Online"/>
    <n v="5"/>
    <n v="20.47"/>
    <n v="0.2"/>
    <n v="7.28"/>
    <n v="36.4"/>
    <n v="5"/>
    <n v="102.35"/>
    <n v="81.88"/>
    <x v="776"/>
    <n v="0.55544699560332189"/>
  </r>
  <r>
    <x v="49"/>
    <s v="ORD100789"/>
    <s v="P4002"/>
    <s v="Resistance Bands"/>
    <s v="Fitness"/>
    <s v="S005"/>
    <x v="1"/>
    <s v="In-Store"/>
    <n v="2"/>
    <n v="19.87"/>
    <n v="0.15"/>
    <n v="7.38"/>
    <n v="14.76"/>
    <n v="0"/>
    <n v="39.74"/>
    <n v="33.78"/>
    <x v="777"/>
    <n v="0.56305506216696277"/>
  </r>
  <r>
    <x v="318"/>
    <s v="ORD100790"/>
    <s v="P1003"/>
    <s v="USB-C Hub"/>
    <s v="Electronics"/>
    <s v="S005"/>
    <x v="1"/>
    <s v="Online"/>
    <n v="4"/>
    <n v="40.5"/>
    <n v="0.2"/>
    <n v="18.190000000000001"/>
    <n v="72.760000000000005"/>
    <n v="4"/>
    <n v="162"/>
    <n v="129.6"/>
    <x v="778"/>
    <n v="0.43858024691358016"/>
  </r>
  <r>
    <x v="258"/>
    <s v="ORD100791"/>
    <s v="P3001"/>
    <s v="Notebook 3-Pack"/>
    <s v="Office"/>
    <s v="S003"/>
    <x v="0"/>
    <s v="In-Store"/>
    <n v="3"/>
    <n v="12.61"/>
    <n v="0.05"/>
    <n v="4.2699999999999996"/>
    <n v="12.809999999999999"/>
    <n v="0"/>
    <n v="37.83"/>
    <n v="35.94"/>
    <x v="779"/>
    <n v="0.64357262103505841"/>
  </r>
  <r>
    <x v="319"/>
    <s v="ORD100792"/>
    <s v="P2003"/>
    <s v="Water Bottle"/>
    <s v="Home"/>
    <s v="S002"/>
    <x v="2"/>
    <s v="In-Store"/>
    <n v="4"/>
    <n v="19.12"/>
    <n v="0.15"/>
    <n v="6.95"/>
    <n v="27.8"/>
    <n v="0"/>
    <n v="76.48"/>
    <n v="65.010000000000005"/>
    <x v="780"/>
    <n v="0.57237348100292273"/>
  </r>
  <r>
    <x v="308"/>
    <s v="ORD100793"/>
    <s v="P3003"/>
    <s v="Desk Organizer"/>
    <s v="Office"/>
    <s v="S004"/>
    <x v="4"/>
    <s v="In-Store"/>
    <n v="7"/>
    <n v="22.35"/>
    <n v="0.2"/>
    <n v="8.58"/>
    <n v="60.06"/>
    <n v="0"/>
    <n v="156.45000000000002"/>
    <n v="125.16"/>
    <x v="781"/>
    <n v="0.52013422818791943"/>
  </r>
  <r>
    <x v="12"/>
    <s v="ORD100794"/>
    <s v="P1005"/>
    <s v="27in Monitor"/>
    <s v="Electronics"/>
    <s v="S002"/>
    <x v="2"/>
    <s v="Online"/>
    <n v="4"/>
    <n v="190.23"/>
    <n v="0.2"/>
    <n v="118.44"/>
    <n v="473.76"/>
    <n v="4"/>
    <n v="760.92"/>
    <n v="608.74"/>
    <x v="782"/>
    <n v="0.22173670204027995"/>
  </r>
  <r>
    <x v="84"/>
    <s v="ORD100795"/>
    <s v="P1005"/>
    <s v="27in Monitor"/>
    <s v="Electronics"/>
    <s v="S004"/>
    <x v="4"/>
    <s v="In-Store"/>
    <n v="1"/>
    <n v="184.97"/>
    <n v="0.1"/>
    <n v="116.87"/>
    <n v="116.87"/>
    <n v="0"/>
    <n v="184.97"/>
    <n v="166.47"/>
    <x v="783"/>
    <n v="0.29795158286778395"/>
  </r>
  <r>
    <x v="15"/>
    <s v="ORD100796"/>
    <s v="P1001"/>
    <s v="Wireless Mouse"/>
    <s v="Electronics"/>
    <s v="S001"/>
    <x v="3"/>
    <s v="In-Store"/>
    <n v="4"/>
    <n v="24.25"/>
    <n v="0.1"/>
    <n v="10.7"/>
    <n v="42.8"/>
    <n v="0"/>
    <n v="97"/>
    <n v="87.3"/>
    <x v="784"/>
    <n v="0.50973654066437568"/>
  </r>
  <r>
    <x v="158"/>
    <s v="ORD100797"/>
    <s v="P3002"/>
    <s v="Gel Pen Set"/>
    <s v="Office"/>
    <s v="S005"/>
    <x v="1"/>
    <s v="In-Store"/>
    <n v="3"/>
    <n v="9.3699999999999992"/>
    <n v="0"/>
    <n v="2.85"/>
    <n v="8.5500000000000007"/>
    <n v="0"/>
    <n v="28.11"/>
    <n v="28.11"/>
    <x v="785"/>
    <n v="0.695837780149413"/>
  </r>
  <r>
    <x v="198"/>
    <s v="ORD100798"/>
    <s v="P3001"/>
    <s v="Notebook 3-Pack"/>
    <s v="Office"/>
    <s v="S005"/>
    <x v="1"/>
    <s v="Online"/>
    <n v="6"/>
    <n v="12.95"/>
    <n v="0"/>
    <n v="4.3099999999999996"/>
    <n v="25.86"/>
    <n v="6"/>
    <n v="77.699999999999989"/>
    <n v="77.7"/>
    <x v="786"/>
    <n v="0.6671814671814672"/>
  </r>
  <r>
    <x v="320"/>
    <s v="ORD100799"/>
    <s v="P2002"/>
    <s v="Storage Bin Set"/>
    <s v="Home"/>
    <s v="S002"/>
    <x v="2"/>
    <s v="In-Store"/>
    <n v="3"/>
    <n v="27.27"/>
    <n v="0.2"/>
    <n v="11.7"/>
    <n v="35.099999999999994"/>
    <n v="0"/>
    <n v="81.81"/>
    <n v="65.45"/>
    <x v="787"/>
    <n v="0.463712757830405"/>
  </r>
  <r>
    <x v="154"/>
    <s v="ORD100800"/>
    <s v="P2002"/>
    <s v="Storage Bin Set"/>
    <s v="Home"/>
    <s v="S003"/>
    <x v="0"/>
    <s v="In-Store"/>
    <n v="4"/>
    <n v="28.31"/>
    <n v="0.15"/>
    <n v="11.86"/>
    <n v="47.44"/>
    <n v="0"/>
    <n v="113.24"/>
    <n v="96.25"/>
    <x v="788"/>
    <n v="0.50711688311688319"/>
  </r>
  <r>
    <x v="321"/>
    <s v="ORD100801"/>
    <s v="P1003"/>
    <s v="USB-C Hub"/>
    <s v="Electronics"/>
    <s v="S005"/>
    <x v="1"/>
    <s v="Online"/>
    <n v="5"/>
    <n v="39.1"/>
    <n v="0.2"/>
    <n v="17.97"/>
    <n v="89.85"/>
    <n v="5"/>
    <n v="195.5"/>
    <n v="156.4"/>
    <x v="789"/>
    <n v="0.42551150895140671"/>
  </r>
  <r>
    <x v="54"/>
    <s v="ORD100802"/>
    <s v="P1001"/>
    <s v="Wireless Mouse"/>
    <s v="Electronics"/>
    <s v="S002"/>
    <x v="2"/>
    <s v="In-Store"/>
    <n v="2"/>
    <n v="25.67"/>
    <n v="0.1"/>
    <n v="10.34"/>
    <n v="20.68"/>
    <n v="0"/>
    <n v="51.34"/>
    <n v="46.21"/>
    <x v="790"/>
    <n v="0.55247781865397105"/>
  </r>
  <r>
    <x v="177"/>
    <s v="ORD100803"/>
    <s v="P1001"/>
    <s v="Wireless Mouse"/>
    <s v="Electronics"/>
    <s v="S005"/>
    <x v="1"/>
    <s v="Online"/>
    <n v="2"/>
    <n v="25.73"/>
    <n v="0.1"/>
    <n v="10.62"/>
    <n v="21.24"/>
    <n v="2"/>
    <n v="51.46"/>
    <n v="46.31"/>
    <x v="791"/>
    <n v="0.5413517598790758"/>
  </r>
  <r>
    <x v="75"/>
    <s v="ORD100804"/>
    <s v="P2002"/>
    <s v="Storage Bin Set"/>
    <s v="Home"/>
    <s v="S001"/>
    <x v="3"/>
    <s v="In-Store"/>
    <n v="2"/>
    <n v="27.13"/>
    <n v="0"/>
    <n v="11.9"/>
    <n v="23.8"/>
    <n v="0"/>
    <n v="54.26"/>
    <n v="54.26"/>
    <x v="792"/>
    <n v="0.5613711758201253"/>
  </r>
  <r>
    <x v="15"/>
    <s v="ORD100805"/>
    <s v="P3001"/>
    <s v="Notebook 3-Pack"/>
    <s v="Office"/>
    <s v="S003"/>
    <x v="0"/>
    <s v="Online"/>
    <n v="1"/>
    <n v="12.98"/>
    <n v="0.05"/>
    <n v="4.32"/>
    <n v="4.32"/>
    <n v="1"/>
    <n v="12.98"/>
    <n v="12.33"/>
    <x v="793"/>
    <n v="0.64963503649635035"/>
  </r>
  <r>
    <x v="296"/>
    <s v="ORD100806"/>
    <s v="P4003"/>
    <s v="Foam Roller"/>
    <s v="Fitness"/>
    <s v="S005"/>
    <x v="1"/>
    <s v="Online"/>
    <n v="3"/>
    <n v="24.87"/>
    <n v="0.2"/>
    <n v="9.66"/>
    <n v="28.98"/>
    <n v="3"/>
    <n v="74.61"/>
    <n v="59.69"/>
    <x v="794"/>
    <n v="0.51449153962137706"/>
  </r>
  <r>
    <x v="66"/>
    <s v="ORD100807"/>
    <s v="P4004"/>
    <s v="Adjustable Dumbbell"/>
    <s v="Fitness"/>
    <s v="S004"/>
    <x v="4"/>
    <s v="Online"/>
    <n v="1"/>
    <n v="80.81"/>
    <n v="0.15"/>
    <n v="45.26"/>
    <n v="45.26"/>
    <n v="1"/>
    <n v="80.81"/>
    <n v="68.69"/>
    <x v="795"/>
    <n v="0.3410976852525841"/>
  </r>
  <r>
    <x v="258"/>
    <s v="ORD100808"/>
    <s v="P1001"/>
    <s v="Wireless Mouse"/>
    <s v="Electronics"/>
    <s v="S005"/>
    <x v="1"/>
    <s v="In-Store"/>
    <n v="7"/>
    <n v="25.08"/>
    <n v="0"/>
    <n v="10.33"/>
    <n v="72.31"/>
    <n v="0"/>
    <n v="175.56"/>
    <n v="175.56"/>
    <x v="796"/>
    <n v="0.5881180223285486"/>
  </r>
  <r>
    <x v="141"/>
    <s v="ORD100809"/>
    <s v="P3002"/>
    <s v="Gel Pen Set"/>
    <s v="Office"/>
    <s v="S001"/>
    <x v="3"/>
    <s v="In-Store"/>
    <n v="5"/>
    <n v="9.49"/>
    <n v="0.2"/>
    <n v="2.81"/>
    <n v="14.05"/>
    <n v="0"/>
    <n v="47.45"/>
    <n v="37.96"/>
    <x v="797"/>
    <n v="0.62987355110642784"/>
  </r>
  <r>
    <x v="201"/>
    <s v="ORD100810"/>
    <s v="P1004"/>
    <s v="Bluetooth Speaker"/>
    <s v="Electronics"/>
    <s v="S002"/>
    <x v="2"/>
    <s v="In-Store"/>
    <n v="6"/>
    <n v="55.25"/>
    <n v="0"/>
    <n v="27.33"/>
    <n v="163.98"/>
    <n v="0"/>
    <n v="331.5"/>
    <n v="331.5"/>
    <x v="798"/>
    <n v="0.50533936651583711"/>
  </r>
  <r>
    <x v="266"/>
    <s v="ORD100811"/>
    <s v="P3002"/>
    <s v="Gel Pen Set"/>
    <s v="Office"/>
    <s v="S001"/>
    <x v="3"/>
    <s v="In-Store"/>
    <n v="8"/>
    <n v="9.4"/>
    <n v="0"/>
    <n v="2.84"/>
    <n v="22.72"/>
    <n v="0"/>
    <n v="75.2"/>
    <n v="75.2"/>
    <x v="799"/>
    <n v="0.69787234042553192"/>
  </r>
  <r>
    <x v="76"/>
    <s v="ORD100812"/>
    <s v="P2002"/>
    <s v="Storage Bin Set"/>
    <s v="Home"/>
    <s v="S003"/>
    <x v="0"/>
    <s v="Online"/>
    <n v="13"/>
    <n v="26.94"/>
    <n v="0.15"/>
    <n v="11.83"/>
    <n v="153.79"/>
    <n v="13"/>
    <n v="350.22"/>
    <n v="297.69"/>
    <x v="800"/>
    <n v="0.48338876011958753"/>
  </r>
  <r>
    <x v="267"/>
    <s v="ORD100813"/>
    <s v="P2001"/>
    <s v="Desk Lamp"/>
    <s v="Home"/>
    <s v="S002"/>
    <x v="2"/>
    <s v="Online"/>
    <n v="1"/>
    <n v="31.78"/>
    <n v="0.15"/>
    <n v="14.06"/>
    <n v="14.06"/>
    <n v="1"/>
    <n v="31.78"/>
    <n v="27.01"/>
    <x v="801"/>
    <n v="0.47945205479452058"/>
  </r>
  <r>
    <x v="13"/>
    <s v="ORD100814"/>
    <s v="P1002"/>
    <s v="Mechanical Keyboard"/>
    <s v="Electronics"/>
    <s v="S001"/>
    <x v="3"/>
    <s v="Online"/>
    <n v="8"/>
    <n v="68.88"/>
    <n v="0.2"/>
    <n v="33.69"/>
    <n v="269.52"/>
    <n v="8"/>
    <n v="551.04"/>
    <n v="440.83"/>
    <x v="802"/>
    <n v="0.3886078533675113"/>
  </r>
  <r>
    <x v="250"/>
    <s v="ORD100815"/>
    <s v="P2002"/>
    <s v="Storage Bin Set"/>
    <s v="Home"/>
    <s v="S001"/>
    <x v="3"/>
    <s v="In-Store"/>
    <n v="3"/>
    <n v="27.05"/>
    <n v="0"/>
    <n v="11.64"/>
    <n v="34.92"/>
    <n v="0"/>
    <n v="81.150000000000006"/>
    <n v="81.150000000000006"/>
    <x v="803"/>
    <n v="0.5696857670979667"/>
  </r>
  <r>
    <x v="194"/>
    <s v="ORD100816"/>
    <s v="P1002"/>
    <s v="Mechanical Keyboard"/>
    <s v="Electronics"/>
    <s v="S002"/>
    <x v="2"/>
    <s v="In-Store"/>
    <n v="5"/>
    <n v="69.17"/>
    <n v="0.2"/>
    <n v="34"/>
    <n v="170"/>
    <n v="0"/>
    <n v="345.85"/>
    <n v="276.68"/>
    <x v="804"/>
    <n v="0.38557177967326878"/>
  </r>
  <r>
    <x v="85"/>
    <s v="ORD100817"/>
    <s v="P2001"/>
    <s v="Desk Lamp"/>
    <s v="Home"/>
    <s v="S005"/>
    <x v="1"/>
    <s v="In-Store"/>
    <n v="9"/>
    <n v="32.86"/>
    <n v="0.2"/>
    <n v="13.92"/>
    <n v="125.28"/>
    <n v="0"/>
    <n v="295.74"/>
    <n v="236.59"/>
    <x v="805"/>
    <n v="0.47047635149414602"/>
  </r>
  <r>
    <x v="298"/>
    <s v="ORD100818"/>
    <s v="P3002"/>
    <s v="Gel Pen Set"/>
    <s v="Office"/>
    <s v="S003"/>
    <x v="0"/>
    <s v="In-Store"/>
    <n v="1"/>
    <n v="9.24"/>
    <n v="0.15"/>
    <n v="2.82"/>
    <n v="2.82"/>
    <n v="0"/>
    <n v="9.24"/>
    <n v="7.85"/>
    <x v="806"/>
    <n v="0.64076433121019105"/>
  </r>
  <r>
    <x v="46"/>
    <s v="ORD100819"/>
    <s v="P2002"/>
    <s v="Storage Bin Set"/>
    <s v="Home"/>
    <s v="S003"/>
    <x v="0"/>
    <s v="In-Store"/>
    <n v="2"/>
    <n v="28.05"/>
    <n v="0.05"/>
    <n v="11.54"/>
    <n v="23.08"/>
    <n v="0"/>
    <n v="56.1"/>
    <n v="53.3"/>
    <x v="645"/>
    <n v="0.56697936210131328"/>
  </r>
  <r>
    <x v="158"/>
    <s v="ORD100820"/>
    <s v="P1002"/>
    <s v="Mechanical Keyboard"/>
    <s v="Electronics"/>
    <s v="S003"/>
    <x v="0"/>
    <s v="Online"/>
    <n v="6"/>
    <n v="70.94"/>
    <n v="0.2"/>
    <n v="34.619999999999997"/>
    <n v="207.71999999999997"/>
    <n v="6"/>
    <n v="425.64"/>
    <n v="340.51"/>
    <x v="807"/>
    <n v="0.38997386273530887"/>
  </r>
  <r>
    <x v="33"/>
    <s v="ORD100821"/>
    <s v="P2001"/>
    <s v="Desk Lamp"/>
    <s v="Home"/>
    <s v="S003"/>
    <x v="0"/>
    <s v="In-Store"/>
    <n v="5"/>
    <n v="31.55"/>
    <n v="0.1"/>
    <n v="14.11"/>
    <n v="70.55"/>
    <n v="0"/>
    <n v="157.75"/>
    <n v="141.97999999999999"/>
    <x v="808"/>
    <n v="0.50309902803211715"/>
  </r>
  <r>
    <x v="175"/>
    <s v="ORD100822"/>
    <s v="P2001"/>
    <s v="Desk Lamp"/>
    <s v="Home"/>
    <s v="S001"/>
    <x v="3"/>
    <s v="In-Store"/>
    <n v="1"/>
    <n v="32.799999999999997"/>
    <n v="0.15"/>
    <n v="13.92"/>
    <n v="13.92"/>
    <n v="0"/>
    <n v="32.799999999999997"/>
    <n v="27.88"/>
    <x v="809"/>
    <n v="0.50071736011477763"/>
  </r>
  <r>
    <x v="150"/>
    <s v="ORD100823"/>
    <s v="P2002"/>
    <s v="Storage Bin Set"/>
    <s v="Home"/>
    <s v="S005"/>
    <x v="1"/>
    <s v="In-Store"/>
    <n v="5"/>
    <n v="27.92"/>
    <n v="0.2"/>
    <n v="11.55"/>
    <n v="57.75"/>
    <n v="0"/>
    <n v="139.60000000000002"/>
    <n v="111.68"/>
    <x v="810"/>
    <n v="0.48289756446991405"/>
  </r>
  <r>
    <x v="229"/>
    <s v="ORD100824"/>
    <s v="P1002"/>
    <s v="Mechanical Keyboard"/>
    <s v="Electronics"/>
    <s v="S005"/>
    <x v="1"/>
    <s v="Online"/>
    <n v="8"/>
    <n v="70.709999999999994"/>
    <n v="0.2"/>
    <n v="33.81"/>
    <n v="270.48"/>
    <n v="8"/>
    <n v="565.67999999999995"/>
    <n v="452.54"/>
    <x v="811"/>
    <n v="0.4023069783886507"/>
  </r>
  <r>
    <x v="180"/>
    <s v="ORD100825"/>
    <s v="P4002"/>
    <s v="Resistance Bands"/>
    <s v="Fitness"/>
    <s v="S001"/>
    <x v="3"/>
    <s v="Online"/>
    <n v="2"/>
    <n v="19.62"/>
    <n v="0.1"/>
    <n v="7.38"/>
    <n v="14.76"/>
    <n v="2"/>
    <n v="39.24"/>
    <n v="35.32"/>
    <x v="812"/>
    <n v="0.58210645526613825"/>
  </r>
  <r>
    <x v="18"/>
    <s v="ORD100826"/>
    <s v="P2001"/>
    <s v="Desk Lamp"/>
    <s v="Home"/>
    <s v="S002"/>
    <x v="2"/>
    <s v="Online"/>
    <n v="4"/>
    <n v="31.61"/>
    <n v="0.15"/>
    <n v="14.47"/>
    <n v="57.88"/>
    <n v="4"/>
    <n v="126.44"/>
    <n v="107.47"/>
    <x v="813"/>
    <n v="0.46143109705033958"/>
  </r>
  <r>
    <x v="47"/>
    <s v="ORD100827"/>
    <s v="P4004"/>
    <s v="Adjustable Dumbbell"/>
    <s v="Fitness"/>
    <s v="S005"/>
    <x v="1"/>
    <s v="Online"/>
    <n v="1"/>
    <n v="81.53"/>
    <n v="0.15"/>
    <n v="45.12"/>
    <n v="45.12"/>
    <n v="1"/>
    <n v="81.53"/>
    <n v="69.3"/>
    <x v="814"/>
    <n v="0.3489177489177489"/>
  </r>
  <r>
    <x v="17"/>
    <s v="ORD100828"/>
    <s v="P1004"/>
    <s v="Bluetooth Speaker"/>
    <s v="Electronics"/>
    <s v="S005"/>
    <x v="1"/>
    <s v="In-Store"/>
    <n v="4"/>
    <n v="53.92"/>
    <n v="0"/>
    <n v="27.27"/>
    <n v="109.08"/>
    <n v="0"/>
    <n v="215.68"/>
    <n v="215.68"/>
    <x v="815"/>
    <n v="0.49425074183976264"/>
  </r>
  <r>
    <x v="21"/>
    <s v="ORD100829"/>
    <s v="P4003"/>
    <s v="Foam Roller"/>
    <s v="Fitness"/>
    <s v="S002"/>
    <x v="2"/>
    <s v="In-Store"/>
    <n v="5"/>
    <n v="24.16"/>
    <n v="0"/>
    <n v="9.7899999999999991"/>
    <n v="48.949999999999996"/>
    <n v="0"/>
    <n v="120.8"/>
    <n v="120.8"/>
    <x v="816"/>
    <n v="0.5947847682119205"/>
  </r>
  <r>
    <x v="138"/>
    <s v="ORD100830"/>
    <s v="P3002"/>
    <s v="Gel Pen Set"/>
    <s v="Office"/>
    <s v="S003"/>
    <x v="0"/>
    <s v="In-Store"/>
    <n v="7"/>
    <n v="9.2100000000000009"/>
    <n v="0.1"/>
    <n v="2.87"/>
    <n v="20.09"/>
    <n v="0"/>
    <n v="64.47"/>
    <n v="58.02"/>
    <x v="817"/>
    <n v="0.65374008962426755"/>
  </r>
  <r>
    <x v="195"/>
    <s v="ORD100831"/>
    <s v="P4003"/>
    <s v="Foam Roller"/>
    <s v="Fitness"/>
    <s v="S003"/>
    <x v="0"/>
    <s v="In-Store"/>
    <n v="11"/>
    <n v="23.93"/>
    <n v="0.2"/>
    <n v="9.5500000000000007"/>
    <n v="105.05000000000001"/>
    <n v="0"/>
    <n v="263.23"/>
    <n v="210.58"/>
    <x v="818"/>
    <n v="0.50113970937410957"/>
  </r>
  <r>
    <x v="294"/>
    <s v="ORD100832"/>
    <s v="P4001"/>
    <s v="Yoga Mat"/>
    <s v="Fitness"/>
    <s v="S002"/>
    <x v="2"/>
    <s v="Online"/>
    <n v="11"/>
    <n v="29.9"/>
    <n v="0.2"/>
    <n v="12.15"/>
    <n v="133.65"/>
    <n v="11"/>
    <n v="328.9"/>
    <n v="263.12"/>
    <x v="819"/>
    <n v="0.49205685618729095"/>
  </r>
  <r>
    <x v="322"/>
    <s v="ORD100833"/>
    <s v="P4001"/>
    <s v="Yoga Mat"/>
    <s v="Fitness"/>
    <s v="S004"/>
    <x v="4"/>
    <s v="In-Store"/>
    <n v="8"/>
    <n v="29.44"/>
    <n v="0.1"/>
    <n v="11.91"/>
    <n v="95.28"/>
    <n v="0"/>
    <n v="235.52"/>
    <n v="211.97"/>
    <x v="820"/>
    <n v="0.55050242958909279"/>
  </r>
  <r>
    <x v="268"/>
    <s v="ORD100834"/>
    <s v="P1001"/>
    <s v="Wireless Mouse"/>
    <s v="Electronics"/>
    <s v="S004"/>
    <x v="4"/>
    <s v="In-Store"/>
    <n v="1"/>
    <n v="25.44"/>
    <n v="0.1"/>
    <n v="10.64"/>
    <n v="10.64"/>
    <n v="0"/>
    <n v="25.44"/>
    <n v="22.9"/>
    <x v="821"/>
    <n v="0.5353711790393012"/>
  </r>
  <r>
    <x v="54"/>
    <s v="ORD100835"/>
    <s v="P1004"/>
    <s v="Bluetooth Speaker"/>
    <s v="Electronics"/>
    <s v="S003"/>
    <x v="0"/>
    <s v="In-Store"/>
    <n v="6"/>
    <n v="55.05"/>
    <n v="0.05"/>
    <n v="27.48"/>
    <n v="164.88"/>
    <n v="0"/>
    <n v="330.29999999999995"/>
    <n v="313.79000000000002"/>
    <x v="822"/>
    <n v="0.47455304503011575"/>
  </r>
  <r>
    <x v="70"/>
    <s v="ORD100836"/>
    <s v="P2003"/>
    <s v="Water Bottle"/>
    <s v="Home"/>
    <s v="S001"/>
    <x v="3"/>
    <s v="In-Store"/>
    <n v="4"/>
    <n v="19.53"/>
    <n v="0.2"/>
    <n v="6.78"/>
    <n v="27.12"/>
    <n v="0"/>
    <n v="78.12"/>
    <n v="62.5"/>
    <x v="823"/>
    <n v="0.56607999999999992"/>
  </r>
  <r>
    <x v="323"/>
    <s v="ORD100837"/>
    <s v="P2003"/>
    <s v="Water Bottle"/>
    <s v="Home"/>
    <s v="S001"/>
    <x v="3"/>
    <s v="Online"/>
    <n v="4"/>
    <n v="18.5"/>
    <n v="0"/>
    <n v="6.84"/>
    <n v="27.36"/>
    <n v="4"/>
    <n v="74"/>
    <n v="74"/>
    <x v="824"/>
    <n v="0.63027027027027027"/>
  </r>
  <r>
    <x v="115"/>
    <s v="ORD100838"/>
    <s v="P3002"/>
    <s v="Gel Pen Set"/>
    <s v="Office"/>
    <s v="S004"/>
    <x v="4"/>
    <s v="Online"/>
    <n v="4"/>
    <n v="9.58"/>
    <n v="0"/>
    <n v="2.85"/>
    <n v="11.4"/>
    <n v="4"/>
    <n v="38.32"/>
    <n v="38.32"/>
    <x v="825"/>
    <n v="0.70250521920668063"/>
  </r>
  <r>
    <x v="58"/>
    <s v="ORD100839"/>
    <s v="P3002"/>
    <s v="Gel Pen Set"/>
    <s v="Office"/>
    <s v="S001"/>
    <x v="3"/>
    <s v="Online"/>
    <n v="8"/>
    <n v="9.65"/>
    <n v="0.15"/>
    <n v="2.86"/>
    <n v="22.88"/>
    <n v="8"/>
    <n v="77.2"/>
    <n v="65.62"/>
    <x v="826"/>
    <n v="0.6513258153002135"/>
  </r>
  <r>
    <x v="56"/>
    <s v="ORD100840"/>
    <s v="P3002"/>
    <s v="Gel Pen Set"/>
    <s v="Office"/>
    <s v="S001"/>
    <x v="3"/>
    <s v="In-Store"/>
    <n v="7"/>
    <n v="9.7200000000000006"/>
    <n v="0"/>
    <n v="2.87"/>
    <n v="20.09"/>
    <n v="0"/>
    <n v="68.040000000000006"/>
    <n v="68.040000000000006"/>
    <x v="827"/>
    <n v="0.70473251028806583"/>
  </r>
  <r>
    <x v="324"/>
    <s v="ORD100841"/>
    <s v="P2003"/>
    <s v="Water Bottle"/>
    <s v="Home"/>
    <s v="S005"/>
    <x v="1"/>
    <s v="In-Store"/>
    <n v="2"/>
    <n v="19.329999999999998"/>
    <n v="0"/>
    <n v="6.8"/>
    <n v="13.6"/>
    <n v="0"/>
    <n v="38.659999999999997"/>
    <n v="38.659999999999997"/>
    <x v="828"/>
    <n v="0.64821520951888245"/>
  </r>
  <r>
    <x v="27"/>
    <s v="ORD100842"/>
    <s v="P3003"/>
    <s v="Desk Organizer"/>
    <s v="Office"/>
    <s v="S003"/>
    <x v="0"/>
    <s v="Online"/>
    <n v="7"/>
    <n v="23.37"/>
    <n v="0"/>
    <n v="8.5399999999999991"/>
    <n v="59.779999999999994"/>
    <n v="7"/>
    <n v="163.59"/>
    <n v="163.59"/>
    <x v="829"/>
    <n v="0.63457424047924693"/>
  </r>
  <r>
    <x v="79"/>
    <s v="ORD100843"/>
    <s v="P3001"/>
    <s v="Notebook 3-Pack"/>
    <s v="Office"/>
    <s v="S005"/>
    <x v="1"/>
    <s v="In-Store"/>
    <n v="1"/>
    <n v="12.79"/>
    <n v="0.2"/>
    <n v="4.3099999999999996"/>
    <n v="4.3099999999999996"/>
    <n v="0"/>
    <n v="12.79"/>
    <n v="10.23"/>
    <x v="830"/>
    <n v="0.57869012707722389"/>
  </r>
  <r>
    <x v="325"/>
    <s v="ORD100844"/>
    <s v="P1004"/>
    <s v="Bluetooth Speaker"/>
    <s v="Electronics"/>
    <s v="S002"/>
    <x v="2"/>
    <s v="In-Store"/>
    <n v="2"/>
    <n v="55.54"/>
    <n v="0.15"/>
    <n v="27.11"/>
    <n v="54.22"/>
    <n v="0"/>
    <n v="111.08"/>
    <n v="94.42"/>
    <x v="831"/>
    <n v="0.42575725481889432"/>
  </r>
  <r>
    <x v="202"/>
    <s v="ORD100845"/>
    <s v="P3002"/>
    <s v="Gel Pen Set"/>
    <s v="Office"/>
    <s v="S003"/>
    <x v="0"/>
    <s v="In-Store"/>
    <n v="3"/>
    <n v="9.3000000000000007"/>
    <n v="0.15"/>
    <n v="2.89"/>
    <n v="8.67"/>
    <n v="0"/>
    <n v="27.900000000000002"/>
    <n v="23.72"/>
    <x v="832"/>
    <n v="0.63448566610455315"/>
  </r>
  <r>
    <x v="248"/>
    <s v="ORD100846"/>
    <s v="P1004"/>
    <s v="Bluetooth Speaker"/>
    <s v="Electronics"/>
    <s v="S001"/>
    <x v="3"/>
    <s v="In-Store"/>
    <n v="7"/>
    <n v="55.4"/>
    <n v="0.05"/>
    <n v="27.29"/>
    <n v="191.03"/>
    <n v="0"/>
    <n v="387.8"/>
    <n v="368.41"/>
    <x v="833"/>
    <n v="0.48147444423332703"/>
  </r>
  <r>
    <x v="190"/>
    <s v="ORD100847"/>
    <s v="P4001"/>
    <s v="Yoga Mat"/>
    <s v="Fitness"/>
    <s v="S004"/>
    <x v="4"/>
    <s v="Online"/>
    <n v="1"/>
    <n v="29.74"/>
    <n v="0"/>
    <n v="11.83"/>
    <n v="11.83"/>
    <n v="1"/>
    <n v="29.74"/>
    <n v="29.74"/>
    <x v="834"/>
    <n v="0.60221923335574978"/>
  </r>
  <r>
    <x v="169"/>
    <s v="ORD100848"/>
    <s v="P3002"/>
    <s v="Gel Pen Set"/>
    <s v="Office"/>
    <s v="S003"/>
    <x v="0"/>
    <s v="Online"/>
    <n v="1"/>
    <n v="9.32"/>
    <n v="0.15"/>
    <n v="2.87"/>
    <n v="2.87"/>
    <n v="1"/>
    <n v="9.32"/>
    <n v="7.92"/>
    <x v="835"/>
    <n v="0.63762626262626265"/>
  </r>
  <r>
    <x v="250"/>
    <s v="ORD100849"/>
    <s v="P1004"/>
    <s v="Bluetooth Speaker"/>
    <s v="Electronics"/>
    <s v="S002"/>
    <x v="2"/>
    <s v="Online"/>
    <n v="1"/>
    <n v="54.2"/>
    <n v="0.2"/>
    <n v="26.61"/>
    <n v="26.61"/>
    <n v="1"/>
    <n v="54.2"/>
    <n v="43.36"/>
    <x v="836"/>
    <n v="0.38630073800738007"/>
  </r>
  <r>
    <x v="226"/>
    <s v="ORD100850"/>
    <s v="P1002"/>
    <s v="Mechanical Keyboard"/>
    <s v="Electronics"/>
    <s v="S003"/>
    <x v="0"/>
    <s v="In-Store"/>
    <n v="2"/>
    <n v="68.900000000000006"/>
    <n v="0.1"/>
    <n v="34.22"/>
    <n v="68.44"/>
    <n v="0"/>
    <n v="137.80000000000001"/>
    <n v="124.02"/>
    <x v="837"/>
    <n v="0.44815352362522176"/>
  </r>
  <r>
    <x v="308"/>
    <s v="ORD100851"/>
    <s v="P3002"/>
    <s v="Gel Pen Set"/>
    <s v="Office"/>
    <s v="S004"/>
    <x v="4"/>
    <s v="In-Store"/>
    <n v="2"/>
    <n v="9.7100000000000009"/>
    <n v="0"/>
    <n v="2.81"/>
    <n v="5.62"/>
    <n v="0"/>
    <n v="19.420000000000002"/>
    <n v="19.420000000000002"/>
    <x v="838"/>
    <n v="0.71060762100926878"/>
  </r>
  <r>
    <x v="3"/>
    <s v="ORD100852"/>
    <s v="P2001"/>
    <s v="Desk Lamp"/>
    <s v="Home"/>
    <s v="S005"/>
    <x v="1"/>
    <s v="In-Store"/>
    <n v="4"/>
    <n v="32.799999999999997"/>
    <n v="0.05"/>
    <n v="14.4"/>
    <n v="57.6"/>
    <n v="0"/>
    <n v="131.19999999999999"/>
    <n v="124.64"/>
    <x v="839"/>
    <n v="0.53786906290115521"/>
  </r>
  <r>
    <x v="263"/>
    <s v="ORD100853"/>
    <s v="P2001"/>
    <s v="Desk Lamp"/>
    <s v="Home"/>
    <s v="S002"/>
    <x v="2"/>
    <s v="Online"/>
    <n v="6"/>
    <n v="32.71"/>
    <n v="0.2"/>
    <n v="14.42"/>
    <n v="86.52"/>
    <n v="6"/>
    <n v="196.26"/>
    <n v="157.01"/>
    <x v="840"/>
    <n v="0.44895229603209985"/>
  </r>
  <r>
    <x v="72"/>
    <s v="ORD100854"/>
    <s v="P4002"/>
    <s v="Resistance Bands"/>
    <s v="Fitness"/>
    <s v="S004"/>
    <x v="4"/>
    <s v="In-Store"/>
    <n v="4"/>
    <n v="19.59"/>
    <n v="0.1"/>
    <n v="7.37"/>
    <n v="29.48"/>
    <n v="0"/>
    <n v="78.36"/>
    <n v="70.52"/>
    <x v="841"/>
    <n v="0.58196256381168454"/>
  </r>
  <r>
    <x v="112"/>
    <s v="ORD100855"/>
    <s v="P2001"/>
    <s v="Desk Lamp"/>
    <s v="Home"/>
    <s v="S004"/>
    <x v="4"/>
    <s v="In-Store"/>
    <n v="1"/>
    <n v="32.4"/>
    <n v="0.2"/>
    <n v="14.31"/>
    <n v="14.31"/>
    <n v="0"/>
    <n v="32.4"/>
    <n v="25.92"/>
    <x v="842"/>
    <n v="0.44791666666666669"/>
  </r>
  <r>
    <x v="257"/>
    <s v="ORD100856"/>
    <s v="P2003"/>
    <s v="Water Bottle"/>
    <s v="Home"/>
    <s v="S003"/>
    <x v="0"/>
    <s v="In-Store"/>
    <n v="4"/>
    <n v="19.32"/>
    <n v="0"/>
    <n v="6.82"/>
    <n v="27.28"/>
    <n v="0"/>
    <n v="77.28"/>
    <n v="77.28"/>
    <x v="843"/>
    <n v="0.64699792960662528"/>
  </r>
  <r>
    <x v="160"/>
    <s v="ORD100857"/>
    <s v="P4003"/>
    <s v="Foam Roller"/>
    <s v="Fitness"/>
    <s v="S002"/>
    <x v="2"/>
    <s v="In-Store"/>
    <n v="4"/>
    <n v="24.59"/>
    <n v="0.1"/>
    <n v="9.4600000000000009"/>
    <n v="37.840000000000003"/>
    <n v="0"/>
    <n v="98.36"/>
    <n v="88.52"/>
    <x v="844"/>
    <n v="0.57252598282873923"/>
  </r>
  <r>
    <x v="326"/>
    <s v="ORD100858"/>
    <s v="P3001"/>
    <s v="Notebook 3-Pack"/>
    <s v="Office"/>
    <s v="S003"/>
    <x v="0"/>
    <s v="Online"/>
    <n v="1"/>
    <n v="13"/>
    <n v="0.1"/>
    <n v="4.24"/>
    <n v="4.24"/>
    <n v="1"/>
    <n v="13"/>
    <n v="11.7"/>
    <x v="845"/>
    <n v="0.63760683760683756"/>
  </r>
  <r>
    <x v="237"/>
    <s v="ORD100859"/>
    <s v="P2003"/>
    <s v="Water Bottle"/>
    <s v="Home"/>
    <s v="S003"/>
    <x v="0"/>
    <s v="Online"/>
    <n v="1"/>
    <n v="18.920000000000002"/>
    <n v="0.05"/>
    <n v="6.86"/>
    <n v="6.86"/>
    <n v="1"/>
    <n v="18.920000000000002"/>
    <n v="17.97"/>
    <x v="846"/>
    <n v="0.61825264329437957"/>
  </r>
  <r>
    <x v="223"/>
    <s v="ORD100860"/>
    <s v="P3001"/>
    <s v="Notebook 3-Pack"/>
    <s v="Office"/>
    <s v="S005"/>
    <x v="1"/>
    <s v="In-Store"/>
    <n v="1"/>
    <n v="12.82"/>
    <n v="0.05"/>
    <n v="4.18"/>
    <n v="4.18"/>
    <n v="0"/>
    <n v="12.82"/>
    <n v="12.18"/>
    <x v="847"/>
    <n v="0.65681444991789817"/>
  </r>
  <r>
    <x v="320"/>
    <s v="ORD100861"/>
    <s v="P3001"/>
    <s v="Notebook 3-Pack"/>
    <s v="Office"/>
    <s v="S002"/>
    <x v="2"/>
    <s v="Online"/>
    <n v="5"/>
    <n v="12.8"/>
    <n v="0.2"/>
    <n v="4.33"/>
    <n v="21.65"/>
    <n v="5"/>
    <n v="64"/>
    <n v="51.2"/>
    <x v="848"/>
    <n v="0.5771484375"/>
  </r>
  <r>
    <x v="151"/>
    <s v="ORD100862"/>
    <s v="P4001"/>
    <s v="Yoga Mat"/>
    <s v="Fitness"/>
    <s v="S005"/>
    <x v="1"/>
    <s v="In-Store"/>
    <n v="1"/>
    <n v="29.63"/>
    <n v="0.1"/>
    <n v="12.14"/>
    <n v="12.14"/>
    <n v="0"/>
    <n v="29.63"/>
    <n v="26.67"/>
    <x v="849"/>
    <n v="0.54480689913760783"/>
  </r>
  <r>
    <x v="211"/>
    <s v="ORD100863"/>
    <s v="P4003"/>
    <s v="Foam Roller"/>
    <s v="Fitness"/>
    <s v="S005"/>
    <x v="1"/>
    <s v="In-Store"/>
    <n v="1"/>
    <n v="24.72"/>
    <n v="0"/>
    <n v="9.74"/>
    <n v="9.74"/>
    <n v="0"/>
    <n v="24.72"/>
    <n v="24.72"/>
    <x v="850"/>
    <n v="0.60598705501618122"/>
  </r>
  <r>
    <x v="291"/>
    <s v="ORD100864"/>
    <s v="P4001"/>
    <s v="Yoga Mat"/>
    <s v="Fitness"/>
    <s v="S002"/>
    <x v="2"/>
    <s v="In-Store"/>
    <n v="3"/>
    <n v="30.5"/>
    <n v="0.15"/>
    <n v="12.11"/>
    <n v="36.33"/>
    <n v="0"/>
    <n v="91.5"/>
    <n v="77.78"/>
    <x v="851"/>
    <n v="0.53291334533299051"/>
  </r>
  <r>
    <x v="118"/>
    <s v="ORD100865"/>
    <s v="P1002"/>
    <s v="Mechanical Keyboard"/>
    <s v="Electronics"/>
    <s v="S003"/>
    <x v="0"/>
    <s v="In-Store"/>
    <n v="3"/>
    <n v="71.849999999999994"/>
    <n v="0.1"/>
    <n v="33.61"/>
    <n v="100.83"/>
    <n v="0"/>
    <n v="215.54999999999998"/>
    <n v="194"/>
    <x v="852"/>
    <n v="0.48025773195876287"/>
  </r>
  <r>
    <x v="17"/>
    <s v="ORD100866"/>
    <s v="P1001"/>
    <s v="Wireless Mouse"/>
    <s v="Electronics"/>
    <s v="S003"/>
    <x v="0"/>
    <s v="Online"/>
    <n v="7"/>
    <n v="24.7"/>
    <n v="0"/>
    <n v="10.57"/>
    <n v="73.990000000000009"/>
    <n v="7"/>
    <n v="172.9"/>
    <n v="172.9"/>
    <x v="853"/>
    <n v="0.57206477732793515"/>
  </r>
  <r>
    <x v="313"/>
    <s v="ORD100867"/>
    <s v="P2002"/>
    <s v="Storage Bin Set"/>
    <s v="Home"/>
    <s v="S004"/>
    <x v="4"/>
    <s v="In-Store"/>
    <n v="3"/>
    <n v="27.95"/>
    <n v="0.2"/>
    <n v="11.66"/>
    <n v="34.980000000000004"/>
    <n v="0"/>
    <n v="83.85"/>
    <n v="67.08"/>
    <x v="854"/>
    <n v="0.47853309481216449"/>
  </r>
  <r>
    <x v="286"/>
    <s v="ORD100868"/>
    <s v="P4002"/>
    <s v="Resistance Bands"/>
    <s v="Fitness"/>
    <s v="S001"/>
    <x v="3"/>
    <s v="In-Store"/>
    <n v="1"/>
    <n v="20.53"/>
    <n v="0.1"/>
    <n v="7.32"/>
    <n v="7.32"/>
    <n v="0"/>
    <n v="20.53"/>
    <n v="18.48"/>
    <x v="855"/>
    <n v="0.60389610389610393"/>
  </r>
  <r>
    <x v="165"/>
    <s v="ORD100869"/>
    <s v="P3002"/>
    <s v="Gel Pen Set"/>
    <s v="Office"/>
    <s v="S005"/>
    <x v="1"/>
    <s v="In-Store"/>
    <n v="11"/>
    <n v="9.75"/>
    <n v="0"/>
    <n v="2.81"/>
    <n v="30.91"/>
    <n v="0"/>
    <n v="107.25"/>
    <n v="107.25"/>
    <x v="856"/>
    <n v="0.71179487179487178"/>
  </r>
  <r>
    <x v="21"/>
    <s v="ORD100870"/>
    <s v="P2003"/>
    <s v="Water Bottle"/>
    <s v="Home"/>
    <s v="S003"/>
    <x v="0"/>
    <s v="Online"/>
    <n v="1"/>
    <n v="19.05"/>
    <n v="0"/>
    <n v="6.93"/>
    <n v="6.93"/>
    <n v="1"/>
    <n v="19.05"/>
    <n v="19.05"/>
    <x v="857"/>
    <n v="0.63622047244094493"/>
  </r>
  <r>
    <x v="199"/>
    <s v="ORD100871"/>
    <s v="P1002"/>
    <s v="Mechanical Keyboard"/>
    <s v="Electronics"/>
    <s v="S004"/>
    <x v="4"/>
    <s v="Online"/>
    <n v="2"/>
    <n v="70.66"/>
    <n v="0"/>
    <n v="33.82"/>
    <n v="67.64"/>
    <n v="2"/>
    <n v="141.32"/>
    <n v="141.32"/>
    <x v="858"/>
    <n v="0.52136994056043018"/>
  </r>
  <r>
    <x v="327"/>
    <s v="ORD100872"/>
    <s v="P4003"/>
    <s v="Foam Roller"/>
    <s v="Fitness"/>
    <s v="S004"/>
    <x v="4"/>
    <s v="In-Store"/>
    <n v="10"/>
    <n v="23.95"/>
    <n v="0.1"/>
    <n v="9.59"/>
    <n v="95.9"/>
    <n v="0"/>
    <n v="239.5"/>
    <n v="215.55"/>
    <x v="859"/>
    <n v="0.55509162607283691"/>
  </r>
  <r>
    <x v="267"/>
    <s v="ORD100873"/>
    <s v="P4004"/>
    <s v="Adjustable Dumbbell"/>
    <s v="Fitness"/>
    <s v="S002"/>
    <x v="2"/>
    <s v="Online"/>
    <n v="2"/>
    <n v="79.66"/>
    <n v="0.2"/>
    <n v="45.79"/>
    <n v="91.58"/>
    <n v="2"/>
    <n v="159.32"/>
    <n v="127.46"/>
    <x v="765"/>
    <n v="0.28150007845598618"/>
  </r>
  <r>
    <x v="27"/>
    <s v="ORD100874"/>
    <s v="P4001"/>
    <s v="Yoga Mat"/>
    <s v="Fitness"/>
    <s v="S004"/>
    <x v="4"/>
    <s v="Online"/>
    <n v="1"/>
    <n v="29.35"/>
    <n v="0"/>
    <n v="12.05"/>
    <n v="12.05"/>
    <n v="1"/>
    <n v="29.35"/>
    <n v="29.35"/>
    <x v="860"/>
    <n v="0.58943781942078366"/>
  </r>
  <r>
    <x v="198"/>
    <s v="ORD100875"/>
    <s v="P4004"/>
    <s v="Adjustable Dumbbell"/>
    <s v="Fitness"/>
    <s v="S005"/>
    <x v="1"/>
    <s v="In-Store"/>
    <n v="3"/>
    <n v="80.36"/>
    <n v="0"/>
    <n v="44.62"/>
    <n v="133.85999999999999"/>
    <n v="0"/>
    <n v="241.07999999999998"/>
    <n v="241.08"/>
    <x v="861"/>
    <n v="0.44474863115978108"/>
  </r>
  <r>
    <x v="160"/>
    <s v="ORD100876"/>
    <s v="P2001"/>
    <s v="Desk Lamp"/>
    <s v="Home"/>
    <s v="S003"/>
    <x v="0"/>
    <s v="In-Store"/>
    <n v="7"/>
    <n v="31.83"/>
    <n v="0"/>
    <n v="14.33"/>
    <n v="100.31"/>
    <n v="0"/>
    <n v="222.81"/>
    <n v="222.81"/>
    <x v="862"/>
    <n v="0.54979579013509272"/>
  </r>
  <r>
    <x v="328"/>
    <s v="ORD100877"/>
    <s v="P3003"/>
    <s v="Desk Organizer"/>
    <s v="Office"/>
    <s v="S002"/>
    <x v="2"/>
    <s v="In-Store"/>
    <n v="1"/>
    <n v="23.26"/>
    <n v="0"/>
    <n v="8.41"/>
    <n v="8.41"/>
    <n v="0"/>
    <n v="23.26"/>
    <n v="23.26"/>
    <x v="863"/>
    <n v="0.63843508168529661"/>
  </r>
  <r>
    <x v="40"/>
    <s v="ORD100878"/>
    <s v="P4004"/>
    <s v="Adjustable Dumbbell"/>
    <s v="Fitness"/>
    <s v="S005"/>
    <x v="1"/>
    <s v="Online"/>
    <n v="9"/>
    <n v="81.95"/>
    <n v="0.1"/>
    <n v="45.89"/>
    <n v="413.01"/>
    <n v="9"/>
    <n v="737.55000000000007"/>
    <n v="663.8"/>
    <x v="864"/>
    <n v="0.37780958119915636"/>
  </r>
  <r>
    <x v="184"/>
    <s v="ORD100879"/>
    <s v="P3001"/>
    <s v="Notebook 3-Pack"/>
    <s v="Office"/>
    <s v="S003"/>
    <x v="0"/>
    <s v="In-Store"/>
    <n v="1"/>
    <n v="12.76"/>
    <n v="0"/>
    <n v="4.24"/>
    <n v="4.24"/>
    <n v="0"/>
    <n v="12.76"/>
    <n v="12.76"/>
    <x v="865"/>
    <n v="0.66771159874608144"/>
  </r>
  <r>
    <x v="103"/>
    <s v="ORD100880"/>
    <s v="P3003"/>
    <s v="Desk Organizer"/>
    <s v="Office"/>
    <s v="S004"/>
    <x v="4"/>
    <s v="In-Store"/>
    <n v="5"/>
    <n v="23.48"/>
    <n v="0.1"/>
    <n v="8.34"/>
    <n v="41.7"/>
    <n v="0"/>
    <n v="117.4"/>
    <n v="105.66"/>
    <x v="866"/>
    <n v="0.60533787620670065"/>
  </r>
  <r>
    <x v="222"/>
    <s v="ORD100881"/>
    <s v="P4004"/>
    <s v="Adjustable Dumbbell"/>
    <s v="Fitness"/>
    <s v="S002"/>
    <x v="2"/>
    <s v="Online"/>
    <n v="5"/>
    <n v="79.92"/>
    <n v="0.2"/>
    <n v="44.54"/>
    <n v="222.7"/>
    <n v="5"/>
    <n v="399.6"/>
    <n v="319.68"/>
    <x v="867"/>
    <n v="0.30336586586586589"/>
  </r>
  <r>
    <x v="100"/>
    <s v="ORD100882"/>
    <s v="P2003"/>
    <s v="Water Bottle"/>
    <s v="Home"/>
    <s v="S003"/>
    <x v="0"/>
    <s v="In-Store"/>
    <n v="1"/>
    <n v="19.11"/>
    <n v="0.2"/>
    <n v="6.97"/>
    <n v="6.97"/>
    <n v="0"/>
    <n v="19.11"/>
    <n v="15.29"/>
    <x v="868"/>
    <n v="0.54414650098103345"/>
  </r>
  <r>
    <x v="179"/>
    <s v="ORD100883"/>
    <s v="P4002"/>
    <s v="Resistance Bands"/>
    <s v="Fitness"/>
    <s v="S001"/>
    <x v="3"/>
    <s v="In-Store"/>
    <n v="1"/>
    <n v="19.82"/>
    <n v="0.05"/>
    <n v="7.36"/>
    <n v="7.36"/>
    <n v="0"/>
    <n v="19.82"/>
    <n v="18.829999999999998"/>
    <x v="869"/>
    <n v="0.60913436006372812"/>
  </r>
  <r>
    <x v="141"/>
    <s v="ORD100884"/>
    <s v="P1004"/>
    <s v="Bluetooth Speaker"/>
    <s v="Electronics"/>
    <s v="S004"/>
    <x v="4"/>
    <s v="In-Store"/>
    <n v="9"/>
    <n v="55.46"/>
    <n v="0.15"/>
    <n v="26.94"/>
    <n v="242.46"/>
    <n v="0"/>
    <n v="499.14"/>
    <n v="424.27"/>
    <x v="870"/>
    <n v="0.42852428877837223"/>
  </r>
  <r>
    <x v="192"/>
    <s v="ORD100885"/>
    <s v="P4002"/>
    <s v="Resistance Bands"/>
    <s v="Fitness"/>
    <s v="S004"/>
    <x v="4"/>
    <s v="In-Store"/>
    <n v="8"/>
    <n v="19.84"/>
    <n v="0.05"/>
    <n v="7.21"/>
    <n v="57.68"/>
    <n v="0"/>
    <n v="158.72"/>
    <n v="150.78"/>
    <x v="871"/>
    <n v="0.61745589600742801"/>
  </r>
  <r>
    <x v="281"/>
    <s v="ORD100886"/>
    <s v="P1001"/>
    <s v="Wireless Mouse"/>
    <s v="Electronics"/>
    <s v="S003"/>
    <x v="0"/>
    <s v="In-Store"/>
    <n v="5"/>
    <n v="24.34"/>
    <n v="0"/>
    <n v="10.62"/>
    <n v="53.099999999999994"/>
    <n v="0"/>
    <n v="121.7"/>
    <n v="121.7"/>
    <x v="872"/>
    <n v="0.5636811832374693"/>
  </r>
  <r>
    <x v="163"/>
    <s v="ORD100887"/>
    <s v="P4001"/>
    <s v="Yoga Mat"/>
    <s v="Fitness"/>
    <s v="S002"/>
    <x v="2"/>
    <s v="Online"/>
    <n v="4"/>
    <n v="29.67"/>
    <n v="0.05"/>
    <n v="11.95"/>
    <n v="47.8"/>
    <n v="4"/>
    <n v="118.68"/>
    <n v="112.75"/>
    <x v="873"/>
    <n v="0.57605321507760532"/>
  </r>
  <r>
    <x v="66"/>
    <s v="ORD100888"/>
    <s v="P1004"/>
    <s v="Bluetooth Speaker"/>
    <s v="Electronics"/>
    <s v="S001"/>
    <x v="3"/>
    <s v="Online"/>
    <n v="1"/>
    <n v="54.67"/>
    <n v="0.1"/>
    <n v="26.96"/>
    <n v="26.96"/>
    <n v="1"/>
    <n v="54.67"/>
    <n v="49.2"/>
    <x v="874"/>
    <n v="0.45203252032520325"/>
  </r>
  <r>
    <x v="212"/>
    <s v="ORD100889"/>
    <s v="P1005"/>
    <s v="27in Monitor"/>
    <s v="Electronics"/>
    <s v="S005"/>
    <x v="1"/>
    <s v="Online"/>
    <n v="1"/>
    <n v="186.78"/>
    <n v="0.05"/>
    <n v="118"/>
    <n v="118"/>
    <n v="1"/>
    <n v="186.78"/>
    <n v="177.44"/>
    <x v="875"/>
    <n v="0.33498647430117223"/>
  </r>
  <r>
    <x v="209"/>
    <s v="ORD100890"/>
    <s v="P3001"/>
    <s v="Notebook 3-Pack"/>
    <s v="Office"/>
    <s v="S005"/>
    <x v="1"/>
    <s v="Online"/>
    <n v="9"/>
    <n v="13.07"/>
    <n v="0.1"/>
    <n v="4.33"/>
    <n v="38.97"/>
    <n v="9"/>
    <n v="117.63"/>
    <n v="105.87"/>
    <x v="876"/>
    <n v="0.63190705582317941"/>
  </r>
  <r>
    <x v="43"/>
    <s v="ORD100891"/>
    <s v="P1003"/>
    <s v="USB-C Hub"/>
    <s v="Electronics"/>
    <s v="S003"/>
    <x v="0"/>
    <s v="In-Store"/>
    <n v="5"/>
    <n v="38.950000000000003"/>
    <n v="0"/>
    <n v="18.329999999999998"/>
    <n v="91.649999999999991"/>
    <n v="0"/>
    <n v="194.75"/>
    <n v="194.75"/>
    <x v="877"/>
    <n v="0.52939666238767658"/>
  </r>
  <r>
    <x v="81"/>
    <s v="ORD100892"/>
    <s v="P3001"/>
    <s v="Notebook 3-Pack"/>
    <s v="Office"/>
    <s v="S002"/>
    <x v="2"/>
    <s v="In-Store"/>
    <n v="5"/>
    <n v="12.61"/>
    <n v="0"/>
    <n v="4.2699999999999996"/>
    <n v="21.349999999999998"/>
    <n v="0"/>
    <n v="63.05"/>
    <n v="63.05"/>
    <x v="878"/>
    <n v="0.66137985725614601"/>
  </r>
  <r>
    <x v="149"/>
    <s v="ORD100893"/>
    <s v="P1004"/>
    <s v="Bluetooth Speaker"/>
    <s v="Electronics"/>
    <s v="S004"/>
    <x v="4"/>
    <s v="In-Store"/>
    <n v="4"/>
    <n v="53.79"/>
    <n v="0.15"/>
    <n v="26.87"/>
    <n v="107.48"/>
    <n v="0"/>
    <n v="215.16"/>
    <n v="182.89"/>
    <x v="879"/>
    <n v="0.4123243479687243"/>
  </r>
  <r>
    <x v="217"/>
    <s v="ORD100894"/>
    <s v="P4004"/>
    <s v="Adjustable Dumbbell"/>
    <s v="Fitness"/>
    <s v="S005"/>
    <x v="1"/>
    <s v="In-Store"/>
    <n v="3"/>
    <n v="81.8"/>
    <n v="0"/>
    <n v="44.6"/>
    <n v="133.80000000000001"/>
    <n v="0"/>
    <n v="245.39999999999998"/>
    <n v="245.4"/>
    <x v="880"/>
    <n v="0.45476772616136918"/>
  </r>
  <r>
    <x v="129"/>
    <s v="ORD100895"/>
    <s v="P1001"/>
    <s v="Wireless Mouse"/>
    <s v="Electronics"/>
    <s v="S005"/>
    <x v="1"/>
    <s v="In-Store"/>
    <n v="3"/>
    <n v="25.46"/>
    <n v="0"/>
    <n v="10.39"/>
    <n v="31.17"/>
    <n v="0"/>
    <n v="76.38"/>
    <n v="76.38"/>
    <x v="881"/>
    <n v="0.59190887666928516"/>
  </r>
  <r>
    <x v="43"/>
    <s v="ORD100896"/>
    <s v="P1004"/>
    <s v="Bluetooth Speaker"/>
    <s v="Electronics"/>
    <s v="S002"/>
    <x v="2"/>
    <s v="In-Store"/>
    <n v="8"/>
    <n v="55.53"/>
    <n v="0.05"/>
    <n v="27.33"/>
    <n v="218.64"/>
    <n v="0"/>
    <n v="444.24"/>
    <n v="422.03"/>
    <x v="882"/>
    <n v="0.48193256403573204"/>
  </r>
  <r>
    <x v="329"/>
    <s v="ORD100897"/>
    <s v="P3002"/>
    <s v="Gel Pen Set"/>
    <s v="Office"/>
    <s v="S004"/>
    <x v="4"/>
    <s v="In-Store"/>
    <n v="1"/>
    <n v="9.56"/>
    <n v="0"/>
    <n v="2.89"/>
    <n v="2.89"/>
    <n v="0"/>
    <n v="9.56"/>
    <n v="9.56"/>
    <x v="883"/>
    <n v="0.69769874476987448"/>
  </r>
  <r>
    <x v="199"/>
    <s v="ORD100898"/>
    <s v="P1001"/>
    <s v="Wireless Mouse"/>
    <s v="Electronics"/>
    <s v="S002"/>
    <x v="2"/>
    <s v="In-Store"/>
    <n v="1"/>
    <n v="24.5"/>
    <n v="0.2"/>
    <n v="10.64"/>
    <n v="10.64"/>
    <n v="0"/>
    <n v="24.5"/>
    <n v="19.600000000000001"/>
    <x v="884"/>
    <n v="0.45714285714285713"/>
  </r>
  <r>
    <x v="275"/>
    <s v="ORD100899"/>
    <s v="P3001"/>
    <s v="Notebook 3-Pack"/>
    <s v="Office"/>
    <s v="S001"/>
    <x v="3"/>
    <s v="In-Store"/>
    <n v="4"/>
    <n v="13.16"/>
    <n v="0.2"/>
    <n v="4.21"/>
    <n v="16.84"/>
    <n v="0"/>
    <n v="52.64"/>
    <n v="42.11"/>
    <x v="885"/>
    <n v="0.6000949893137022"/>
  </r>
  <r>
    <x v="45"/>
    <s v="ORD100900"/>
    <s v="P3003"/>
    <s v="Desk Organizer"/>
    <s v="Office"/>
    <s v="S002"/>
    <x v="2"/>
    <s v="Online"/>
    <n v="6"/>
    <n v="22.41"/>
    <n v="0.1"/>
    <n v="8.39"/>
    <n v="50.34"/>
    <n v="6"/>
    <n v="134.46"/>
    <n v="121.01"/>
    <x v="886"/>
    <n v="0.584001322204776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x v="0"/>
    <x v="0"/>
    <x v="0"/>
    <x v="0"/>
    <n v="29.27"/>
    <n v="0.2"/>
    <n v="11.78"/>
    <n v="11.78"/>
    <n v="11.640000000000002"/>
    <n v="1"/>
    <n v="29.27"/>
    <n v="23.42"/>
    <x v="0"/>
    <n v="0.49701110162254492"/>
  </r>
  <r>
    <x v="1"/>
    <x v="1"/>
    <x v="1"/>
    <x v="1"/>
    <x v="1"/>
    <x v="1"/>
    <x v="1"/>
    <x v="0"/>
    <x v="0"/>
    <n v="13.11"/>
    <n v="0.2"/>
    <n v="4.24"/>
    <n v="4.24"/>
    <n v="6.25"/>
    <n v="1"/>
    <n v="13.11"/>
    <n v="10.49"/>
    <x v="1"/>
    <n v="0.59580552907530981"/>
  </r>
  <r>
    <x v="2"/>
    <x v="2"/>
    <x v="2"/>
    <x v="2"/>
    <x v="2"/>
    <x v="2"/>
    <x v="2"/>
    <x v="1"/>
    <x v="1"/>
    <n v="24.47"/>
    <n v="0.1"/>
    <n v="10.33"/>
    <n v="20.66"/>
    <n v="23.389999999999997"/>
    <n v="0"/>
    <n v="48.94"/>
    <n v="44.05"/>
    <x v="2"/>
    <n v="0.53098751418842216"/>
  </r>
  <r>
    <x v="3"/>
    <x v="3"/>
    <x v="3"/>
    <x v="3"/>
    <x v="0"/>
    <x v="0"/>
    <x v="0"/>
    <x v="1"/>
    <x v="2"/>
    <n v="24.83"/>
    <n v="0.2"/>
    <n v="9.4600000000000009"/>
    <n v="56.760000000000005"/>
    <n v="62.42"/>
    <n v="0"/>
    <n v="148.97999999999999"/>
    <n v="119.18"/>
    <x v="3"/>
    <n v="0.52374559489847283"/>
  </r>
  <r>
    <x v="4"/>
    <x v="4"/>
    <x v="1"/>
    <x v="1"/>
    <x v="1"/>
    <x v="0"/>
    <x v="0"/>
    <x v="1"/>
    <x v="3"/>
    <n v="13.05"/>
    <n v="0.1"/>
    <n v="4.3"/>
    <n v="21.5"/>
    <n v="37.229999999999997"/>
    <n v="0"/>
    <n v="65.25"/>
    <n v="58.73"/>
    <x v="4"/>
    <n v="0.63391792950791759"/>
  </r>
  <r>
    <x v="5"/>
    <x v="5"/>
    <x v="4"/>
    <x v="4"/>
    <x v="2"/>
    <x v="3"/>
    <x v="3"/>
    <x v="1"/>
    <x v="4"/>
    <n v="56.09"/>
    <n v="0"/>
    <n v="26.86"/>
    <n v="80.58"/>
    <n v="87.690000000000012"/>
    <n v="0"/>
    <n v="168.27"/>
    <n v="168.27"/>
    <x v="5"/>
    <n v="0.52112676056338036"/>
  </r>
  <r>
    <x v="6"/>
    <x v="6"/>
    <x v="0"/>
    <x v="0"/>
    <x v="0"/>
    <x v="3"/>
    <x v="3"/>
    <x v="1"/>
    <x v="0"/>
    <n v="30.4"/>
    <n v="0"/>
    <n v="11.98"/>
    <n v="11.98"/>
    <n v="18.419999999999998"/>
    <n v="0"/>
    <n v="30.4"/>
    <n v="30.4"/>
    <x v="6"/>
    <n v="0.60592105263157892"/>
  </r>
  <r>
    <x v="7"/>
    <x v="7"/>
    <x v="5"/>
    <x v="5"/>
    <x v="1"/>
    <x v="1"/>
    <x v="1"/>
    <x v="0"/>
    <x v="1"/>
    <n v="23.36"/>
    <n v="0.1"/>
    <n v="8.6"/>
    <n v="17.2"/>
    <n v="24.849999999999998"/>
    <n v="2"/>
    <n v="46.72"/>
    <n v="42.05"/>
    <x v="7"/>
    <n v="0.59096313912009513"/>
  </r>
  <r>
    <x v="8"/>
    <x v="8"/>
    <x v="4"/>
    <x v="4"/>
    <x v="2"/>
    <x v="1"/>
    <x v="1"/>
    <x v="1"/>
    <x v="1"/>
    <n v="55.5"/>
    <n v="0.1"/>
    <n v="27.42"/>
    <n v="54.84"/>
    <n v="45.06"/>
    <n v="0"/>
    <n v="111"/>
    <n v="99.9"/>
    <x v="8"/>
    <n v="0.45105105105105103"/>
  </r>
  <r>
    <x v="9"/>
    <x v="9"/>
    <x v="6"/>
    <x v="6"/>
    <x v="2"/>
    <x v="2"/>
    <x v="2"/>
    <x v="0"/>
    <x v="5"/>
    <n v="187.29"/>
    <n v="0.1"/>
    <n v="117.53"/>
    <n v="470.12"/>
    <n v="204.12"/>
    <n v="4"/>
    <n v="749.16"/>
    <n v="674.24"/>
    <x v="9"/>
    <n v="0.30274086378737541"/>
  </r>
  <r>
    <x v="10"/>
    <x v="10"/>
    <x v="1"/>
    <x v="1"/>
    <x v="1"/>
    <x v="4"/>
    <x v="4"/>
    <x v="0"/>
    <x v="0"/>
    <n v="12.69"/>
    <n v="0"/>
    <n v="4.24"/>
    <n v="4.24"/>
    <n v="8.4499999999999993"/>
    <n v="1"/>
    <n v="12.69"/>
    <n v="12.69"/>
    <x v="10"/>
    <n v="0.66587864460204882"/>
  </r>
  <r>
    <x v="11"/>
    <x v="11"/>
    <x v="7"/>
    <x v="7"/>
    <x v="1"/>
    <x v="4"/>
    <x v="4"/>
    <x v="1"/>
    <x v="6"/>
    <n v="9.6999999999999993"/>
    <n v="0"/>
    <n v="2.87"/>
    <n v="28.700000000000003"/>
    <n v="68.3"/>
    <n v="0"/>
    <n v="97"/>
    <n v="97"/>
    <x v="11"/>
    <n v="0.70412371134020613"/>
  </r>
  <r>
    <x v="12"/>
    <x v="12"/>
    <x v="8"/>
    <x v="8"/>
    <x v="0"/>
    <x v="0"/>
    <x v="0"/>
    <x v="1"/>
    <x v="1"/>
    <n v="19.739999999999998"/>
    <n v="0"/>
    <n v="7.29"/>
    <n v="14.58"/>
    <n v="24.9"/>
    <n v="0"/>
    <n v="39.479999999999997"/>
    <n v="39.479999999999997"/>
    <x v="12"/>
    <n v="0.6306990881458967"/>
  </r>
  <r>
    <x v="13"/>
    <x v="13"/>
    <x v="0"/>
    <x v="0"/>
    <x v="0"/>
    <x v="0"/>
    <x v="0"/>
    <x v="1"/>
    <x v="7"/>
    <n v="30.73"/>
    <n v="0.05"/>
    <n v="12"/>
    <n v="108"/>
    <n v="154.74"/>
    <n v="0"/>
    <n v="276.57"/>
    <n v="262.74"/>
    <x v="13"/>
    <n v="0.58894724823018951"/>
  </r>
  <r>
    <x v="14"/>
    <x v="14"/>
    <x v="8"/>
    <x v="8"/>
    <x v="0"/>
    <x v="2"/>
    <x v="2"/>
    <x v="1"/>
    <x v="2"/>
    <n v="20.03"/>
    <n v="0"/>
    <n v="7.33"/>
    <n v="43.980000000000004"/>
    <n v="76.2"/>
    <n v="0"/>
    <n v="120.18"/>
    <n v="120.18"/>
    <x v="14"/>
    <n v="0.63404892661008483"/>
  </r>
  <r>
    <x v="15"/>
    <x v="15"/>
    <x v="9"/>
    <x v="9"/>
    <x v="0"/>
    <x v="0"/>
    <x v="0"/>
    <x v="1"/>
    <x v="2"/>
    <n v="79.069999999999993"/>
    <n v="0"/>
    <n v="44.53"/>
    <n v="267.18"/>
    <n v="207.24"/>
    <n v="0"/>
    <n v="474.41999999999996"/>
    <n v="474.42"/>
    <x v="15"/>
    <n v="0.43682812697609713"/>
  </r>
  <r>
    <x v="16"/>
    <x v="16"/>
    <x v="10"/>
    <x v="10"/>
    <x v="2"/>
    <x v="4"/>
    <x v="4"/>
    <x v="1"/>
    <x v="6"/>
    <n v="70.13"/>
    <n v="0"/>
    <n v="33.49"/>
    <n v="334.90000000000003"/>
    <n v="366.39999999999992"/>
    <n v="0"/>
    <n v="701.3"/>
    <n v="701.3"/>
    <x v="16"/>
    <n v="0.52245829174390412"/>
  </r>
  <r>
    <x v="17"/>
    <x v="17"/>
    <x v="11"/>
    <x v="11"/>
    <x v="2"/>
    <x v="0"/>
    <x v="0"/>
    <x v="1"/>
    <x v="5"/>
    <n v="41.1"/>
    <n v="0.2"/>
    <n v="18.440000000000001"/>
    <n v="73.760000000000005"/>
    <n v="57.760000000000005"/>
    <n v="0"/>
    <n v="164.4"/>
    <n v="131.52000000000001"/>
    <x v="17"/>
    <n v="0.43917274939172751"/>
  </r>
  <r>
    <x v="18"/>
    <x v="18"/>
    <x v="6"/>
    <x v="6"/>
    <x v="2"/>
    <x v="4"/>
    <x v="4"/>
    <x v="1"/>
    <x v="5"/>
    <n v="189.28"/>
    <n v="0.2"/>
    <n v="117.77"/>
    <n v="471.08"/>
    <n v="134.62000000000006"/>
    <n v="0"/>
    <n v="757.12"/>
    <n v="605.70000000000005"/>
    <x v="18"/>
    <n v="0.22225524186891207"/>
  </r>
  <r>
    <x v="19"/>
    <x v="19"/>
    <x v="12"/>
    <x v="12"/>
    <x v="3"/>
    <x v="3"/>
    <x v="3"/>
    <x v="1"/>
    <x v="1"/>
    <n v="31.45"/>
    <n v="0"/>
    <n v="14.32"/>
    <n v="28.64"/>
    <n v="34.26"/>
    <n v="0"/>
    <n v="62.9"/>
    <n v="62.9"/>
    <x v="19"/>
    <n v="0.54467408585055643"/>
  </r>
  <r>
    <x v="20"/>
    <x v="20"/>
    <x v="9"/>
    <x v="9"/>
    <x v="0"/>
    <x v="3"/>
    <x v="3"/>
    <x v="1"/>
    <x v="0"/>
    <n v="78.73"/>
    <n v="0.15"/>
    <n v="44.49"/>
    <n v="44.49"/>
    <n v="22.43"/>
    <n v="0"/>
    <n v="78.73"/>
    <n v="66.92"/>
    <x v="20"/>
    <n v="0.33517632994620439"/>
  </r>
  <r>
    <x v="21"/>
    <x v="21"/>
    <x v="7"/>
    <x v="7"/>
    <x v="1"/>
    <x v="4"/>
    <x v="4"/>
    <x v="0"/>
    <x v="4"/>
    <n v="9.44"/>
    <n v="0.15"/>
    <n v="2.83"/>
    <n v="8.49"/>
    <n v="15.58"/>
    <n v="3"/>
    <n v="28.32"/>
    <n v="24.07"/>
    <x v="21"/>
    <n v="0.6472787702534275"/>
  </r>
  <r>
    <x v="22"/>
    <x v="22"/>
    <x v="0"/>
    <x v="0"/>
    <x v="0"/>
    <x v="3"/>
    <x v="3"/>
    <x v="1"/>
    <x v="6"/>
    <n v="29.27"/>
    <n v="0.1"/>
    <n v="12.11"/>
    <n v="121.1"/>
    <n v="142.33000000000001"/>
    <n v="0"/>
    <n v="292.7"/>
    <n v="263.43"/>
    <x v="22"/>
    <n v="0.54029533462399881"/>
  </r>
  <r>
    <x v="23"/>
    <x v="23"/>
    <x v="4"/>
    <x v="4"/>
    <x v="2"/>
    <x v="2"/>
    <x v="2"/>
    <x v="0"/>
    <x v="3"/>
    <n v="53.95"/>
    <n v="0.2"/>
    <n v="26.57"/>
    <n v="132.85"/>
    <n v="82.950000000000017"/>
    <n v="5"/>
    <n v="269.75"/>
    <n v="215.8"/>
    <x v="23"/>
    <n v="0.38438368860055611"/>
  </r>
  <r>
    <x v="24"/>
    <x v="24"/>
    <x v="3"/>
    <x v="3"/>
    <x v="0"/>
    <x v="3"/>
    <x v="3"/>
    <x v="1"/>
    <x v="8"/>
    <n v="25"/>
    <n v="0"/>
    <n v="9.56"/>
    <n v="76.48"/>
    <n v="123.52"/>
    <n v="0"/>
    <n v="200"/>
    <n v="200"/>
    <x v="24"/>
    <n v="0.61759999999999993"/>
  </r>
  <r>
    <x v="25"/>
    <x v="25"/>
    <x v="13"/>
    <x v="13"/>
    <x v="3"/>
    <x v="3"/>
    <x v="3"/>
    <x v="0"/>
    <x v="0"/>
    <n v="27.31"/>
    <n v="0.2"/>
    <n v="11.96"/>
    <n v="11.96"/>
    <n v="9.89"/>
    <n v="1"/>
    <n v="27.31"/>
    <n v="21.85"/>
    <x v="25"/>
    <n v="0.45263157894736844"/>
  </r>
  <r>
    <x v="26"/>
    <x v="26"/>
    <x v="5"/>
    <x v="5"/>
    <x v="1"/>
    <x v="4"/>
    <x v="4"/>
    <x v="0"/>
    <x v="1"/>
    <n v="23.64"/>
    <n v="0.2"/>
    <n v="8.35"/>
    <n v="16.7"/>
    <n v="21.12"/>
    <n v="2"/>
    <n v="47.28"/>
    <n v="37.82"/>
    <x v="26"/>
    <n v="0.55843469063987305"/>
  </r>
  <r>
    <x v="27"/>
    <x v="27"/>
    <x v="9"/>
    <x v="9"/>
    <x v="0"/>
    <x v="1"/>
    <x v="1"/>
    <x v="0"/>
    <x v="7"/>
    <n v="77.97"/>
    <n v="0.1"/>
    <n v="45.32"/>
    <n v="407.88"/>
    <n v="223.67999999999995"/>
    <n v="9"/>
    <n v="701.73"/>
    <n v="631.55999999999995"/>
    <x v="27"/>
    <n v="0.35417062511875352"/>
  </r>
  <r>
    <x v="28"/>
    <x v="28"/>
    <x v="9"/>
    <x v="9"/>
    <x v="0"/>
    <x v="1"/>
    <x v="1"/>
    <x v="0"/>
    <x v="5"/>
    <n v="80.56"/>
    <n v="0.1"/>
    <n v="45.12"/>
    <n v="180.48"/>
    <n v="109.53999999999999"/>
    <n v="4"/>
    <n v="322.24"/>
    <n v="290.02"/>
    <x v="28"/>
    <n v="0.37769808978691122"/>
  </r>
  <r>
    <x v="29"/>
    <x v="29"/>
    <x v="4"/>
    <x v="4"/>
    <x v="2"/>
    <x v="0"/>
    <x v="0"/>
    <x v="0"/>
    <x v="4"/>
    <n v="55.56"/>
    <n v="0.05"/>
    <n v="27.46"/>
    <n v="82.38"/>
    <n v="75.97"/>
    <n v="3"/>
    <n v="166.68"/>
    <n v="158.35"/>
    <x v="29"/>
    <n v="0.47976002526049888"/>
  </r>
  <r>
    <x v="30"/>
    <x v="30"/>
    <x v="14"/>
    <x v="14"/>
    <x v="3"/>
    <x v="1"/>
    <x v="1"/>
    <x v="1"/>
    <x v="6"/>
    <n v="19.03"/>
    <n v="0.2"/>
    <n v="7.01"/>
    <n v="70.099999999999994"/>
    <n v="82.140000000000015"/>
    <n v="0"/>
    <n v="190.3"/>
    <n v="152.24"/>
    <x v="30"/>
    <n v="0.5395428271150815"/>
  </r>
  <r>
    <x v="31"/>
    <x v="31"/>
    <x v="6"/>
    <x v="6"/>
    <x v="2"/>
    <x v="2"/>
    <x v="2"/>
    <x v="1"/>
    <x v="3"/>
    <n v="191.26"/>
    <n v="0.2"/>
    <n v="117.05"/>
    <n v="585.25"/>
    <n v="179.78999999999996"/>
    <n v="0"/>
    <n v="956.3"/>
    <n v="765.04"/>
    <x v="31"/>
    <n v="0.23500731987869911"/>
  </r>
  <r>
    <x v="32"/>
    <x v="32"/>
    <x v="9"/>
    <x v="9"/>
    <x v="0"/>
    <x v="2"/>
    <x v="2"/>
    <x v="0"/>
    <x v="9"/>
    <n v="81.150000000000006"/>
    <n v="0.2"/>
    <n v="44.48"/>
    <n v="311.35999999999996"/>
    <n v="143.08000000000004"/>
    <n v="7"/>
    <n v="568.05000000000007"/>
    <n v="454.44"/>
    <x v="32"/>
    <n v="0.31484904497843508"/>
  </r>
  <r>
    <x v="33"/>
    <x v="33"/>
    <x v="5"/>
    <x v="5"/>
    <x v="1"/>
    <x v="0"/>
    <x v="0"/>
    <x v="1"/>
    <x v="1"/>
    <n v="23.55"/>
    <n v="0"/>
    <n v="8.36"/>
    <n v="16.72"/>
    <n v="30.380000000000003"/>
    <n v="0"/>
    <n v="47.1"/>
    <n v="47.1"/>
    <x v="33"/>
    <n v="0.64501061571125273"/>
  </r>
  <r>
    <x v="34"/>
    <x v="34"/>
    <x v="2"/>
    <x v="2"/>
    <x v="2"/>
    <x v="3"/>
    <x v="3"/>
    <x v="0"/>
    <x v="0"/>
    <n v="25.71"/>
    <n v="0"/>
    <n v="10.52"/>
    <n v="10.52"/>
    <n v="15.190000000000001"/>
    <n v="1"/>
    <n v="25.71"/>
    <n v="25.71"/>
    <x v="34"/>
    <n v="0.59082069233761181"/>
  </r>
  <r>
    <x v="35"/>
    <x v="35"/>
    <x v="10"/>
    <x v="10"/>
    <x v="2"/>
    <x v="3"/>
    <x v="3"/>
    <x v="1"/>
    <x v="3"/>
    <n v="68.52"/>
    <n v="0"/>
    <n v="34.46"/>
    <n v="172.3"/>
    <n v="170.3"/>
    <n v="0"/>
    <n v="342.59999999999997"/>
    <n v="342.6"/>
    <x v="35"/>
    <n v="0.49708114419147692"/>
  </r>
  <r>
    <x v="36"/>
    <x v="36"/>
    <x v="13"/>
    <x v="13"/>
    <x v="3"/>
    <x v="2"/>
    <x v="2"/>
    <x v="0"/>
    <x v="1"/>
    <n v="28.2"/>
    <n v="0"/>
    <n v="11.61"/>
    <n v="23.22"/>
    <n v="33.18"/>
    <n v="2"/>
    <n v="56.4"/>
    <n v="56.4"/>
    <x v="36"/>
    <n v="0.58829787234042552"/>
  </r>
  <r>
    <x v="28"/>
    <x v="37"/>
    <x v="12"/>
    <x v="12"/>
    <x v="3"/>
    <x v="1"/>
    <x v="1"/>
    <x v="1"/>
    <x v="4"/>
    <n v="32.22"/>
    <n v="0"/>
    <n v="14.44"/>
    <n v="43.32"/>
    <n v="53.339999999999996"/>
    <n v="0"/>
    <n v="96.66"/>
    <n v="96.66"/>
    <x v="37"/>
    <n v="0.55183116076970828"/>
  </r>
  <r>
    <x v="37"/>
    <x v="38"/>
    <x v="8"/>
    <x v="8"/>
    <x v="0"/>
    <x v="2"/>
    <x v="2"/>
    <x v="1"/>
    <x v="0"/>
    <n v="20.27"/>
    <n v="0.1"/>
    <n v="7.38"/>
    <n v="7.38"/>
    <n v="10.86"/>
    <n v="0"/>
    <n v="20.27"/>
    <n v="18.239999999999998"/>
    <x v="38"/>
    <n v="0.59539473684210531"/>
  </r>
  <r>
    <x v="38"/>
    <x v="39"/>
    <x v="3"/>
    <x v="3"/>
    <x v="0"/>
    <x v="2"/>
    <x v="2"/>
    <x v="0"/>
    <x v="2"/>
    <n v="23.91"/>
    <n v="0"/>
    <n v="9.49"/>
    <n v="56.94"/>
    <n v="86.52000000000001"/>
    <n v="6"/>
    <n v="143.46"/>
    <n v="143.46"/>
    <x v="39"/>
    <n v="0.60309493935591807"/>
  </r>
  <r>
    <x v="39"/>
    <x v="40"/>
    <x v="12"/>
    <x v="12"/>
    <x v="3"/>
    <x v="0"/>
    <x v="0"/>
    <x v="1"/>
    <x v="8"/>
    <n v="31.08"/>
    <n v="0.15"/>
    <n v="14.41"/>
    <n v="115.28"/>
    <n v="96.06"/>
    <n v="0"/>
    <n v="248.64"/>
    <n v="211.34"/>
    <x v="40"/>
    <n v="0.45452824832024225"/>
  </r>
  <r>
    <x v="40"/>
    <x v="41"/>
    <x v="12"/>
    <x v="12"/>
    <x v="3"/>
    <x v="1"/>
    <x v="1"/>
    <x v="1"/>
    <x v="10"/>
    <n v="31.67"/>
    <n v="0.15"/>
    <n v="14.02"/>
    <n v="182.26"/>
    <n v="167.69"/>
    <n v="0"/>
    <n v="411.71000000000004"/>
    <n v="349.95"/>
    <x v="41"/>
    <n v="0.47918274039148451"/>
  </r>
  <r>
    <x v="40"/>
    <x v="42"/>
    <x v="2"/>
    <x v="2"/>
    <x v="2"/>
    <x v="3"/>
    <x v="3"/>
    <x v="1"/>
    <x v="4"/>
    <n v="24.89"/>
    <n v="0.2"/>
    <n v="10.37"/>
    <n v="31.11"/>
    <n v="28.630000000000003"/>
    <n v="0"/>
    <n v="74.67"/>
    <n v="59.74"/>
    <x v="42"/>
    <n v="0.47924338801473054"/>
  </r>
  <r>
    <x v="41"/>
    <x v="43"/>
    <x v="2"/>
    <x v="2"/>
    <x v="2"/>
    <x v="1"/>
    <x v="1"/>
    <x v="1"/>
    <x v="4"/>
    <n v="25.32"/>
    <n v="0.05"/>
    <n v="10.44"/>
    <n v="31.32"/>
    <n v="40.839999999999996"/>
    <n v="0"/>
    <n v="75.960000000000008"/>
    <n v="72.16"/>
    <x v="43"/>
    <n v="0.56596452328159641"/>
  </r>
  <r>
    <x v="42"/>
    <x v="44"/>
    <x v="9"/>
    <x v="9"/>
    <x v="0"/>
    <x v="0"/>
    <x v="0"/>
    <x v="1"/>
    <x v="3"/>
    <n v="78.19"/>
    <n v="0.05"/>
    <n v="45.01"/>
    <n v="225.04999999999998"/>
    <n v="146.35"/>
    <n v="0"/>
    <n v="390.95"/>
    <n v="371.4"/>
    <x v="44"/>
    <n v="0.39404954227248251"/>
  </r>
  <r>
    <x v="43"/>
    <x v="45"/>
    <x v="13"/>
    <x v="13"/>
    <x v="3"/>
    <x v="0"/>
    <x v="0"/>
    <x v="1"/>
    <x v="0"/>
    <n v="27.76"/>
    <n v="0.1"/>
    <n v="11.83"/>
    <n v="11.83"/>
    <n v="13.15"/>
    <n v="0"/>
    <n v="27.76"/>
    <n v="24.98"/>
    <x v="45"/>
    <n v="0.52642113690952763"/>
  </r>
  <r>
    <x v="44"/>
    <x v="46"/>
    <x v="7"/>
    <x v="7"/>
    <x v="1"/>
    <x v="0"/>
    <x v="0"/>
    <x v="1"/>
    <x v="9"/>
    <n v="9.3699999999999992"/>
    <n v="0.1"/>
    <n v="2.86"/>
    <n v="20.02"/>
    <n v="39.010000000000005"/>
    <n v="0"/>
    <n v="65.589999999999989"/>
    <n v="59.03"/>
    <x v="46"/>
    <n v="0.66085041504319841"/>
  </r>
  <r>
    <x v="45"/>
    <x v="47"/>
    <x v="14"/>
    <x v="14"/>
    <x v="3"/>
    <x v="2"/>
    <x v="2"/>
    <x v="1"/>
    <x v="2"/>
    <n v="19.510000000000002"/>
    <n v="0"/>
    <n v="6.94"/>
    <n v="41.64"/>
    <n v="75.42"/>
    <n v="0"/>
    <n v="117.06"/>
    <n v="117.06"/>
    <x v="47"/>
    <n v="0.64428498206048179"/>
  </r>
  <r>
    <x v="46"/>
    <x v="48"/>
    <x v="5"/>
    <x v="5"/>
    <x v="1"/>
    <x v="1"/>
    <x v="1"/>
    <x v="0"/>
    <x v="2"/>
    <n v="23.34"/>
    <n v="0.1"/>
    <n v="8.3800000000000008"/>
    <n v="50.28"/>
    <n v="75.760000000000005"/>
    <n v="6"/>
    <n v="140.04"/>
    <n v="126.04"/>
    <x v="48"/>
    <n v="0.60107902253252932"/>
  </r>
  <r>
    <x v="47"/>
    <x v="49"/>
    <x v="7"/>
    <x v="7"/>
    <x v="1"/>
    <x v="3"/>
    <x v="3"/>
    <x v="1"/>
    <x v="9"/>
    <n v="9.5299999999999994"/>
    <n v="0.1"/>
    <n v="2.85"/>
    <n v="19.95"/>
    <n v="40.090000000000003"/>
    <n v="0"/>
    <n v="66.709999999999994"/>
    <n v="60.04"/>
    <x v="49"/>
    <n v="0.66772151898734189"/>
  </r>
  <r>
    <x v="48"/>
    <x v="50"/>
    <x v="0"/>
    <x v="0"/>
    <x v="0"/>
    <x v="3"/>
    <x v="3"/>
    <x v="1"/>
    <x v="9"/>
    <n v="30.68"/>
    <n v="0.1"/>
    <n v="11.87"/>
    <n v="83.089999999999989"/>
    <n v="110.19000000000001"/>
    <n v="0"/>
    <n v="214.76"/>
    <n v="193.28"/>
    <x v="50"/>
    <n v="0.5701055463576159"/>
  </r>
  <r>
    <x v="49"/>
    <x v="51"/>
    <x v="1"/>
    <x v="1"/>
    <x v="1"/>
    <x v="4"/>
    <x v="4"/>
    <x v="0"/>
    <x v="1"/>
    <n v="12.96"/>
    <n v="0.15"/>
    <n v="4.2699999999999996"/>
    <n v="8.5399999999999991"/>
    <n v="13.490000000000002"/>
    <n v="2"/>
    <n v="25.92"/>
    <n v="22.03"/>
    <x v="51"/>
    <n v="0.61234679981842943"/>
  </r>
  <r>
    <x v="13"/>
    <x v="52"/>
    <x v="14"/>
    <x v="14"/>
    <x v="3"/>
    <x v="1"/>
    <x v="1"/>
    <x v="1"/>
    <x v="7"/>
    <n v="19.37"/>
    <n v="0.2"/>
    <n v="6.97"/>
    <n v="62.73"/>
    <n v="76.730000000000018"/>
    <n v="0"/>
    <n v="174.33"/>
    <n v="139.46"/>
    <x v="52"/>
    <n v="0.55019360390076022"/>
  </r>
  <r>
    <x v="50"/>
    <x v="53"/>
    <x v="8"/>
    <x v="8"/>
    <x v="0"/>
    <x v="2"/>
    <x v="2"/>
    <x v="1"/>
    <x v="1"/>
    <n v="20.32"/>
    <n v="0.15"/>
    <n v="7.34"/>
    <n v="14.68"/>
    <n v="19.86"/>
    <n v="0"/>
    <n v="40.64"/>
    <n v="34.54"/>
    <x v="53"/>
    <n v="0.57498552403011005"/>
  </r>
  <r>
    <x v="19"/>
    <x v="54"/>
    <x v="0"/>
    <x v="0"/>
    <x v="0"/>
    <x v="0"/>
    <x v="0"/>
    <x v="0"/>
    <x v="1"/>
    <n v="30.7"/>
    <n v="0.1"/>
    <n v="11.94"/>
    <n v="23.88"/>
    <n v="31.38"/>
    <n v="2"/>
    <n v="61.4"/>
    <n v="55.26"/>
    <x v="54"/>
    <n v="0.5678610206297503"/>
  </r>
  <r>
    <x v="51"/>
    <x v="55"/>
    <x v="10"/>
    <x v="10"/>
    <x v="2"/>
    <x v="4"/>
    <x v="4"/>
    <x v="1"/>
    <x v="5"/>
    <n v="69.64"/>
    <n v="0.05"/>
    <n v="34.450000000000003"/>
    <n v="137.80000000000001"/>
    <n v="126.82999999999998"/>
    <n v="0"/>
    <n v="278.56"/>
    <n v="264.63"/>
    <x v="55"/>
    <n v="0.47927294713373386"/>
  </r>
  <r>
    <x v="52"/>
    <x v="56"/>
    <x v="7"/>
    <x v="7"/>
    <x v="1"/>
    <x v="3"/>
    <x v="3"/>
    <x v="1"/>
    <x v="2"/>
    <n v="9.42"/>
    <n v="0"/>
    <n v="2.9"/>
    <n v="17.399999999999999"/>
    <n v="39.120000000000005"/>
    <n v="0"/>
    <n v="56.519999999999996"/>
    <n v="56.52"/>
    <x v="56"/>
    <n v="0.69214437367303616"/>
  </r>
  <r>
    <x v="53"/>
    <x v="57"/>
    <x v="3"/>
    <x v="3"/>
    <x v="0"/>
    <x v="4"/>
    <x v="4"/>
    <x v="1"/>
    <x v="3"/>
    <n v="24.93"/>
    <n v="0.05"/>
    <n v="9.6"/>
    <n v="48"/>
    <n v="70.42"/>
    <n v="0"/>
    <n v="124.65"/>
    <n v="118.42"/>
    <x v="57"/>
    <n v="0.59466306367167709"/>
  </r>
  <r>
    <x v="54"/>
    <x v="58"/>
    <x v="2"/>
    <x v="2"/>
    <x v="2"/>
    <x v="4"/>
    <x v="4"/>
    <x v="0"/>
    <x v="3"/>
    <n v="24.85"/>
    <n v="0"/>
    <n v="10.68"/>
    <n v="53.4"/>
    <n v="70.849999999999994"/>
    <n v="5"/>
    <n v="124.25"/>
    <n v="124.25"/>
    <x v="58"/>
    <n v="0.57022132796780678"/>
  </r>
  <r>
    <x v="26"/>
    <x v="59"/>
    <x v="2"/>
    <x v="2"/>
    <x v="2"/>
    <x v="4"/>
    <x v="4"/>
    <x v="1"/>
    <x v="3"/>
    <n v="24.37"/>
    <n v="0.1"/>
    <n v="10.35"/>
    <n v="51.75"/>
    <n v="57.92"/>
    <n v="0"/>
    <n v="121.85000000000001"/>
    <n v="109.67"/>
    <x v="59"/>
    <n v="0.52812984407768759"/>
  </r>
  <r>
    <x v="55"/>
    <x v="60"/>
    <x v="6"/>
    <x v="6"/>
    <x v="2"/>
    <x v="4"/>
    <x v="4"/>
    <x v="0"/>
    <x v="4"/>
    <n v="188.14"/>
    <n v="0.15"/>
    <n v="116.83"/>
    <n v="350.49"/>
    <n v="129.26999999999998"/>
    <n v="3"/>
    <n v="564.41999999999996"/>
    <n v="479.76"/>
    <x v="60"/>
    <n v="0.2694472236118059"/>
  </r>
  <r>
    <x v="56"/>
    <x v="61"/>
    <x v="0"/>
    <x v="0"/>
    <x v="0"/>
    <x v="1"/>
    <x v="1"/>
    <x v="0"/>
    <x v="7"/>
    <n v="29.49"/>
    <n v="0"/>
    <n v="12.07"/>
    <n v="108.63"/>
    <n v="156.78000000000003"/>
    <n v="9"/>
    <n v="265.40999999999997"/>
    <n v="265.41000000000003"/>
    <x v="61"/>
    <n v="0.59070871481858267"/>
  </r>
  <r>
    <x v="57"/>
    <x v="62"/>
    <x v="4"/>
    <x v="4"/>
    <x v="2"/>
    <x v="3"/>
    <x v="3"/>
    <x v="1"/>
    <x v="5"/>
    <n v="55.55"/>
    <n v="0.05"/>
    <n v="26.74"/>
    <n v="106.96"/>
    <n v="104.13000000000001"/>
    <n v="0"/>
    <n v="222.2"/>
    <n v="211.09"/>
    <x v="62"/>
    <n v="0.49329669809086174"/>
  </r>
  <r>
    <x v="58"/>
    <x v="63"/>
    <x v="7"/>
    <x v="7"/>
    <x v="1"/>
    <x v="3"/>
    <x v="3"/>
    <x v="1"/>
    <x v="0"/>
    <n v="9.3800000000000008"/>
    <n v="0"/>
    <n v="2.9"/>
    <n v="2.9"/>
    <n v="6.48"/>
    <n v="0"/>
    <n v="9.3800000000000008"/>
    <n v="9.3800000000000008"/>
    <x v="63"/>
    <n v="0.69083155650319827"/>
  </r>
  <r>
    <x v="59"/>
    <x v="64"/>
    <x v="13"/>
    <x v="13"/>
    <x v="3"/>
    <x v="4"/>
    <x v="4"/>
    <x v="1"/>
    <x v="0"/>
    <n v="27.64"/>
    <n v="0.05"/>
    <n v="11.56"/>
    <n v="11.56"/>
    <n v="14.700000000000001"/>
    <n v="0"/>
    <n v="27.64"/>
    <n v="26.26"/>
    <x v="64"/>
    <n v="0.55978674790555982"/>
  </r>
  <r>
    <x v="60"/>
    <x v="65"/>
    <x v="5"/>
    <x v="5"/>
    <x v="1"/>
    <x v="1"/>
    <x v="1"/>
    <x v="1"/>
    <x v="7"/>
    <n v="23.38"/>
    <n v="0.1"/>
    <n v="8.5500000000000007"/>
    <n v="76.95"/>
    <n v="112.42999999999999"/>
    <n v="0"/>
    <n v="210.42"/>
    <n v="189.38"/>
    <x v="65"/>
    <n v="0.59367409441334884"/>
  </r>
  <r>
    <x v="61"/>
    <x v="66"/>
    <x v="12"/>
    <x v="12"/>
    <x v="3"/>
    <x v="3"/>
    <x v="3"/>
    <x v="1"/>
    <x v="2"/>
    <n v="31.23"/>
    <n v="0.1"/>
    <n v="14.28"/>
    <n v="85.679999999999993"/>
    <n v="82.96"/>
    <n v="0"/>
    <n v="187.38"/>
    <n v="168.64"/>
    <x v="66"/>
    <n v="0.49193548387096775"/>
  </r>
  <r>
    <x v="49"/>
    <x v="67"/>
    <x v="11"/>
    <x v="11"/>
    <x v="2"/>
    <x v="4"/>
    <x v="4"/>
    <x v="0"/>
    <x v="5"/>
    <n v="40.270000000000003"/>
    <n v="0.2"/>
    <n v="18.489999999999998"/>
    <n v="73.959999999999994"/>
    <n v="54.90000000000002"/>
    <n v="4"/>
    <n v="161.08000000000001"/>
    <n v="128.86000000000001"/>
    <x v="67"/>
    <n v="0.42604376843085529"/>
  </r>
  <r>
    <x v="62"/>
    <x v="68"/>
    <x v="3"/>
    <x v="3"/>
    <x v="0"/>
    <x v="2"/>
    <x v="2"/>
    <x v="1"/>
    <x v="0"/>
    <n v="25.05"/>
    <n v="0.05"/>
    <n v="9.6999999999999993"/>
    <n v="9.6999999999999993"/>
    <n v="14.100000000000001"/>
    <n v="0"/>
    <n v="25.05"/>
    <n v="23.8"/>
    <x v="68"/>
    <n v="0.59243697478991597"/>
  </r>
  <r>
    <x v="63"/>
    <x v="69"/>
    <x v="13"/>
    <x v="13"/>
    <x v="3"/>
    <x v="0"/>
    <x v="0"/>
    <x v="0"/>
    <x v="9"/>
    <n v="26.97"/>
    <n v="0.05"/>
    <n v="11.64"/>
    <n v="81.48"/>
    <n v="97.86999999999999"/>
    <n v="7"/>
    <n v="188.79"/>
    <n v="179.35"/>
    <x v="69"/>
    <n v="0.54569277948146078"/>
  </r>
  <r>
    <x v="64"/>
    <x v="70"/>
    <x v="0"/>
    <x v="0"/>
    <x v="0"/>
    <x v="0"/>
    <x v="0"/>
    <x v="1"/>
    <x v="4"/>
    <n v="29.43"/>
    <n v="0.05"/>
    <n v="12.11"/>
    <n v="36.33"/>
    <n v="47.55"/>
    <n v="0"/>
    <n v="88.289999999999992"/>
    <n v="83.88"/>
    <x v="70"/>
    <n v="0.56688125894134478"/>
  </r>
  <r>
    <x v="65"/>
    <x v="71"/>
    <x v="4"/>
    <x v="4"/>
    <x v="2"/>
    <x v="4"/>
    <x v="4"/>
    <x v="1"/>
    <x v="4"/>
    <n v="55.96"/>
    <n v="0"/>
    <n v="26.78"/>
    <n v="80.34"/>
    <n v="87.539999999999992"/>
    <n v="0"/>
    <n v="167.88"/>
    <n v="167.88"/>
    <x v="71"/>
    <n v="0.52144388849177981"/>
  </r>
  <r>
    <x v="66"/>
    <x v="72"/>
    <x v="6"/>
    <x v="6"/>
    <x v="2"/>
    <x v="1"/>
    <x v="1"/>
    <x v="0"/>
    <x v="5"/>
    <n v="188.21"/>
    <n v="0.2"/>
    <n v="118.96"/>
    <n v="475.84"/>
    <n v="126.43"/>
    <n v="4"/>
    <n v="752.84"/>
    <n v="602.27"/>
    <x v="72"/>
    <n v="0.2099224600262341"/>
  </r>
  <r>
    <x v="67"/>
    <x v="73"/>
    <x v="4"/>
    <x v="4"/>
    <x v="2"/>
    <x v="3"/>
    <x v="3"/>
    <x v="1"/>
    <x v="1"/>
    <n v="55.79"/>
    <n v="0"/>
    <n v="26.67"/>
    <n v="53.34"/>
    <n v="58.239999999999995"/>
    <n v="0"/>
    <n v="111.58"/>
    <n v="111.58"/>
    <x v="73"/>
    <n v="0.52195734002509409"/>
  </r>
  <r>
    <x v="68"/>
    <x v="74"/>
    <x v="0"/>
    <x v="0"/>
    <x v="0"/>
    <x v="1"/>
    <x v="1"/>
    <x v="1"/>
    <x v="5"/>
    <n v="30.85"/>
    <n v="0.15"/>
    <n v="11.85"/>
    <n v="47.4"/>
    <n v="57.49"/>
    <n v="0"/>
    <n v="123.4"/>
    <n v="104.89"/>
    <x v="74"/>
    <n v="0.54809800743636194"/>
  </r>
  <r>
    <x v="26"/>
    <x v="75"/>
    <x v="11"/>
    <x v="11"/>
    <x v="2"/>
    <x v="0"/>
    <x v="0"/>
    <x v="0"/>
    <x v="0"/>
    <n v="39.49"/>
    <n v="0"/>
    <n v="18.43"/>
    <n v="18.43"/>
    <n v="21.060000000000002"/>
    <n v="1"/>
    <n v="39.49"/>
    <n v="39.49"/>
    <x v="75"/>
    <n v="0.53329956951126867"/>
  </r>
  <r>
    <x v="56"/>
    <x v="76"/>
    <x v="7"/>
    <x v="7"/>
    <x v="1"/>
    <x v="0"/>
    <x v="0"/>
    <x v="1"/>
    <x v="4"/>
    <n v="9.31"/>
    <n v="0"/>
    <n v="2.82"/>
    <n v="8.4599999999999991"/>
    <n v="19.47"/>
    <n v="0"/>
    <n v="27.93"/>
    <n v="27.93"/>
    <x v="76"/>
    <n v="0.69709989258861438"/>
  </r>
  <r>
    <x v="69"/>
    <x v="77"/>
    <x v="3"/>
    <x v="3"/>
    <x v="0"/>
    <x v="3"/>
    <x v="3"/>
    <x v="1"/>
    <x v="0"/>
    <n v="23.98"/>
    <n v="0.1"/>
    <n v="9.4499999999999993"/>
    <n v="9.4499999999999993"/>
    <n v="12.129999999999999"/>
    <n v="0"/>
    <n v="23.98"/>
    <n v="21.58"/>
    <x v="77"/>
    <n v="0.56209453197405002"/>
  </r>
  <r>
    <x v="70"/>
    <x v="78"/>
    <x v="7"/>
    <x v="7"/>
    <x v="1"/>
    <x v="1"/>
    <x v="1"/>
    <x v="0"/>
    <x v="3"/>
    <n v="9.7200000000000006"/>
    <n v="0.05"/>
    <n v="2.83"/>
    <n v="14.15"/>
    <n v="32.020000000000003"/>
    <n v="5"/>
    <n v="48.6"/>
    <n v="46.17"/>
    <x v="78"/>
    <n v="0.69352393329001516"/>
  </r>
  <r>
    <x v="71"/>
    <x v="79"/>
    <x v="0"/>
    <x v="0"/>
    <x v="0"/>
    <x v="3"/>
    <x v="3"/>
    <x v="1"/>
    <x v="1"/>
    <n v="29.47"/>
    <n v="0"/>
    <n v="11.84"/>
    <n v="23.68"/>
    <n v="35.26"/>
    <n v="0"/>
    <n v="58.94"/>
    <n v="58.94"/>
    <x v="79"/>
    <n v="0.59823549372242957"/>
  </r>
  <r>
    <x v="72"/>
    <x v="80"/>
    <x v="11"/>
    <x v="11"/>
    <x v="2"/>
    <x v="3"/>
    <x v="3"/>
    <x v="1"/>
    <x v="3"/>
    <n v="39.92"/>
    <n v="0"/>
    <n v="18.05"/>
    <n v="90.25"/>
    <n v="109.35"/>
    <n v="0"/>
    <n v="199.60000000000002"/>
    <n v="199.6"/>
    <x v="80"/>
    <n v="0.54784569138276551"/>
  </r>
  <r>
    <x v="18"/>
    <x v="81"/>
    <x v="3"/>
    <x v="3"/>
    <x v="0"/>
    <x v="4"/>
    <x v="4"/>
    <x v="0"/>
    <x v="1"/>
    <n v="24.14"/>
    <n v="0.05"/>
    <n v="9.6199999999999992"/>
    <n v="19.239999999999998"/>
    <n v="26.63"/>
    <n v="2"/>
    <n v="48.28"/>
    <n v="45.87"/>
    <x v="81"/>
    <n v="0.58055373882712014"/>
  </r>
  <r>
    <x v="73"/>
    <x v="82"/>
    <x v="6"/>
    <x v="6"/>
    <x v="2"/>
    <x v="2"/>
    <x v="2"/>
    <x v="0"/>
    <x v="0"/>
    <n v="187.8"/>
    <n v="0.05"/>
    <n v="117.85"/>
    <n v="117.85"/>
    <n v="60.56"/>
    <n v="1"/>
    <n v="187.8"/>
    <n v="178.41"/>
    <x v="82"/>
    <n v="0.33944285634213328"/>
  </r>
  <r>
    <x v="53"/>
    <x v="83"/>
    <x v="6"/>
    <x v="6"/>
    <x v="2"/>
    <x v="1"/>
    <x v="1"/>
    <x v="1"/>
    <x v="4"/>
    <n v="191.11"/>
    <n v="0.1"/>
    <n v="119.11"/>
    <n v="357.33"/>
    <n v="158.67000000000002"/>
    <n v="0"/>
    <n v="573.33000000000004"/>
    <n v="516"/>
    <x v="83"/>
    <n v="0.30750000000000005"/>
  </r>
  <r>
    <x v="0"/>
    <x v="84"/>
    <x v="10"/>
    <x v="10"/>
    <x v="2"/>
    <x v="2"/>
    <x v="2"/>
    <x v="1"/>
    <x v="2"/>
    <n v="70.31"/>
    <n v="0"/>
    <n v="34.68"/>
    <n v="208.07999999999998"/>
    <n v="213.78000000000003"/>
    <n v="0"/>
    <n v="421.86"/>
    <n v="421.86"/>
    <x v="84"/>
    <n v="0.5067557957616271"/>
  </r>
  <r>
    <x v="74"/>
    <x v="85"/>
    <x v="7"/>
    <x v="7"/>
    <x v="1"/>
    <x v="3"/>
    <x v="3"/>
    <x v="1"/>
    <x v="0"/>
    <n v="9.5"/>
    <n v="0.15"/>
    <n v="2.9"/>
    <n v="2.9"/>
    <n v="5.18"/>
    <n v="0"/>
    <n v="9.5"/>
    <n v="8.08"/>
    <x v="85"/>
    <n v="0.6410891089108911"/>
  </r>
  <r>
    <x v="75"/>
    <x v="86"/>
    <x v="13"/>
    <x v="13"/>
    <x v="3"/>
    <x v="4"/>
    <x v="4"/>
    <x v="1"/>
    <x v="4"/>
    <n v="27.34"/>
    <n v="0.1"/>
    <n v="11.83"/>
    <n v="35.49"/>
    <n v="38.329999999999991"/>
    <n v="0"/>
    <n v="82.02"/>
    <n v="73.819999999999993"/>
    <x v="86"/>
    <n v="0.51923597940937405"/>
  </r>
  <r>
    <x v="76"/>
    <x v="87"/>
    <x v="13"/>
    <x v="13"/>
    <x v="3"/>
    <x v="4"/>
    <x v="4"/>
    <x v="0"/>
    <x v="11"/>
    <n v="26.73"/>
    <n v="0.15"/>
    <n v="11.92"/>
    <n v="143.04"/>
    <n v="129.60999999999999"/>
    <n v="12"/>
    <n v="320.76"/>
    <n v="272.64999999999998"/>
    <x v="87"/>
    <n v="0.47537135521731155"/>
  </r>
  <r>
    <x v="77"/>
    <x v="88"/>
    <x v="5"/>
    <x v="5"/>
    <x v="1"/>
    <x v="1"/>
    <x v="1"/>
    <x v="1"/>
    <x v="5"/>
    <n v="22.8"/>
    <n v="0.15"/>
    <n v="8.59"/>
    <n v="34.36"/>
    <n v="43.16"/>
    <n v="0"/>
    <n v="91.2"/>
    <n v="77.52"/>
    <x v="88"/>
    <n v="0.55675954592363264"/>
  </r>
  <r>
    <x v="78"/>
    <x v="89"/>
    <x v="11"/>
    <x v="11"/>
    <x v="2"/>
    <x v="0"/>
    <x v="0"/>
    <x v="1"/>
    <x v="3"/>
    <n v="39.08"/>
    <n v="0.05"/>
    <n v="18.399999999999999"/>
    <n v="92"/>
    <n v="93.63"/>
    <n v="0"/>
    <n v="195.39999999999998"/>
    <n v="185.63"/>
    <x v="89"/>
    <n v="0.50439045412918171"/>
  </r>
  <r>
    <x v="79"/>
    <x v="90"/>
    <x v="1"/>
    <x v="1"/>
    <x v="1"/>
    <x v="4"/>
    <x v="4"/>
    <x v="0"/>
    <x v="6"/>
    <n v="13.31"/>
    <n v="0.15"/>
    <n v="4.28"/>
    <n v="42.800000000000004"/>
    <n v="70.34"/>
    <n v="10"/>
    <n v="133.1"/>
    <n v="113.14"/>
    <x v="90"/>
    <n v="0.62170761887926462"/>
  </r>
  <r>
    <x v="80"/>
    <x v="91"/>
    <x v="0"/>
    <x v="0"/>
    <x v="0"/>
    <x v="0"/>
    <x v="0"/>
    <x v="1"/>
    <x v="1"/>
    <n v="30.59"/>
    <n v="0.15"/>
    <n v="11.88"/>
    <n v="23.76"/>
    <n v="28.24"/>
    <n v="0"/>
    <n v="61.18"/>
    <n v="52"/>
    <x v="91"/>
    <n v="0.54307692307692301"/>
  </r>
  <r>
    <x v="81"/>
    <x v="92"/>
    <x v="4"/>
    <x v="4"/>
    <x v="2"/>
    <x v="1"/>
    <x v="1"/>
    <x v="1"/>
    <x v="9"/>
    <n v="56.19"/>
    <n v="0.05"/>
    <n v="27.29"/>
    <n v="191.03"/>
    <n v="182.63000000000002"/>
    <n v="0"/>
    <n v="393.33"/>
    <n v="373.66"/>
    <x v="92"/>
    <n v="0.48875983514424881"/>
  </r>
  <r>
    <x v="82"/>
    <x v="93"/>
    <x v="9"/>
    <x v="9"/>
    <x v="0"/>
    <x v="1"/>
    <x v="1"/>
    <x v="0"/>
    <x v="1"/>
    <n v="81.61"/>
    <n v="0.15"/>
    <n v="44.72"/>
    <n v="89.44"/>
    <n v="49.300000000000011"/>
    <n v="2"/>
    <n v="163.22"/>
    <n v="138.74"/>
    <x v="93"/>
    <n v="0.35534092547210616"/>
  </r>
  <r>
    <x v="83"/>
    <x v="94"/>
    <x v="13"/>
    <x v="13"/>
    <x v="3"/>
    <x v="4"/>
    <x v="4"/>
    <x v="1"/>
    <x v="9"/>
    <n v="28.28"/>
    <n v="0.05"/>
    <n v="11.78"/>
    <n v="82.46"/>
    <n v="105.60000000000001"/>
    <n v="0"/>
    <n v="197.96"/>
    <n v="188.06"/>
    <x v="94"/>
    <n v="0.56152291821759015"/>
  </r>
  <r>
    <x v="84"/>
    <x v="95"/>
    <x v="13"/>
    <x v="13"/>
    <x v="3"/>
    <x v="3"/>
    <x v="3"/>
    <x v="0"/>
    <x v="4"/>
    <n v="28.17"/>
    <n v="0.1"/>
    <n v="11.83"/>
    <n v="35.49"/>
    <n v="40.57"/>
    <n v="3"/>
    <n v="84.51"/>
    <n v="76.06"/>
    <x v="95"/>
    <n v="0.5333946884038917"/>
  </r>
  <r>
    <x v="85"/>
    <x v="96"/>
    <x v="14"/>
    <x v="14"/>
    <x v="3"/>
    <x v="3"/>
    <x v="3"/>
    <x v="0"/>
    <x v="6"/>
    <n v="19.41"/>
    <n v="0.15"/>
    <n v="6.88"/>
    <n v="68.8"/>
    <n v="96.190000000000012"/>
    <n v="10"/>
    <n v="194.1"/>
    <n v="164.99"/>
    <x v="96"/>
    <n v="0.58300503060791564"/>
  </r>
  <r>
    <x v="9"/>
    <x v="97"/>
    <x v="10"/>
    <x v="10"/>
    <x v="2"/>
    <x v="4"/>
    <x v="4"/>
    <x v="1"/>
    <x v="1"/>
    <n v="70.510000000000005"/>
    <n v="0.1"/>
    <n v="34.200000000000003"/>
    <n v="68.400000000000006"/>
    <n v="58.519999999999996"/>
    <n v="0"/>
    <n v="141.02000000000001"/>
    <n v="126.92"/>
    <x v="97"/>
    <n v="0.46107784431137722"/>
  </r>
  <r>
    <x v="60"/>
    <x v="98"/>
    <x v="5"/>
    <x v="5"/>
    <x v="1"/>
    <x v="1"/>
    <x v="1"/>
    <x v="1"/>
    <x v="5"/>
    <n v="23.5"/>
    <n v="0"/>
    <n v="8.41"/>
    <n v="33.64"/>
    <n v="60.36"/>
    <n v="0"/>
    <n v="94"/>
    <n v="94"/>
    <x v="98"/>
    <n v="0.64212765957446805"/>
  </r>
  <r>
    <x v="86"/>
    <x v="99"/>
    <x v="4"/>
    <x v="4"/>
    <x v="2"/>
    <x v="3"/>
    <x v="3"/>
    <x v="1"/>
    <x v="0"/>
    <n v="55.43"/>
    <n v="0"/>
    <n v="26.94"/>
    <n v="26.94"/>
    <n v="28.49"/>
    <n v="0"/>
    <n v="55.43"/>
    <n v="55.43"/>
    <x v="99"/>
    <n v="0.51398159841241198"/>
  </r>
  <r>
    <x v="87"/>
    <x v="100"/>
    <x v="2"/>
    <x v="2"/>
    <x v="2"/>
    <x v="3"/>
    <x v="3"/>
    <x v="0"/>
    <x v="0"/>
    <n v="24.78"/>
    <n v="0.2"/>
    <n v="10.46"/>
    <n v="10.46"/>
    <n v="9.36"/>
    <n v="1"/>
    <n v="24.78"/>
    <n v="19.82"/>
    <x v="100"/>
    <n v="0.47225025227043388"/>
  </r>
  <r>
    <x v="88"/>
    <x v="101"/>
    <x v="11"/>
    <x v="11"/>
    <x v="2"/>
    <x v="2"/>
    <x v="2"/>
    <x v="0"/>
    <x v="9"/>
    <n v="40.28"/>
    <n v="0.05"/>
    <n v="18.309999999999999"/>
    <n v="128.16999999999999"/>
    <n v="139.69000000000003"/>
    <n v="7"/>
    <n v="281.96000000000004"/>
    <n v="267.86"/>
    <x v="101"/>
    <n v="0.52150377062644671"/>
  </r>
  <r>
    <x v="48"/>
    <x v="102"/>
    <x v="6"/>
    <x v="6"/>
    <x v="2"/>
    <x v="4"/>
    <x v="4"/>
    <x v="0"/>
    <x v="0"/>
    <n v="193.46"/>
    <n v="0.05"/>
    <n v="116.39"/>
    <n v="116.39"/>
    <n v="67.399999999999991"/>
    <n v="1"/>
    <n v="193.46"/>
    <n v="183.79"/>
    <x v="102"/>
    <n v="0.36672289025518251"/>
  </r>
  <r>
    <x v="89"/>
    <x v="103"/>
    <x v="7"/>
    <x v="7"/>
    <x v="1"/>
    <x v="0"/>
    <x v="0"/>
    <x v="1"/>
    <x v="4"/>
    <n v="9.35"/>
    <n v="0.05"/>
    <n v="2.82"/>
    <n v="8.4599999999999991"/>
    <n v="18.189999999999998"/>
    <n v="0"/>
    <n v="28.049999999999997"/>
    <n v="26.65"/>
    <x v="103"/>
    <n v="0.68255159474671667"/>
  </r>
  <r>
    <x v="90"/>
    <x v="104"/>
    <x v="10"/>
    <x v="10"/>
    <x v="2"/>
    <x v="2"/>
    <x v="2"/>
    <x v="1"/>
    <x v="1"/>
    <n v="69.13"/>
    <n v="0.05"/>
    <n v="33.35"/>
    <n v="66.7"/>
    <n v="64.649999999999991"/>
    <n v="0"/>
    <n v="138.26"/>
    <n v="131.35"/>
    <x v="104"/>
    <n v="0.49219642177388651"/>
  </r>
  <r>
    <x v="91"/>
    <x v="105"/>
    <x v="6"/>
    <x v="6"/>
    <x v="2"/>
    <x v="3"/>
    <x v="3"/>
    <x v="1"/>
    <x v="3"/>
    <n v="194.67"/>
    <n v="0.15"/>
    <n v="119.9"/>
    <n v="599.5"/>
    <n v="227.85000000000002"/>
    <n v="0"/>
    <n v="973.34999999999991"/>
    <n v="827.35"/>
    <x v="105"/>
    <n v="0.27539735299450052"/>
  </r>
  <r>
    <x v="57"/>
    <x v="106"/>
    <x v="7"/>
    <x v="7"/>
    <x v="1"/>
    <x v="0"/>
    <x v="0"/>
    <x v="0"/>
    <x v="1"/>
    <n v="9.59"/>
    <n v="0"/>
    <n v="2.87"/>
    <n v="5.74"/>
    <n v="13.44"/>
    <n v="2"/>
    <n v="19.18"/>
    <n v="19.18"/>
    <x v="106"/>
    <n v="0.7007299270072993"/>
  </r>
  <r>
    <x v="45"/>
    <x v="107"/>
    <x v="2"/>
    <x v="2"/>
    <x v="2"/>
    <x v="1"/>
    <x v="1"/>
    <x v="0"/>
    <x v="0"/>
    <n v="25.6"/>
    <n v="0.1"/>
    <n v="10.36"/>
    <n v="10.36"/>
    <n v="12.68"/>
    <n v="1"/>
    <n v="25.6"/>
    <n v="23.04"/>
    <x v="107"/>
    <n v="0.55034722222222221"/>
  </r>
  <r>
    <x v="12"/>
    <x v="108"/>
    <x v="9"/>
    <x v="9"/>
    <x v="0"/>
    <x v="0"/>
    <x v="0"/>
    <x v="1"/>
    <x v="8"/>
    <n v="81.58"/>
    <n v="0.05"/>
    <n v="45.75"/>
    <n v="366"/>
    <n v="254.01"/>
    <n v="0"/>
    <n v="652.64"/>
    <n v="620.01"/>
    <x v="108"/>
    <n v="0.40968694053321719"/>
  </r>
  <r>
    <x v="92"/>
    <x v="109"/>
    <x v="8"/>
    <x v="8"/>
    <x v="0"/>
    <x v="0"/>
    <x v="0"/>
    <x v="1"/>
    <x v="1"/>
    <n v="19.95"/>
    <n v="0.1"/>
    <n v="7.41"/>
    <n v="14.82"/>
    <n v="21.089999999999996"/>
    <n v="0"/>
    <n v="39.9"/>
    <n v="35.909999999999997"/>
    <x v="109"/>
    <n v="0.58730158730158721"/>
  </r>
  <r>
    <x v="93"/>
    <x v="110"/>
    <x v="3"/>
    <x v="3"/>
    <x v="0"/>
    <x v="1"/>
    <x v="1"/>
    <x v="0"/>
    <x v="2"/>
    <n v="23.78"/>
    <n v="0.2"/>
    <n v="9.67"/>
    <n v="58.019999999999996"/>
    <n v="56.120000000000005"/>
    <n v="6"/>
    <n v="142.68"/>
    <n v="114.14"/>
    <x v="110"/>
    <n v="0.49167688803224113"/>
  </r>
  <r>
    <x v="94"/>
    <x v="111"/>
    <x v="13"/>
    <x v="13"/>
    <x v="3"/>
    <x v="0"/>
    <x v="0"/>
    <x v="0"/>
    <x v="1"/>
    <n v="26.71"/>
    <n v="0.2"/>
    <n v="11.8"/>
    <n v="23.6"/>
    <n v="19.14"/>
    <n v="2"/>
    <n v="53.42"/>
    <n v="42.74"/>
    <x v="111"/>
    <n v="0.44782405240992046"/>
  </r>
  <r>
    <x v="95"/>
    <x v="112"/>
    <x v="3"/>
    <x v="3"/>
    <x v="0"/>
    <x v="4"/>
    <x v="4"/>
    <x v="1"/>
    <x v="1"/>
    <n v="24.36"/>
    <n v="0"/>
    <n v="9.43"/>
    <n v="18.86"/>
    <n v="29.86"/>
    <n v="0"/>
    <n v="48.72"/>
    <n v="48.72"/>
    <x v="112"/>
    <n v="0.61288998357963875"/>
  </r>
  <r>
    <x v="47"/>
    <x v="113"/>
    <x v="10"/>
    <x v="10"/>
    <x v="2"/>
    <x v="3"/>
    <x v="3"/>
    <x v="0"/>
    <x v="4"/>
    <n v="69.52"/>
    <n v="0.1"/>
    <n v="34.33"/>
    <n v="102.99"/>
    <n v="84.71"/>
    <n v="3"/>
    <n v="208.56"/>
    <n v="187.7"/>
    <x v="113"/>
    <n v="0.45130527437400109"/>
  </r>
  <r>
    <x v="96"/>
    <x v="114"/>
    <x v="7"/>
    <x v="7"/>
    <x v="1"/>
    <x v="2"/>
    <x v="2"/>
    <x v="1"/>
    <x v="2"/>
    <n v="9.56"/>
    <n v="0.15"/>
    <n v="2.82"/>
    <n v="16.919999999999998"/>
    <n v="31.84"/>
    <n v="0"/>
    <n v="57.36"/>
    <n v="48.76"/>
    <x v="114"/>
    <n v="0.65299425758818708"/>
  </r>
  <r>
    <x v="97"/>
    <x v="115"/>
    <x v="3"/>
    <x v="3"/>
    <x v="0"/>
    <x v="0"/>
    <x v="0"/>
    <x v="0"/>
    <x v="3"/>
    <n v="24.56"/>
    <n v="0.15"/>
    <n v="9.48"/>
    <n v="47.400000000000006"/>
    <n v="56.97999999999999"/>
    <n v="5"/>
    <n v="122.8"/>
    <n v="104.38"/>
    <x v="115"/>
    <n v="0.54589001724468278"/>
  </r>
  <r>
    <x v="98"/>
    <x v="116"/>
    <x v="3"/>
    <x v="3"/>
    <x v="0"/>
    <x v="4"/>
    <x v="4"/>
    <x v="0"/>
    <x v="1"/>
    <n v="24.69"/>
    <n v="0.15"/>
    <n v="9.5"/>
    <n v="19"/>
    <n v="22.97"/>
    <n v="2"/>
    <n v="49.38"/>
    <n v="41.97"/>
    <x v="116"/>
    <n v="0.54729568739575885"/>
  </r>
  <r>
    <x v="21"/>
    <x v="117"/>
    <x v="4"/>
    <x v="4"/>
    <x v="2"/>
    <x v="3"/>
    <x v="3"/>
    <x v="1"/>
    <x v="5"/>
    <n v="55.28"/>
    <n v="0.05"/>
    <n v="26.81"/>
    <n v="107.24"/>
    <n v="102.82000000000001"/>
    <n v="0"/>
    <n v="221.12"/>
    <n v="210.06"/>
    <x v="117"/>
    <n v="0.48947919642007048"/>
  </r>
  <r>
    <x v="99"/>
    <x v="118"/>
    <x v="7"/>
    <x v="7"/>
    <x v="1"/>
    <x v="3"/>
    <x v="3"/>
    <x v="0"/>
    <x v="6"/>
    <n v="9.77"/>
    <n v="0.2"/>
    <n v="2.81"/>
    <n v="28.1"/>
    <n v="50.059999999999995"/>
    <n v="10"/>
    <n v="97.699999999999989"/>
    <n v="78.16"/>
    <x v="118"/>
    <n v="0.64048106448311148"/>
  </r>
  <r>
    <x v="100"/>
    <x v="119"/>
    <x v="2"/>
    <x v="2"/>
    <x v="2"/>
    <x v="0"/>
    <x v="0"/>
    <x v="1"/>
    <x v="4"/>
    <n v="24.26"/>
    <n v="0.2"/>
    <n v="10.47"/>
    <n v="31.410000000000004"/>
    <n v="26.809999999999995"/>
    <n v="0"/>
    <n v="72.78"/>
    <n v="58.22"/>
    <x v="119"/>
    <n v="0.46049467536928884"/>
  </r>
  <r>
    <x v="101"/>
    <x v="120"/>
    <x v="14"/>
    <x v="14"/>
    <x v="3"/>
    <x v="4"/>
    <x v="4"/>
    <x v="1"/>
    <x v="4"/>
    <n v="18.54"/>
    <n v="0.2"/>
    <n v="6.82"/>
    <n v="20.46"/>
    <n v="24.04"/>
    <n v="0"/>
    <n v="55.62"/>
    <n v="44.5"/>
    <x v="120"/>
    <n v="0.54022471910112357"/>
  </r>
  <r>
    <x v="102"/>
    <x v="121"/>
    <x v="8"/>
    <x v="8"/>
    <x v="0"/>
    <x v="1"/>
    <x v="1"/>
    <x v="0"/>
    <x v="5"/>
    <n v="19.43"/>
    <n v="0.15"/>
    <n v="7.28"/>
    <n v="29.12"/>
    <n v="36.94"/>
    <n v="4"/>
    <n v="77.72"/>
    <n v="66.06"/>
    <x v="121"/>
    <n v="0.55918861640932482"/>
  </r>
  <r>
    <x v="103"/>
    <x v="122"/>
    <x v="9"/>
    <x v="9"/>
    <x v="0"/>
    <x v="4"/>
    <x v="4"/>
    <x v="0"/>
    <x v="0"/>
    <n v="80.510000000000005"/>
    <n v="0.2"/>
    <n v="45.24"/>
    <n v="45.24"/>
    <n v="19.169999999999995"/>
    <n v="1"/>
    <n v="80.510000000000005"/>
    <n v="64.41"/>
    <x v="122"/>
    <n v="0.29762459245458772"/>
  </r>
  <r>
    <x v="104"/>
    <x v="123"/>
    <x v="13"/>
    <x v="13"/>
    <x v="3"/>
    <x v="1"/>
    <x v="1"/>
    <x v="1"/>
    <x v="4"/>
    <n v="27.66"/>
    <n v="0"/>
    <n v="11.89"/>
    <n v="35.67"/>
    <n v="47.31"/>
    <n v="0"/>
    <n v="82.98"/>
    <n v="82.98"/>
    <x v="123"/>
    <n v="0.57013738250180768"/>
  </r>
  <r>
    <x v="105"/>
    <x v="124"/>
    <x v="5"/>
    <x v="5"/>
    <x v="1"/>
    <x v="1"/>
    <x v="1"/>
    <x v="1"/>
    <x v="1"/>
    <n v="22.92"/>
    <n v="0.05"/>
    <n v="8.4700000000000006"/>
    <n v="16.940000000000001"/>
    <n v="26.609999999999996"/>
    <n v="0"/>
    <n v="45.84"/>
    <n v="43.55"/>
    <x v="124"/>
    <n v="0.6110218140068886"/>
  </r>
  <r>
    <x v="91"/>
    <x v="125"/>
    <x v="13"/>
    <x v="13"/>
    <x v="3"/>
    <x v="3"/>
    <x v="3"/>
    <x v="0"/>
    <x v="4"/>
    <n v="27.28"/>
    <n v="0"/>
    <n v="11.56"/>
    <n v="34.68"/>
    <n v="47.160000000000004"/>
    <n v="3"/>
    <n v="81.84"/>
    <n v="81.84"/>
    <x v="125"/>
    <n v="0.57624633431085048"/>
  </r>
  <r>
    <x v="106"/>
    <x v="126"/>
    <x v="10"/>
    <x v="10"/>
    <x v="2"/>
    <x v="0"/>
    <x v="0"/>
    <x v="1"/>
    <x v="5"/>
    <n v="70.349999999999994"/>
    <n v="0.2"/>
    <n v="34.08"/>
    <n v="136.32"/>
    <n v="88.800000000000011"/>
    <n v="0"/>
    <n v="281.39999999999998"/>
    <n v="225.12"/>
    <x v="126"/>
    <n v="0.3944562899786781"/>
  </r>
  <r>
    <x v="107"/>
    <x v="127"/>
    <x v="12"/>
    <x v="12"/>
    <x v="3"/>
    <x v="4"/>
    <x v="4"/>
    <x v="1"/>
    <x v="3"/>
    <n v="32.89"/>
    <n v="0.05"/>
    <n v="14.12"/>
    <n v="70.599999999999994"/>
    <n v="85.63"/>
    <n v="0"/>
    <n v="164.45"/>
    <n v="156.22999999999999"/>
    <x v="127"/>
    <n v="0.54810215707610577"/>
  </r>
  <r>
    <x v="108"/>
    <x v="128"/>
    <x v="11"/>
    <x v="11"/>
    <x v="2"/>
    <x v="4"/>
    <x v="4"/>
    <x v="0"/>
    <x v="0"/>
    <n v="40.82"/>
    <n v="0.15"/>
    <n v="18.3"/>
    <n v="18.3"/>
    <n v="16.400000000000002"/>
    <n v="1"/>
    <n v="40.82"/>
    <n v="34.700000000000003"/>
    <x v="128"/>
    <n v="0.47262247838616717"/>
  </r>
  <r>
    <x v="60"/>
    <x v="129"/>
    <x v="1"/>
    <x v="1"/>
    <x v="1"/>
    <x v="1"/>
    <x v="1"/>
    <x v="1"/>
    <x v="5"/>
    <n v="13.07"/>
    <n v="0.15"/>
    <n v="4.28"/>
    <n v="17.12"/>
    <n v="27.319999999999997"/>
    <n v="0"/>
    <n v="52.28"/>
    <n v="44.44"/>
    <x v="129"/>
    <n v="0.61476147614761467"/>
  </r>
  <r>
    <x v="109"/>
    <x v="130"/>
    <x v="12"/>
    <x v="12"/>
    <x v="3"/>
    <x v="3"/>
    <x v="3"/>
    <x v="0"/>
    <x v="0"/>
    <n v="32.29"/>
    <n v="0.2"/>
    <n v="14.47"/>
    <n v="14.47"/>
    <n v="11.359999999999998"/>
    <n v="1"/>
    <n v="32.29"/>
    <n v="25.83"/>
    <x v="130"/>
    <n v="0.43979868370112268"/>
  </r>
  <r>
    <x v="110"/>
    <x v="131"/>
    <x v="4"/>
    <x v="4"/>
    <x v="2"/>
    <x v="4"/>
    <x v="4"/>
    <x v="1"/>
    <x v="1"/>
    <n v="54.56"/>
    <n v="0.1"/>
    <n v="27.3"/>
    <n v="54.6"/>
    <n v="43.609999999999992"/>
    <n v="0"/>
    <n v="109.12"/>
    <n v="98.21"/>
    <x v="131"/>
    <n v="0.4440484675694939"/>
  </r>
  <r>
    <x v="16"/>
    <x v="132"/>
    <x v="9"/>
    <x v="9"/>
    <x v="0"/>
    <x v="3"/>
    <x v="3"/>
    <x v="0"/>
    <x v="3"/>
    <n v="77.83"/>
    <n v="0.2"/>
    <n v="44.86"/>
    <n v="224.3"/>
    <n v="87.019999999999982"/>
    <n v="5"/>
    <n v="389.15"/>
    <n v="311.32"/>
    <x v="132"/>
    <n v="0.27951946550173451"/>
  </r>
  <r>
    <x v="111"/>
    <x v="133"/>
    <x v="6"/>
    <x v="6"/>
    <x v="2"/>
    <x v="2"/>
    <x v="2"/>
    <x v="1"/>
    <x v="0"/>
    <n v="189.19"/>
    <n v="0.05"/>
    <n v="118.84"/>
    <n v="118.84"/>
    <n v="60.889999999999986"/>
    <n v="0"/>
    <n v="189.19"/>
    <n v="179.73"/>
    <x v="133"/>
    <n v="0.338785956712847"/>
  </r>
  <r>
    <x v="112"/>
    <x v="134"/>
    <x v="5"/>
    <x v="5"/>
    <x v="1"/>
    <x v="0"/>
    <x v="0"/>
    <x v="0"/>
    <x v="4"/>
    <n v="23.13"/>
    <n v="0.1"/>
    <n v="8.59"/>
    <n v="25.77"/>
    <n v="36.680000000000007"/>
    <n v="3"/>
    <n v="69.39"/>
    <n v="62.45"/>
    <x v="134"/>
    <n v="0.58734987990392318"/>
  </r>
  <r>
    <x v="113"/>
    <x v="135"/>
    <x v="12"/>
    <x v="12"/>
    <x v="3"/>
    <x v="3"/>
    <x v="3"/>
    <x v="0"/>
    <x v="2"/>
    <n v="31.28"/>
    <n v="0.2"/>
    <n v="14.39"/>
    <n v="86.34"/>
    <n v="63.799999999999983"/>
    <n v="6"/>
    <n v="187.68"/>
    <n v="150.13999999999999"/>
    <x v="135"/>
    <n v="0.42493672572265878"/>
  </r>
  <r>
    <x v="114"/>
    <x v="136"/>
    <x v="13"/>
    <x v="13"/>
    <x v="3"/>
    <x v="3"/>
    <x v="3"/>
    <x v="1"/>
    <x v="4"/>
    <n v="28.09"/>
    <n v="0.1"/>
    <n v="11.85"/>
    <n v="35.549999999999997"/>
    <n v="40.290000000000006"/>
    <n v="0"/>
    <n v="84.27"/>
    <n v="75.84"/>
    <x v="136"/>
    <n v="0.53125000000000011"/>
  </r>
  <r>
    <x v="115"/>
    <x v="137"/>
    <x v="13"/>
    <x v="13"/>
    <x v="3"/>
    <x v="3"/>
    <x v="3"/>
    <x v="1"/>
    <x v="0"/>
    <n v="28.23"/>
    <n v="0.15"/>
    <n v="11.91"/>
    <n v="11.91"/>
    <n v="12.09"/>
    <n v="0"/>
    <n v="28.23"/>
    <n v="24"/>
    <x v="137"/>
    <n v="0.50375000000000003"/>
  </r>
  <r>
    <x v="4"/>
    <x v="138"/>
    <x v="13"/>
    <x v="13"/>
    <x v="3"/>
    <x v="3"/>
    <x v="3"/>
    <x v="0"/>
    <x v="9"/>
    <n v="26.8"/>
    <n v="0.1"/>
    <n v="11.55"/>
    <n v="80.850000000000009"/>
    <n v="87.99"/>
    <n v="7"/>
    <n v="187.6"/>
    <n v="168.84"/>
    <x v="138"/>
    <n v="0.52114427860696511"/>
  </r>
  <r>
    <x v="112"/>
    <x v="139"/>
    <x v="1"/>
    <x v="1"/>
    <x v="1"/>
    <x v="2"/>
    <x v="2"/>
    <x v="1"/>
    <x v="1"/>
    <n v="13.17"/>
    <n v="0"/>
    <n v="4.21"/>
    <n v="8.42"/>
    <n v="17.920000000000002"/>
    <n v="0"/>
    <n v="26.34"/>
    <n v="26.34"/>
    <x v="139"/>
    <n v="0.68033409263477607"/>
  </r>
  <r>
    <x v="51"/>
    <x v="140"/>
    <x v="11"/>
    <x v="11"/>
    <x v="2"/>
    <x v="1"/>
    <x v="1"/>
    <x v="0"/>
    <x v="3"/>
    <n v="38.97"/>
    <n v="0.15"/>
    <n v="18.3"/>
    <n v="91.5"/>
    <n v="74.12"/>
    <n v="5"/>
    <n v="194.85"/>
    <n v="165.62"/>
    <x v="140"/>
    <n v="0.44753049148653545"/>
  </r>
  <r>
    <x v="63"/>
    <x v="141"/>
    <x v="9"/>
    <x v="9"/>
    <x v="0"/>
    <x v="1"/>
    <x v="1"/>
    <x v="1"/>
    <x v="6"/>
    <n v="79.14"/>
    <n v="0.1"/>
    <n v="44.37"/>
    <n v="443.7"/>
    <n v="268.56"/>
    <n v="0"/>
    <n v="791.4"/>
    <n v="712.26"/>
    <x v="141"/>
    <n v="0.37705332322466517"/>
  </r>
  <r>
    <x v="116"/>
    <x v="142"/>
    <x v="5"/>
    <x v="5"/>
    <x v="1"/>
    <x v="0"/>
    <x v="0"/>
    <x v="1"/>
    <x v="5"/>
    <n v="22.79"/>
    <n v="0"/>
    <n v="8.44"/>
    <n v="33.76"/>
    <n v="57.4"/>
    <n v="0"/>
    <n v="91.16"/>
    <n v="91.16"/>
    <x v="142"/>
    <n v="0.62966213251426062"/>
  </r>
  <r>
    <x v="55"/>
    <x v="143"/>
    <x v="12"/>
    <x v="12"/>
    <x v="3"/>
    <x v="0"/>
    <x v="0"/>
    <x v="0"/>
    <x v="9"/>
    <n v="32.67"/>
    <n v="0.2"/>
    <n v="14.25"/>
    <n v="99.75"/>
    <n v="83.199999999999989"/>
    <n v="7"/>
    <n v="228.69"/>
    <n v="182.95"/>
    <x v="143"/>
    <n v="0.45476906258540584"/>
  </r>
  <r>
    <x v="117"/>
    <x v="144"/>
    <x v="9"/>
    <x v="9"/>
    <x v="0"/>
    <x v="3"/>
    <x v="3"/>
    <x v="1"/>
    <x v="9"/>
    <n v="79.13"/>
    <n v="0.15"/>
    <n v="45.82"/>
    <n v="320.74"/>
    <n v="150.07999999999998"/>
    <n v="0"/>
    <n v="553.91"/>
    <n v="470.82"/>
    <x v="144"/>
    <n v="0.31876300921796014"/>
  </r>
  <r>
    <x v="118"/>
    <x v="145"/>
    <x v="9"/>
    <x v="9"/>
    <x v="0"/>
    <x v="0"/>
    <x v="0"/>
    <x v="1"/>
    <x v="0"/>
    <n v="80.69"/>
    <n v="0"/>
    <n v="44.55"/>
    <n v="44.55"/>
    <n v="36.14"/>
    <n v="0"/>
    <n v="80.69"/>
    <n v="80.69"/>
    <x v="145"/>
    <n v="0.44788697484198786"/>
  </r>
  <r>
    <x v="119"/>
    <x v="146"/>
    <x v="1"/>
    <x v="1"/>
    <x v="1"/>
    <x v="1"/>
    <x v="1"/>
    <x v="1"/>
    <x v="1"/>
    <n v="13.32"/>
    <n v="0.1"/>
    <n v="4.2300000000000004"/>
    <n v="8.4600000000000009"/>
    <n v="15.52"/>
    <n v="0"/>
    <n v="26.64"/>
    <n v="23.98"/>
    <x v="146"/>
    <n v="0.64720600500417014"/>
  </r>
  <r>
    <x v="120"/>
    <x v="147"/>
    <x v="2"/>
    <x v="2"/>
    <x v="2"/>
    <x v="0"/>
    <x v="0"/>
    <x v="0"/>
    <x v="0"/>
    <n v="25.26"/>
    <n v="0.2"/>
    <n v="10.7"/>
    <n v="10.7"/>
    <n v="9.5100000000000016"/>
    <n v="1"/>
    <n v="25.26"/>
    <n v="20.21"/>
    <x v="147"/>
    <n v="0.47055912914398818"/>
  </r>
  <r>
    <x v="9"/>
    <x v="148"/>
    <x v="12"/>
    <x v="12"/>
    <x v="3"/>
    <x v="3"/>
    <x v="3"/>
    <x v="1"/>
    <x v="0"/>
    <n v="31.7"/>
    <n v="0.1"/>
    <n v="13.99"/>
    <n v="13.99"/>
    <n v="14.540000000000001"/>
    <n v="0"/>
    <n v="31.7"/>
    <n v="28.53"/>
    <x v="148"/>
    <n v="0.50963897651594814"/>
  </r>
  <r>
    <x v="121"/>
    <x v="149"/>
    <x v="6"/>
    <x v="6"/>
    <x v="2"/>
    <x v="1"/>
    <x v="1"/>
    <x v="0"/>
    <x v="2"/>
    <n v="193.56"/>
    <n v="0.2"/>
    <n v="117.64"/>
    <n v="705.84"/>
    <n v="223.25"/>
    <n v="6"/>
    <n v="1161.3600000000001"/>
    <n v="929.09"/>
    <x v="149"/>
    <n v="0.24028888482278357"/>
  </r>
  <r>
    <x v="122"/>
    <x v="150"/>
    <x v="6"/>
    <x v="6"/>
    <x v="2"/>
    <x v="2"/>
    <x v="2"/>
    <x v="1"/>
    <x v="1"/>
    <n v="193.02"/>
    <n v="0.05"/>
    <n v="116.71"/>
    <n v="233.42"/>
    <n v="133.32000000000002"/>
    <n v="0"/>
    <n v="386.04"/>
    <n v="366.74"/>
    <x v="150"/>
    <n v="0.36352729454109184"/>
  </r>
  <r>
    <x v="72"/>
    <x v="151"/>
    <x v="6"/>
    <x v="6"/>
    <x v="2"/>
    <x v="3"/>
    <x v="3"/>
    <x v="1"/>
    <x v="4"/>
    <n v="192.71"/>
    <n v="0.2"/>
    <n v="115.82"/>
    <n v="347.46"/>
    <n v="115.04000000000002"/>
    <n v="0"/>
    <n v="578.13"/>
    <n v="462.5"/>
    <x v="151"/>
    <n v="0.24873513513513518"/>
  </r>
  <r>
    <x v="123"/>
    <x v="152"/>
    <x v="7"/>
    <x v="7"/>
    <x v="1"/>
    <x v="2"/>
    <x v="2"/>
    <x v="1"/>
    <x v="0"/>
    <n v="9.31"/>
    <n v="0"/>
    <n v="2.88"/>
    <n v="2.88"/>
    <n v="6.4300000000000006"/>
    <n v="0"/>
    <n v="9.31"/>
    <n v="9.31"/>
    <x v="152"/>
    <n v="0.69065520945220193"/>
  </r>
  <r>
    <x v="124"/>
    <x v="153"/>
    <x v="5"/>
    <x v="5"/>
    <x v="1"/>
    <x v="2"/>
    <x v="2"/>
    <x v="1"/>
    <x v="5"/>
    <n v="23.34"/>
    <n v="0.15"/>
    <n v="8.41"/>
    <n v="33.64"/>
    <n v="45.72"/>
    <n v="0"/>
    <n v="93.36"/>
    <n v="79.36"/>
    <x v="153"/>
    <n v="0.57610887096774188"/>
  </r>
  <r>
    <x v="125"/>
    <x v="154"/>
    <x v="8"/>
    <x v="8"/>
    <x v="0"/>
    <x v="4"/>
    <x v="4"/>
    <x v="1"/>
    <x v="0"/>
    <n v="20.2"/>
    <n v="0.15"/>
    <n v="7.29"/>
    <n v="7.29"/>
    <n v="9.8800000000000026"/>
    <n v="0"/>
    <n v="20.2"/>
    <n v="17.170000000000002"/>
    <x v="154"/>
    <n v="0.5754222481071638"/>
  </r>
  <r>
    <x v="126"/>
    <x v="155"/>
    <x v="1"/>
    <x v="1"/>
    <x v="1"/>
    <x v="1"/>
    <x v="1"/>
    <x v="1"/>
    <x v="0"/>
    <n v="12.76"/>
    <n v="0"/>
    <n v="4.3099999999999996"/>
    <n v="4.3099999999999996"/>
    <n v="8.4499999999999993"/>
    <n v="0"/>
    <n v="12.76"/>
    <n v="12.76"/>
    <x v="10"/>
    <n v="0.66222570532915359"/>
  </r>
  <r>
    <x v="47"/>
    <x v="156"/>
    <x v="3"/>
    <x v="3"/>
    <x v="0"/>
    <x v="0"/>
    <x v="0"/>
    <x v="1"/>
    <x v="0"/>
    <n v="25"/>
    <n v="0"/>
    <n v="9.52"/>
    <n v="9.52"/>
    <n v="15.48"/>
    <n v="0"/>
    <n v="25"/>
    <n v="25"/>
    <x v="155"/>
    <n v="0.61919999999999997"/>
  </r>
  <r>
    <x v="68"/>
    <x v="157"/>
    <x v="14"/>
    <x v="14"/>
    <x v="3"/>
    <x v="1"/>
    <x v="1"/>
    <x v="0"/>
    <x v="5"/>
    <n v="19.350000000000001"/>
    <n v="0.15"/>
    <n v="6.9"/>
    <n v="27.6"/>
    <n v="38.190000000000005"/>
    <n v="4"/>
    <n v="77.400000000000006"/>
    <n v="65.790000000000006"/>
    <x v="156"/>
    <n v="0.58048335613315094"/>
  </r>
  <r>
    <x v="19"/>
    <x v="158"/>
    <x v="12"/>
    <x v="12"/>
    <x v="3"/>
    <x v="2"/>
    <x v="2"/>
    <x v="0"/>
    <x v="8"/>
    <n v="32.64"/>
    <n v="0.1"/>
    <n v="13.99"/>
    <n v="111.92"/>
    <n v="123.08999999999999"/>
    <n v="8"/>
    <n v="261.12"/>
    <n v="235.01"/>
    <x v="157"/>
    <n v="0.52376494617250324"/>
  </r>
  <r>
    <x v="127"/>
    <x v="159"/>
    <x v="14"/>
    <x v="14"/>
    <x v="3"/>
    <x v="2"/>
    <x v="2"/>
    <x v="1"/>
    <x v="4"/>
    <n v="19.12"/>
    <n v="0"/>
    <n v="6.77"/>
    <n v="20.309999999999999"/>
    <n v="37.049999999999997"/>
    <n v="0"/>
    <n v="57.36"/>
    <n v="57.36"/>
    <x v="158"/>
    <n v="0.64592050209205021"/>
  </r>
  <r>
    <x v="10"/>
    <x v="160"/>
    <x v="1"/>
    <x v="1"/>
    <x v="1"/>
    <x v="1"/>
    <x v="1"/>
    <x v="1"/>
    <x v="0"/>
    <n v="12.82"/>
    <n v="0.05"/>
    <n v="4.1900000000000004"/>
    <n v="4.1900000000000004"/>
    <n v="7.9899999999999993"/>
    <n v="0"/>
    <n v="12.82"/>
    <n v="12.18"/>
    <x v="159"/>
    <n v="0.65599343185550074"/>
  </r>
  <r>
    <x v="48"/>
    <x v="161"/>
    <x v="8"/>
    <x v="8"/>
    <x v="0"/>
    <x v="1"/>
    <x v="1"/>
    <x v="1"/>
    <x v="0"/>
    <n v="20.48"/>
    <n v="0.2"/>
    <n v="7.16"/>
    <n v="7.16"/>
    <n v="9.2199999999999989"/>
    <n v="0"/>
    <n v="20.48"/>
    <n v="16.38"/>
    <x v="160"/>
    <n v="0.56288156288156288"/>
  </r>
  <r>
    <x v="128"/>
    <x v="162"/>
    <x v="0"/>
    <x v="0"/>
    <x v="0"/>
    <x v="2"/>
    <x v="2"/>
    <x v="0"/>
    <x v="0"/>
    <n v="29.73"/>
    <n v="0.2"/>
    <n v="11.8"/>
    <n v="11.8"/>
    <n v="11.98"/>
    <n v="1"/>
    <n v="29.73"/>
    <n v="23.78"/>
    <x v="161"/>
    <n v="0.50378469301934403"/>
  </r>
  <r>
    <x v="20"/>
    <x v="163"/>
    <x v="1"/>
    <x v="1"/>
    <x v="1"/>
    <x v="1"/>
    <x v="1"/>
    <x v="1"/>
    <x v="6"/>
    <n v="13.03"/>
    <n v="0.1"/>
    <n v="4.3099999999999996"/>
    <n v="43.099999999999994"/>
    <n v="74.17"/>
    <n v="0"/>
    <n v="130.29999999999998"/>
    <n v="117.27"/>
    <x v="162"/>
    <n v="0.63247207299394559"/>
  </r>
  <r>
    <x v="11"/>
    <x v="164"/>
    <x v="12"/>
    <x v="12"/>
    <x v="3"/>
    <x v="0"/>
    <x v="0"/>
    <x v="1"/>
    <x v="1"/>
    <n v="31.16"/>
    <n v="0.05"/>
    <n v="14.33"/>
    <n v="28.66"/>
    <n v="30.540000000000003"/>
    <n v="0"/>
    <n v="62.32"/>
    <n v="59.2"/>
    <x v="163"/>
    <n v="0.51587837837837835"/>
  </r>
  <r>
    <x v="129"/>
    <x v="165"/>
    <x v="7"/>
    <x v="7"/>
    <x v="1"/>
    <x v="0"/>
    <x v="0"/>
    <x v="0"/>
    <x v="1"/>
    <n v="9.4"/>
    <n v="0"/>
    <n v="2.87"/>
    <n v="5.74"/>
    <n v="13.06"/>
    <n v="2"/>
    <n v="18.8"/>
    <n v="18.8"/>
    <x v="164"/>
    <n v="0.69468085106382982"/>
  </r>
  <r>
    <x v="47"/>
    <x v="166"/>
    <x v="5"/>
    <x v="5"/>
    <x v="1"/>
    <x v="2"/>
    <x v="2"/>
    <x v="1"/>
    <x v="0"/>
    <n v="23.37"/>
    <n v="0.15"/>
    <n v="8.34"/>
    <n v="8.34"/>
    <n v="11.52"/>
    <n v="0"/>
    <n v="23.37"/>
    <n v="19.86"/>
    <x v="165"/>
    <n v="0.58006042296072502"/>
  </r>
  <r>
    <x v="130"/>
    <x v="167"/>
    <x v="4"/>
    <x v="4"/>
    <x v="2"/>
    <x v="3"/>
    <x v="3"/>
    <x v="0"/>
    <x v="1"/>
    <n v="54.65"/>
    <n v="0.2"/>
    <n v="26.5"/>
    <n v="53"/>
    <n v="34.44"/>
    <n v="2"/>
    <n v="109.3"/>
    <n v="87.44"/>
    <x v="166"/>
    <n v="0.39387008234217746"/>
  </r>
  <r>
    <x v="131"/>
    <x v="168"/>
    <x v="12"/>
    <x v="12"/>
    <x v="3"/>
    <x v="3"/>
    <x v="3"/>
    <x v="1"/>
    <x v="1"/>
    <n v="31.27"/>
    <n v="0.1"/>
    <n v="14.16"/>
    <n v="28.32"/>
    <n v="27.97"/>
    <n v="0"/>
    <n v="62.54"/>
    <n v="56.29"/>
    <x v="167"/>
    <n v="0.49689109966246225"/>
  </r>
  <r>
    <x v="119"/>
    <x v="169"/>
    <x v="9"/>
    <x v="9"/>
    <x v="0"/>
    <x v="4"/>
    <x v="4"/>
    <x v="0"/>
    <x v="0"/>
    <n v="80.91"/>
    <n v="0.1"/>
    <n v="45.03"/>
    <n v="45.03"/>
    <n v="27.789999999999992"/>
    <n v="1"/>
    <n v="80.91"/>
    <n v="72.819999999999993"/>
    <x v="168"/>
    <n v="0.3816259269431474"/>
  </r>
  <r>
    <x v="132"/>
    <x v="170"/>
    <x v="13"/>
    <x v="13"/>
    <x v="3"/>
    <x v="3"/>
    <x v="3"/>
    <x v="1"/>
    <x v="12"/>
    <n v="27.57"/>
    <n v="0.15"/>
    <n v="11.83"/>
    <n v="130.13"/>
    <n v="127.64999999999998"/>
    <n v="0"/>
    <n v="303.27"/>
    <n v="257.77999999999997"/>
    <x v="169"/>
    <n v="0.49518969664054618"/>
  </r>
  <r>
    <x v="120"/>
    <x v="171"/>
    <x v="0"/>
    <x v="0"/>
    <x v="0"/>
    <x v="4"/>
    <x v="4"/>
    <x v="0"/>
    <x v="4"/>
    <n v="29.89"/>
    <n v="0.1"/>
    <n v="11.97"/>
    <n v="35.910000000000004"/>
    <n v="44.79"/>
    <n v="3"/>
    <n v="89.67"/>
    <n v="80.7"/>
    <x v="170"/>
    <n v="0.55501858736059473"/>
  </r>
  <r>
    <x v="133"/>
    <x v="172"/>
    <x v="2"/>
    <x v="2"/>
    <x v="2"/>
    <x v="3"/>
    <x v="3"/>
    <x v="1"/>
    <x v="4"/>
    <n v="25.01"/>
    <n v="0"/>
    <n v="10.69"/>
    <n v="32.07"/>
    <n v="42.96"/>
    <n v="0"/>
    <n v="75.03"/>
    <n v="75.03"/>
    <x v="171"/>
    <n v="0.57257097161135551"/>
  </r>
  <r>
    <x v="134"/>
    <x v="173"/>
    <x v="5"/>
    <x v="5"/>
    <x v="1"/>
    <x v="4"/>
    <x v="4"/>
    <x v="0"/>
    <x v="0"/>
    <n v="23.37"/>
    <n v="0.1"/>
    <n v="8.65"/>
    <n v="8.65"/>
    <n v="12.38"/>
    <n v="1"/>
    <n v="23.37"/>
    <n v="21.03"/>
    <x v="172"/>
    <n v="0.58868283404660005"/>
  </r>
  <r>
    <x v="135"/>
    <x v="174"/>
    <x v="5"/>
    <x v="5"/>
    <x v="1"/>
    <x v="4"/>
    <x v="4"/>
    <x v="1"/>
    <x v="1"/>
    <n v="23.35"/>
    <n v="0"/>
    <n v="8.51"/>
    <n v="17.02"/>
    <n v="29.680000000000003"/>
    <n v="0"/>
    <n v="46.7"/>
    <n v="46.7"/>
    <x v="173"/>
    <n v="0.63554603854389724"/>
  </r>
  <r>
    <x v="136"/>
    <x v="175"/>
    <x v="6"/>
    <x v="6"/>
    <x v="2"/>
    <x v="2"/>
    <x v="2"/>
    <x v="1"/>
    <x v="0"/>
    <n v="186.41"/>
    <n v="0.2"/>
    <n v="117.47"/>
    <n v="117.47"/>
    <n v="31.659999999999997"/>
    <n v="0"/>
    <n v="186.41"/>
    <n v="149.13"/>
    <x v="174"/>
    <n v="0.21229799503788638"/>
  </r>
  <r>
    <x v="137"/>
    <x v="176"/>
    <x v="8"/>
    <x v="8"/>
    <x v="0"/>
    <x v="0"/>
    <x v="0"/>
    <x v="1"/>
    <x v="1"/>
    <n v="20.12"/>
    <n v="0.15"/>
    <n v="7.21"/>
    <n v="14.42"/>
    <n v="19.78"/>
    <n v="0"/>
    <n v="40.24"/>
    <n v="34.200000000000003"/>
    <x v="175"/>
    <n v="0.57836257309941519"/>
  </r>
  <r>
    <x v="72"/>
    <x v="177"/>
    <x v="14"/>
    <x v="14"/>
    <x v="3"/>
    <x v="2"/>
    <x v="2"/>
    <x v="1"/>
    <x v="4"/>
    <n v="18.52"/>
    <n v="0.1"/>
    <n v="6.95"/>
    <n v="20.85"/>
    <n v="29.15"/>
    <n v="0"/>
    <n v="55.56"/>
    <n v="50"/>
    <x v="176"/>
    <n v="0.58299999999999996"/>
  </r>
  <r>
    <x v="138"/>
    <x v="178"/>
    <x v="1"/>
    <x v="1"/>
    <x v="1"/>
    <x v="0"/>
    <x v="0"/>
    <x v="1"/>
    <x v="9"/>
    <n v="13.16"/>
    <n v="0"/>
    <n v="4.3"/>
    <n v="30.099999999999998"/>
    <n v="62.02000000000001"/>
    <n v="0"/>
    <n v="92.12"/>
    <n v="92.12"/>
    <x v="177"/>
    <n v="0.67325227963525847"/>
  </r>
  <r>
    <x v="15"/>
    <x v="179"/>
    <x v="4"/>
    <x v="4"/>
    <x v="2"/>
    <x v="2"/>
    <x v="2"/>
    <x v="0"/>
    <x v="4"/>
    <n v="54.53"/>
    <n v="0.1"/>
    <n v="27.52"/>
    <n v="82.56"/>
    <n v="64.669999999999987"/>
    <n v="3"/>
    <n v="163.59"/>
    <n v="147.22999999999999"/>
    <x v="178"/>
    <n v="0.43924471914691293"/>
  </r>
  <r>
    <x v="101"/>
    <x v="180"/>
    <x v="10"/>
    <x v="10"/>
    <x v="2"/>
    <x v="0"/>
    <x v="0"/>
    <x v="1"/>
    <x v="3"/>
    <n v="69.900000000000006"/>
    <n v="0.1"/>
    <n v="34.369999999999997"/>
    <n v="171.85"/>
    <n v="142.70000000000002"/>
    <n v="0"/>
    <n v="349.5"/>
    <n v="314.55"/>
    <x v="179"/>
    <n v="0.45366396439357815"/>
  </r>
  <r>
    <x v="114"/>
    <x v="181"/>
    <x v="11"/>
    <x v="11"/>
    <x v="2"/>
    <x v="0"/>
    <x v="0"/>
    <x v="1"/>
    <x v="2"/>
    <n v="39.619999999999997"/>
    <n v="0.2"/>
    <n v="18.02"/>
    <n v="108.12"/>
    <n v="82.06"/>
    <n v="0"/>
    <n v="237.71999999999997"/>
    <n v="190.18"/>
    <x v="180"/>
    <n v="0.43148596066884004"/>
  </r>
  <r>
    <x v="96"/>
    <x v="182"/>
    <x v="1"/>
    <x v="1"/>
    <x v="1"/>
    <x v="3"/>
    <x v="3"/>
    <x v="1"/>
    <x v="5"/>
    <n v="12.73"/>
    <n v="0.1"/>
    <n v="4.2"/>
    <n v="16.8"/>
    <n v="29.029999999999998"/>
    <n v="0"/>
    <n v="50.92"/>
    <n v="45.83"/>
    <x v="181"/>
    <n v="0.63342788566441188"/>
  </r>
  <r>
    <x v="139"/>
    <x v="183"/>
    <x v="9"/>
    <x v="9"/>
    <x v="0"/>
    <x v="0"/>
    <x v="0"/>
    <x v="1"/>
    <x v="3"/>
    <n v="78.91"/>
    <n v="0.05"/>
    <n v="44.27"/>
    <n v="221.35000000000002"/>
    <n v="153.46999999999997"/>
    <n v="0"/>
    <n v="394.54999999999995"/>
    <n v="374.82"/>
    <x v="182"/>
    <n v="0.40944986927058313"/>
  </r>
  <r>
    <x v="140"/>
    <x v="184"/>
    <x v="7"/>
    <x v="7"/>
    <x v="1"/>
    <x v="2"/>
    <x v="2"/>
    <x v="0"/>
    <x v="5"/>
    <n v="9.7200000000000006"/>
    <n v="0.1"/>
    <n v="2.86"/>
    <n v="11.44"/>
    <n v="23.550000000000004"/>
    <n v="4"/>
    <n v="38.880000000000003"/>
    <n v="34.99"/>
    <x v="183"/>
    <n v="0.67304944269791378"/>
  </r>
  <r>
    <x v="77"/>
    <x v="185"/>
    <x v="10"/>
    <x v="10"/>
    <x v="2"/>
    <x v="3"/>
    <x v="3"/>
    <x v="1"/>
    <x v="9"/>
    <n v="70.62"/>
    <n v="0.1"/>
    <n v="33.36"/>
    <n v="233.51999999999998"/>
    <n v="211.39000000000004"/>
    <n v="0"/>
    <n v="494.34000000000003"/>
    <n v="444.91"/>
    <x v="184"/>
    <n v="0.47512980153289436"/>
  </r>
  <r>
    <x v="141"/>
    <x v="186"/>
    <x v="6"/>
    <x v="6"/>
    <x v="2"/>
    <x v="0"/>
    <x v="0"/>
    <x v="1"/>
    <x v="8"/>
    <n v="187.68"/>
    <n v="0"/>
    <n v="116.39"/>
    <n v="931.12"/>
    <n v="570.32000000000005"/>
    <n v="0"/>
    <n v="1501.44"/>
    <n v="1501.44"/>
    <x v="185"/>
    <n v="0.37984867860187554"/>
  </r>
  <r>
    <x v="119"/>
    <x v="187"/>
    <x v="4"/>
    <x v="4"/>
    <x v="2"/>
    <x v="0"/>
    <x v="0"/>
    <x v="1"/>
    <x v="1"/>
    <n v="55.71"/>
    <n v="0.1"/>
    <n v="27.51"/>
    <n v="55.02"/>
    <n v="45.26"/>
    <n v="0"/>
    <n v="111.42"/>
    <n v="100.28"/>
    <x v="186"/>
    <n v="0.45133625847626641"/>
  </r>
  <r>
    <x v="142"/>
    <x v="188"/>
    <x v="1"/>
    <x v="1"/>
    <x v="1"/>
    <x v="1"/>
    <x v="1"/>
    <x v="0"/>
    <x v="1"/>
    <n v="12.7"/>
    <n v="0.15"/>
    <n v="4.17"/>
    <n v="8.34"/>
    <n v="13.25"/>
    <n v="2"/>
    <n v="25.4"/>
    <n v="21.59"/>
    <x v="187"/>
    <n v="0.6137100509495137"/>
  </r>
  <r>
    <x v="143"/>
    <x v="189"/>
    <x v="7"/>
    <x v="7"/>
    <x v="1"/>
    <x v="4"/>
    <x v="4"/>
    <x v="0"/>
    <x v="8"/>
    <n v="9.67"/>
    <n v="0.1"/>
    <n v="2.85"/>
    <n v="22.8"/>
    <n v="46.820000000000007"/>
    <n v="8"/>
    <n v="77.36"/>
    <n v="69.62"/>
    <x v="188"/>
    <n v="0.6725079000287274"/>
  </r>
  <r>
    <x v="144"/>
    <x v="190"/>
    <x v="14"/>
    <x v="14"/>
    <x v="3"/>
    <x v="3"/>
    <x v="3"/>
    <x v="0"/>
    <x v="4"/>
    <n v="18.940000000000001"/>
    <n v="0.15"/>
    <n v="6.78"/>
    <n v="20.34"/>
    <n v="27.959999999999997"/>
    <n v="3"/>
    <n v="56.820000000000007"/>
    <n v="48.3"/>
    <x v="189"/>
    <n v="0.57888198757763976"/>
  </r>
  <r>
    <x v="64"/>
    <x v="191"/>
    <x v="9"/>
    <x v="9"/>
    <x v="0"/>
    <x v="4"/>
    <x v="4"/>
    <x v="0"/>
    <x v="0"/>
    <n v="78.11"/>
    <n v="0"/>
    <n v="45.41"/>
    <n v="45.41"/>
    <n v="32.700000000000003"/>
    <n v="1"/>
    <n v="78.11"/>
    <n v="78.11"/>
    <x v="190"/>
    <n v="0.41864037895275896"/>
  </r>
  <r>
    <x v="145"/>
    <x v="192"/>
    <x v="2"/>
    <x v="2"/>
    <x v="2"/>
    <x v="4"/>
    <x v="4"/>
    <x v="0"/>
    <x v="3"/>
    <n v="25.07"/>
    <n v="0"/>
    <n v="10.52"/>
    <n v="52.599999999999994"/>
    <n v="72.75"/>
    <n v="5"/>
    <n v="125.35"/>
    <n v="125.35"/>
    <x v="191"/>
    <n v="0.58037495013960916"/>
  </r>
  <r>
    <x v="70"/>
    <x v="193"/>
    <x v="5"/>
    <x v="5"/>
    <x v="1"/>
    <x v="1"/>
    <x v="1"/>
    <x v="0"/>
    <x v="11"/>
    <n v="22.82"/>
    <n v="0.1"/>
    <n v="8.4"/>
    <n v="100.80000000000001"/>
    <n v="145.66"/>
    <n v="12"/>
    <n v="273.84000000000003"/>
    <n v="246.46"/>
    <x v="192"/>
    <n v="0.59100868295058018"/>
  </r>
  <r>
    <x v="146"/>
    <x v="194"/>
    <x v="2"/>
    <x v="2"/>
    <x v="2"/>
    <x v="3"/>
    <x v="3"/>
    <x v="0"/>
    <x v="3"/>
    <n v="25.45"/>
    <n v="0.2"/>
    <n v="10.54"/>
    <n v="52.699999999999996"/>
    <n v="49.1"/>
    <n v="5"/>
    <n v="127.25"/>
    <n v="101.8"/>
    <x v="193"/>
    <n v="0.48231827111984288"/>
  </r>
  <r>
    <x v="104"/>
    <x v="195"/>
    <x v="9"/>
    <x v="9"/>
    <x v="0"/>
    <x v="1"/>
    <x v="1"/>
    <x v="0"/>
    <x v="4"/>
    <n v="80.55"/>
    <n v="0.05"/>
    <n v="45.01"/>
    <n v="135.03"/>
    <n v="94.539999999999992"/>
    <n v="3"/>
    <n v="241.64999999999998"/>
    <n v="229.57"/>
    <x v="194"/>
    <n v="0.41181339025133945"/>
  </r>
  <r>
    <x v="147"/>
    <x v="196"/>
    <x v="0"/>
    <x v="0"/>
    <x v="0"/>
    <x v="1"/>
    <x v="1"/>
    <x v="0"/>
    <x v="2"/>
    <n v="29.75"/>
    <n v="0"/>
    <n v="12.04"/>
    <n v="72.239999999999995"/>
    <n v="106.26"/>
    <n v="6"/>
    <n v="178.5"/>
    <n v="178.5"/>
    <x v="195"/>
    <n v="0.59529411764705886"/>
  </r>
  <r>
    <x v="132"/>
    <x v="197"/>
    <x v="3"/>
    <x v="3"/>
    <x v="0"/>
    <x v="3"/>
    <x v="3"/>
    <x v="1"/>
    <x v="3"/>
    <n v="24.6"/>
    <n v="0"/>
    <n v="9.4700000000000006"/>
    <n v="47.35"/>
    <n v="75.650000000000006"/>
    <n v="0"/>
    <n v="123"/>
    <n v="123"/>
    <x v="196"/>
    <n v="0.61504065040650413"/>
  </r>
  <r>
    <x v="71"/>
    <x v="198"/>
    <x v="8"/>
    <x v="8"/>
    <x v="0"/>
    <x v="4"/>
    <x v="4"/>
    <x v="0"/>
    <x v="3"/>
    <n v="19.43"/>
    <n v="0.15"/>
    <n v="7.25"/>
    <n v="36.25"/>
    <n v="46.33"/>
    <n v="5"/>
    <n v="97.15"/>
    <n v="82.58"/>
    <x v="197"/>
    <n v="0.56103172681036573"/>
  </r>
  <r>
    <x v="148"/>
    <x v="199"/>
    <x v="4"/>
    <x v="4"/>
    <x v="2"/>
    <x v="4"/>
    <x v="4"/>
    <x v="1"/>
    <x v="5"/>
    <n v="54.9"/>
    <n v="0"/>
    <n v="27.22"/>
    <n v="108.88"/>
    <n v="110.72"/>
    <n v="0"/>
    <n v="219.6"/>
    <n v="219.6"/>
    <x v="198"/>
    <n v="0.50418943533697635"/>
  </r>
  <r>
    <x v="83"/>
    <x v="200"/>
    <x v="12"/>
    <x v="12"/>
    <x v="3"/>
    <x v="4"/>
    <x v="4"/>
    <x v="1"/>
    <x v="1"/>
    <n v="31.36"/>
    <n v="0.2"/>
    <n v="14.11"/>
    <n v="28.22"/>
    <n v="21.96"/>
    <n v="0"/>
    <n v="62.72"/>
    <n v="50.18"/>
    <x v="199"/>
    <n v="0.43762455161418895"/>
  </r>
  <r>
    <x v="123"/>
    <x v="201"/>
    <x v="3"/>
    <x v="3"/>
    <x v="0"/>
    <x v="0"/>
    <x v="0"/>
    <x v="1"/>
    <x v="0"/>
    <n v="24.12"/>
    <n v="0.2"/>
    <n v="9.52"/>
    <n v="9.52"/>
    <n v="9.7800000000000011"/>
    <n v="0"/>
    <n v="24.12"/>
    <n v="19.3"/>
    <x v="200"/>
    <n v="0.50673575129533688"/>
  </r>
  <r>
    <x v="149"/>
    <x v="202"/>
    <x v="8"/>
    <x v="8"/>
    <x v="0"/>
    <x v="0"/>
    <x v="0"/>
    <x v="1"/>
    <x v="9"/>
    <n v="19.77"/>
    <n v="0.1"/>
    <n v="7.43"/>
    <n v="52.01"/>
    <n v="72.539999999999992"/>
    <n v="0"/>
    <n v="138.38999999999999"/>
    <n v="124.55"/>
    <x v="201"/>
    <n v="0.58241670012043356"/>
  </r>
  <r>
    <x v="86"/>
    <x v="203"/>
    <x v="10"/>
    <x v="10"/>
    <x v="2"/>
    <x v="1"/>
    <x v="1"/>
    <x v="1"/>
    <x v="1"/>
    <n v="72.010000000000005"/>
    <n v="0.1"/>
    <n v="34.619999999999997"/>
    <n v="69.239999999999995"/>
    <n v="60.38000000000001"/>
    <n v="0"/>
    <n v="144.02000000000001"/>
    <n v="129.62"/>
    <x v="202"/>
    <n v="0.46582317543588958"/>
  </r>
  <r>
    <x v="113"/>
    <x v="204"/>
    <x v="2"/>
    <x v="2"/>
    <x v="2"/>
    <x v="0"/>
    <x v="0"/>
    <x v="1"/>
    <x v="4"/>
    <n v="25.22"/>
    <n v="0.2"/>
    <n v="10.4"/>
    <n v="31.200000000000003"/>
    <n v="29.33"/>
    <n v="0"/>
    <n v="75.66"/>
    <n v="60.53"/>
    <x v="203"/>
    <n v="0.48455311415826857"/>
  </r>
  <r>
    <x v="137"/>
    <x v="205"/>
    <x v="11"/>
    <x v="11"/>
    <x v="2"/>
    <x v="3"/>
    <x v="3"/>
    <x v="1"/>
    <x v="5"/>
    <n v="39.369999999999997"/>
    <n v="0.2"/>
    <n v="18.05"/>
    <n v="72.2"/>
    <n v="53.78"/>
    <n v="0"/>
    <n v="157.47999999999999"/>
    <n v="125.98"/>
    <x v="204"/>
    <n v="0.42689315764407049"/>
  </r>
  <r>
    <x v="28"/>
    <x v="206"/>
    <x v="13"/>
    <x v="13"/>
    <x v="3"/>
    <x v="0"/>
    <x v="0"/>
    <x v="1"/>
    <x v="0"/>
    <n v="27.94"/>
    <n v="0"/>
    <n v="11.97"/>
    <n v="11.97"/>
    <n v="15.97"/>
    <n v="0"/>
    <n v="27.94"/>
    <n v="27.94"/>
    <x v="205"/>
    <n v="0.57158196134574091"/>
  </r>
  <r>
    <x v="150"/>
    <x v="207"/>
    <x v="13"/>
    <x v="13"/>
    <x v="3"/>
    <x v="4"/>
    <x v="4"/>
    <x v="1"/>
    <x v="0"/>
    <n v="28.26"/>
    <n v="0.1"/>
    <n v="11.65"/>
    <n v="11.65"/>
    <n v="13.78"/>
    <n v="0"/>
    <n v="28.26"/>
    <n v="25.43"/>
    <x v="206"/>
    <n v="0.5418796696814786"/>
  </r>
  <r>
    <x v="151"/>
    <x v="208"/>
    <x v="10"/>
    <x v="10"/>
    <x v="2"/>
    <x v="1"/>
    <x v="1"/>
    <x v="0"/>
    <x v="3"/>
    <n v="71.459999999999994"/>
    <n v="0"/>
    <n v="33.56"/>
    <n v="167.8"/>
    <n v="189.5"/>
    <n v="5"/>
    <n v="357.29999999999995"/>
    <n v="357.3"/>
    <x v="207"/>
    <n v="0.53036663867898126"/>
  </r>
  <r>
    <x v="152"/>
    <x v="209"/>
    <x v="9"/>
    <x v="9"/>
    <x v="0"/>
    <x v="3"/>
    <x v="3"/>
    <x v="1"/>
    <x v="3"/>
    <n v="78.48"/>
    <n v="0.05"/>
    <n v="44.12"/>
    <n v="220.6"/>
    <n v="152.17999999999998"/>
    <n v="0"/>
    <n v="392.40000000000003"/>
    <n v="372.78"/>
    <x v="208"/>
    <n v="0.40823005526047534"/>
  </r>
  <r>
    <x v="153"/>
    <x v="210"/>
    <x v="9"/>
    <x v="9"/>
    <x v="0"/>
    <x v="0"/>
    <x v="0"/>
    <x v="0"/>
    <x v="6"/>
    <n v="80.2"/>
    <n v="0.15"/>
    <n v="44.34"/>
    <n v="443.40000000000003"/>
    <n v="238.3"/>
    <n v="10"/>
    <n v="802"/>
    <n v="681.7"/>
    <x v="209"/>
    <n v="0.34956725832477631"/>
  </r>
  <r>
    <x v="50"/>
    <x v="211"/>
    <x v="4"/>
    <x v="4"/>
    <x v="2"/>
    <x v="3"/>
    <x v="3"/>
    <x v="0"/>
    <x v="3"/>
    <n v="55.48"/>
    <n v="0.15"/>
    <n v="27.31"/>
    <n v="136.54999999999998"/>
    <n v="99.240000000000009"/>
    <n v="5"/>
    <n v="277.39999999999998"/>
    <n v="235.79"/>
    <x v="210"/>
    <n v="0.42088298910047078"/>
  </r>
  <r>
    <x v="154"/>
    <x v="212"/>
    <x v="4"/>
    <x v="4"/>
    <x v="2"/>
    <x v="2"/>
    <x v="2"/>
    <x v="1"/>
    <x v="5"/>
    <n v="54.68"/>
    <n v="0.1"/>
    <n v="27.02"/>
    <n v="108.08"/>
    <n v="88.77"/>
    <n v="0"/>
    <n v="218.72"/>
    <n v="196.85"/>
    <x v="211"/>
    <n v="0.4509525019050038"/>
  </r>
  <r>
    <x v="155"/>
    <x v="213"/>
    <x v="10"/>
    <x v="10"/>
    <x v="2"/>
    <x v="2"/>
    <x v="2"/>
    <x v="1"/>
    <x v="4"/>
    <n v="71.819999999999993"/>
    <n v="0"/>
    <n v="33.67"/>
    <n v="101.01"/>
    <n v="114.45"/>
    <n v="0"/>
    <n v="215.45999999999998"/>
    <n v="215.46"/>
    <x v="212"/>
    <n v="0.53118908382066277"/>
  </r>
  <r>
    <x v="84"/>
    <x v="214"/>
    <x v="6"/>
    <x v="6"/>
    <x v="2"/>
    <x v="0"/>
    <x v="0"/>
    <x v="0"/>
    <x v="3"/>
    <n v="184.42"/>
    <n v="0.1"/>
    <n v="115.93"/>
    <n v="579.65000000000009"/>
    <n v="250.2399999999999"/>
    <n v="5"/>
    <n v="922.09999999999991"/>
    <n v="829.89"/>
    <x v="213"/>
    <n v="0.30153393823277774"/>
  </r>
  <r>
    <x v="156"/>
    <x v="215"/>
    <x v="11"/>
    <x v="11"/>
    <x v="2"/>
    <x v="4"/>
    <x v="4"/>
    <x v="1"/>
    <x v="8"/>
    <n v="40.92"/>
    <n v="0.05"/>
    <n v="18.39"/>
    <n v="147.12"/>
    <n v="163.87"/>
    <n v="0"/>
    <n v="327.36"/>
    <n v="310.99"/>
    <x v="214"/>
    <n v="0.52693012637062286"/>
  </r>
  <r>
    <x v="131"/>
    <x v="216"/>
    <x v="12"/>
    <x v="12"/>
    <x v="3"/>
    <x v="1"/>
    <x v="1"/>
    <x v="0"/>
    <x v="7"/>
    <n v="31.95"/>
    <n v="0.15"/>
    <n v="14.26"/>
    <n v="128.34"/>
    <n v="116.07999999999998"/>
    <n v="9"/>
    <n v="287.55"/>
    <n v="244.42"/>
    <x v="215"/>
    <n v="0.47492021929465672"/>
  </r>
  <r>
    <x v="157"/>
    <x v="217"/>
    <x v="9"/>
    <x v="9"/>
    <x v="0"/>
    <x v="4"/>
    <x v="4"/>
    <x v="1"/>
    <x v="2"/>
    <n v="81.55"/>
    <n v="0.05"/>
    <n v="45.32"/>
    <n v="271.92"/>
    <n v="192.91999999999996"/>
    <n v="0"/>
    <n v="489.29999999999995"/>
    <n v="464.84"/>
    <x v="216"/>
    <n v="0.41502452456759309"/>
  </r>
  <r>
    <x v="133"/>
    <x v="218"/>
    <x v="10"/>
    <x v="10"/>
    <x v="2"/>
    <x v="1"/>
    <x v="1"/>
    <x v="1"/>
    <x v="3"/>
    <n v="68.22"/>
    <n v="0"/>
    <n v="33.4"/>
    <n v="167"/>
    <n v="174.10000000000002"/>
    <n v="0"/>
    <n v="341.1"/>
    <n v="341.1"/>
    <x v="217"/>
    <n v="0.51040750513046029"/>
  </r>
  <r>
    <x v="27"/>
    <x v="219"/>
    <x v="4"/>
    <x v="4"/>
    <x v="2"/>
    <x v="1"/>
    <x v="1"/>
    <x v="1"/>
    <x v="0"/>
    <n v="56.16"/>
    <n v="0.15"/>
    <n v="26.59"/>
    <n v="26.59"/>
    <n v="21.150000000000002"/>
    <n v="0"/>
    <n v="56.16"/>
    <n v="47.74"/>
    <x v="218"/>
    <n v="0.44302471721826564"/>
  </r>
  <r>
    <x v="75"/>
    <x v="220"/>
    <x v="14"/>
    <x v="14"/>
    <x v="3"/>
    <x v="3"/>
    <x v="3"/>
    <x v="1"/>
    <x v="4"/>
    <n v="18.48"/>
    <n v="0"/>
    <n v="6.9"/>
    <n v="20.700000000000003"/>
    <n v="34.739999999999995"/>
    <n v="0"/>
    <n v="55.44"/>
    <n v="55.44"/>
    <x v="219"/>
    <n v="0.62662337662337653"/>
  </r>
  <r>
    <x v="55"/>
    <x v="221"/>
    <x v="1"/>
    <x v="1"/>
    <x v="1"/>
    <x v="4"/>
    <x v="4"/>
    <x v="1"/>
    <x v="1"/>
    <n v="12.62"/>
    <n v="0.05"/>
    <n v="4.3"/>
    <n v="8.6"/>
    <n v="15.38"/>
    <n v="0"/>
    <n v="25.24"/>
    <n v="23.98"/>
    <x v="220"/>
    <n v="0.64136780650542125"/>
  </r>
  <r>
    <x v="158"/>
    <x v="222"/>
    <x v="10"/>
    <x v="10"/>
    <x v="2"/>
    <x v="3"/>
    <x v="3"/>
    <x v="1"/>
    <x v="8"/>
    <n v="72.069999999999993"/>
    <n v="0"/>
    <n v="33.96"/>
    <n v="271.68"/>
    <n v="304.87999999999994"/>
    <n v="0"/>
    <n v="576.55999999999995"/>
    <n v="576.55999999999995"/>
    <x v="221"/>
    <n v="0.52879145275426664"/>
  </r>
  <r>
    <x v="159"/>
    <x v="223"/>
    <x v="8"/>
    <x v="8"/>
    <x v="0"/>
    <x v="2"/>
    <x v="2"/>
    <x v="1"/>
    <x v="6"/>
    <n v="20.16"/>
    <n v="0.1"/>
    <n v="7.26"/>
    <n v="72.599999999999994"/>
    <n v="108.84"/>
    <n v="0"/>
    <n v="201.6"/>
    <n v="181.44"/>
    <x v="222"/>
    <n v="0.59986772486772488"/>
  </r>
  <r>
    <x v="160"/>
    <x v="224"/>
    <x v="3"/>
    <x v="3"/>
    <x v="0"/>
    <x v="4"/>
    <x v="4"/>
    <x v="0"/>
    <x v="8"/>
    <n v="23.95"/>
    <n v="0.2"/>
    <n v="9.69"/>
    <n v="77.52"/>
    <n v="75.760000000000005"/>
    <n v="8"/>
    <n v="191.6"/>
    <n v="153.28"/>
    <x v="48"/>
    <n v="0.49425887265135704"/>
  </r>
  <r>
    <x v="161"/>
    <x v="225"/>
    <x v="8"/>
    <x v="8"/>
    <x v="0"/>
    <x v="3"/>
    <x v="3"/>
    <x v="1"/>
    <x v="4"/>
    <n v="20.25"/>
    <n v="0.1"/>
    <n v="7.31"/>
    <n v="21.93"/>
    <n v="32.75"/>
    <n v="0"/>
    <n v="60.75"/>
    <n v="54.68"/>
    <x v="223"/>
    <n v="0.59893928310168254"/>
  </r>
  <r>
    <x v="57"/>
    <x v="226"/>
    <x v="14"/>
    <x v="14"/>
    <x v="3"/>
    <x v="0"/>
    <x v="0"/>
    <x v="0"/>
    <x v="0"/>
    <n v="18.46"/>
    <n v="0.1"/>
    <n v="7.01"/>
    <n v="7.01"/>
    <n v="9.6"/>
    <n v="1"/>
    <n v="18.46"/>
    <n v="16.61"/>
    <x v="224"/>
    <n v="0.5779650812763395"/>
  </r>
  <r>
    <x v="19"/>
    <x v="227"/>
    <x v="10"/>
    <x v="10"/>
    <x v="2"/>
    <x v="1"/>
    <x v="1"/>
    <x v="0"/>
    <x v="5"/>
    <n v="70.84"/>
    <n v="0.1"/>
    <n v="33.869999999999997"/>
    <n v="135.47999999999999"/>
    <n v="119.54000000000002"/>
    <n v="4"/>
    <n v="283.36"/>
    <n v="255.02"/>
    <x v="225"/>
    <n v="0.4687475492118266"/>
  </r>
  <r>
    <x v="162"/>
    <x v="228"/>
    <x v="8"/>
    <x v="8"/>
    <x v="0"/>
    <x v="3"/>
    <x v="3"/>
    <x v="0"/>
    <x v="6"/>
    <n v="19.670000000000002"/>
    <n v="0.1"/>
    <n v="7.38"/>
    <n v="73.8"/>
    <n v="103.23"/>
    <n v="10"/>
    <n v="196.70000000000002"/>
    <n v="177.03"/>
    <x v="226"/>
    <n v="0.58312150482968994"/>
  </r>
  <r>
    <x v="57"/>
    <x v="229"/>
    <x v="6"/>
    <x v="6"/>
    <x v="2"/>
    <x v="2"/>
    <x v="2"/>
    <x v="1"/>
    <x v="3"/>
    <n v="187.72"/>
    <n v="0"/>
    <n v="118.43"/>
    <n v="592.15000000000009"/>
    <n v="346.44999999999993"/>
    <n v="0"/>
    <n v="938.6"/>
    <n v="938.6"/>
    <x v="227"/>
    <n v="0.36911357340720213"/>
  </r>
  <r>
    <x v="163"/>
    <x v="230"/>
    <x v="5"/>
    <x v="5"/>
    <x v="1"/>
    <x v="4"/>
    <x v="4"/>
    <x v="1"/>
    <x v="1"/>
    <n v="23.6"/>
    <n v="0.1"/>
    <n v="8.44"/>
    <n v="16.88"/>
    <n v="25.599999999999998"/>
    <n v="0"/>
    <n v="47.2"/>
    <n v="42.48"/>
    <x v="228"/>
    <n v="0.60263653483992463"/>
  </r>
  <r>
    <x v="164"/>
    <x v="231"/>
    <x v="6"/>
    <x v="6"/>
    <x v="2"/>
    <x v="4"/>
    <x v="4"/>
    <x v="0"/>
    <x v="4"/>
    <n v="187.04"/>
    <n v="0.05"/>
    <n v="118.98"/>
    <n v="356.94"/>
    <n v="176.11999999999995"/>
    <n v="3"/>
    <n v="561.12"/>
    <n v="533.05999999999995"/>
    <x v="229"/>
    <n v="0.33039432709263489"/>
  </r>
  <r>
    <x v="165"/>
    <x v="232"/>
    <x v="2"/>
    <x v="2"/>
    <x v="2"/>
    <x v="1"/>
    <x v="1"/>
    <x v="1"/>
    <x v="2"/>
    <n v="24.44"/>
    <n v="0.15"/>
    <n v="10.56"/>
    <n v="63.36"/>
    <n v="61.28"/>
    <n v="0"/>
    <n v="146.64000000000001"/>
    <n v="124.64"/>
    <x v="230"/>
    <n v="0.49165596919127086"/>
  </r>
  <r>
    <x v="143"/>
    <x v="233"/>
    <x v="12"/>
    <x v="12"/>
    <x v="3"/>
    <x v="3"/>
    <x v="3"/>
    <x v="1"/>
    <x v="2"/>
    <n v="31.55"/>
    <n v="0"/>
    <n v="14.02"/>
    <n v="84.12"/>
    <n v="105.18"/>
    <n v="0"/>
    <n v="189.3"/>
    <n v="189.3"/>
    <x v="231"/>
    <n v="0.55562599049128369"/>
  </r>
  <r>
    <x v="132"/>
    <x v="234"/>
    <x v="5"/>
    <x v="5"/>
    <x v="1"/>
    <x v="1"/>
    <x v="1"/>
    <x v="0"/>
    <x v="4"/>
    <n v="22.72"/>
    <n v="0.1"/>
    <n v="8.3699999999999992"/>
    <n v="25.11"/>
    <n v="36.230000000000004"/>
    <n v="3"/>
    <n v="68.16"/>
    <n v="61.34"/>
    <x v="232"/>
    <n v="0.59064232148679496"/>
  </r>
  <r>
    <x v="47"/>
    <x v="235"/>
    <x v="9"/>
    <x v="9"/>
    <x v="0"/>
    <x v="2"/>
    <x v="2"/>
    <x v="1"/>
    <x v="3"/>
    <n v="79.489999999999995"/>
    <n v="0.05"/>
    <n v="45.09"/>
    <n v="225.45000000000002"/>
    <n v="152.12999999999997"/>
    <n v="0"/>
    <n v="397.45"/>
    <n v="377.58"/>
    <x v="233"/>
    <n v="0.40290799300810415"/>
  </r>
  <r>
    <x v="91"/>
    <x v="236"/>
    <x v="14"/>
    <x v="14"/>
    <x v="3"/>
    <x v="1"/>
    <x v="1"/>
    <x v="1"/>
    <x v="4"/>
    <n v="19"/>
    <n v="0.15"/>
    <n v="6.98"/>
    <n v="20.94"/>
    <n v="27.51"/>
    <n v="0"/>
    <n v="57"/>
    <n v="48.45"/>
    <x v="234"/>
    <n v="0.56780185758513935"/>
  </r>
  <r>
    <x v="166"/>
    <x v="237"/>
    <x v="3"/>
    <x v="3"/>
    <x v="0"/>
    <x v="0"/>
    <x v="0"/>
    <x v="1"/>
    <x v="1"/>
    <n v="24.36"/>
    <n v="0.05"/>
    <n v="9.69"/>
    <n v="19.38"/>
    <n v="26.900000000000002"/>
    <n v="0"/>
    <n v="48.72"/>
    <n v="46.28"/>
    <x v="235"/>
    <n v="0.58124459809853068"/>
  </r>
  <r>
    <x v="26"/>
    <x v="238"/>
    <x v="9"/>
    <x v="9"/>
    <x v="0"/>
    <x v="1"/>
    <x v="1"/>
    <x v="1"/>
    <x v="4"/>
    <n v="78.319999999999993"/>
    <n v="0.1"/>
    <n v="44.51"/>
    <n v="133.53"/>
    <n v="77.930000000000007"/>
    <n v="0"/>
    <n v="234.95999999999998"/>
    <n v="211.46"/>
    <x v="236"/>
    <n v="0.3685330558970964"/>
  </r>
  <r>
    <x v="128"/>
    <x v="239"/>
    <x v="14"/>
    <x v="14"/>
    <x v="3"/>
    <x v="1"/>
    <x v="1"/>
    <x v="1"/>
    <x v="3"/>
    <n v="18.71"/>
    <n v="0.15"/>
    <n v="7.03"/>
    <n v="35.15"/>
    <n v="44.37"/>
    <n v="0"/>
    <n v="93.550000000000011"/>
    <n v="79.52"/>
    <x v="237"/>
    <n v="0.55797283702213274"/>
  </r>
  <r>
    <x v="167"/>
    <x v="240"/>
    <x v="14"/>
    <x v="14"/>
    <x v="3"/>
    <x v="2"/>
    <x v="2"/>
    <x v="1"/>
    <x v="1"/>
    <n v="18.579999999999998"/>
    <n v="0.2"/>
    <n v="6.9"/>
    <n v="13.8"/>
    <n v="15.93"/>
    <n v="0"/>
    <n v="37.159999999999997"/>
    <n v="29.73"/>
    <x v="238"/>
    <n v="0.53582240161453076"/>
  </r>
  <r>
    <x v="141"/>
    <x v="241"/>
    <x v="5"/>
    <x v="5"/>
    <x v="1"/>
    <x v="3"/>
    <x v="3"/>
    <x v="1"/>
    <x v="2"/>
    <n v="23.6"/>
    <n v="0"/>
    <n v="8.4700000000000006"/>
    <n v="50.820000000000007"/>
    <n v="90.779999999999987"/>
    <n v="0"/>
    <n v="141.60000000000002"/>
    <n v="141.6"/>
    <x v="239"/>
    <n v="0.64110169491525415"/>
  </r>
  <r>
    <x v="57"/>
    <x v="242"/>
    <x v="10"/>
    <x v="10"/>
    <x v="2"/>
    <x v="2"/>
    <x v="2"/>
    <x v="0"/>
    <x v="5"/>
    <n v="68.14"/>
    <n v="0.2"/>
    <n v="34.07"/>
    <n v="136.28"/>
    <n v="81.77000000000001"/>
    <n v="4"/>
    <n v="272.56"/>
    <n v="218.05"/>
    <x v="240"/>
    <n v="0.37500573263013071"/>
  </r>
  <r>
    <x v="168"/>
    <x v="243"/>
    <x v="0"/>
    <x v="0"/>
    <x v="0"/>
    <x v="0"/>
    <x v="0"/>
    <x v="1"/>
    <x v="1"/>
    <n v="29.99"/>
    <n v="0.1"/>
    <n v="12.15"/>
    <n v="24.3"/>
    <n v="29.679999999999996"/>
    <n v="0"/>
    <n v="59.98"/>
    <n v="53.98"/>
    <x v="241"/>
    <n v="0.54983327158206741"/>
  </r>
  <r>
    <x v="69"/>
    <x v="244"/>
    <x v="9"/>
    <x v="9"/>
    <x v="0"/>
    <x v="3"/>
    <x v="3"/>
    <x v="1"/>
    <x v="3"/>
    <n v="80.12"/>
    <n v="0.15"/>
    <n v="44.24"/>
    <n v="221.20000000000002"/>
    <n v="119.30999999999997"/>
    <n v="0"/>
    <n v="400.6"/>
    <n v="340.51"/>
    <x v="242"/>
    <n v="0.35038618542774069"/>
  </r>
  <r>
    <x v="160"/>
    <x v="245"/>
    <x v="7"/>
    <x v="7"/>
    <x v="1"/>
    <x v="2"/>
    <x v="2"/>
    <x v="1"/>
    <x v="1"/>
    <n v="9.58"/>
    <n v="0.15"/>
    <n v="2.84"/>
    <n v="5.68"/>
    <n v="10.61"/>
    <n v="0"/>
    <n v="19.16"/>
    <n v="16.29"/>
    <x v="243"/>
    <n v="0.65131982811540823"/>
  </r>
  <r>
    <x v="169"/>
    <x v="246"/>
    <x v="2"/>
    <x v="2"/>
    <x v="2"/>
    <x v="2"/>
    <x v="2"/>
    <x v="0"/>
    <x v="9"/>
    <n v="25.21"/>
    <n v="0.1"/>
    <n v="10.65"/>
    <n v="74.55"/>
    <n v="84.27"/>
    <n v="7"/>
    <n v="176.47"/>
    <n v="158.82"/>
    <x v="244"/>
    <n v="0.5306006800151114"/>
  </r>
  <r>
    <x v="110"/>
    <x v="247"/>
    <x v="9"/>
    <x v="9"/>
    <x v="0"/>
    <x v="3"/>
    <x v="3"/>
    <x v="0"/>
    <x v="8"/>
    <n v="80.91"/>
    <n v="0.15"/>
    <n v="45.33"/>
    <n v="362.64"/>
    <n v="187.55000000000007"/>
    <n v="8"/>
    <n v="647.28"/>
    <n v="550.19000000000005"/>
    <x v="245"/>
    <n v="0.34088224068049228"/>
  </r>
  <r>
    <x v="170"/>
    <x v="248"/>
    <x v="7"/>
    <x v="7"/>
    <x v="1"/>
    <x v="3"/>
    <x v="3"/>
    <x v="0"/>
    <x v="9"/>
    <n v="9.2100000000000009"/>
    <n v="0.05"/>
    <n v="2.88"/>
    <n v="20.16"/>
    <n v="41.09"/>
    <n v="7"/>
    <n v="64.47"/>
    <n v="61.25"/>
    <x v="246"/>
    <n v="0.67085714285714293"/>
  </r>
  <r>
    <x v="93"/>
    <x v="249"/>
    <x v="9"/>
    <x v="9"/>
    <x v="0"/>
    <x v="3"/>
    <x v="3"/>
    <x v="0"/>
    <x v="5"/>
    <n v="80.31"/>
    <n v="0.1"/>
    <n v="45.07"/>
    <n v="180.28"/>
    <n v="108.84"/>
    <n v="4"/>
    <n v="321.24"/>
    <n v="289.12"/>
    <x v="222"/>
    <n v="0.37645268400664084"/>
  </r>
  <r>
    <x v="171"/>
    <x v="250"/>
    <x v="11"/>
    <x v="11"/>
    <x v="2"/>
    <x v="3"/>
    <x v="3"/>
    <x v="1"/>
    <x v="6"/>
    <n v="38.92"/>
    <n v="0.1"/>
    <n v="18.05"/>
    <n v="180.5"/>
    <n v="169.77999999999997"/>
    <n v="0"/>
    <n v="389.20000000000005"/>
    <n v="350.28"/>
    <x v="247"/>
    <n v="0.48469795592097747"/>
  </r>
  <r>
    <x v="172"/>
    <x v="251"/>
    <x v="8"/>
    <x v="8"/>
    <x v="0"/>
    <x v="1"/>
    <x v="1"/>
    <x v="1"/>
    <x v="4"/>
    <n v="20.32"/>
    <n v="0"/>
    <n v="7.34"/>
    <n v="22.02"/>
    <n v="38.94"/>
    <n v="0"/>
    <n v="60.96"/>
    <n v="60.96"/>
    <x v="248"/>
    <n v="0.63877952755905509"/>
  </r>
  <r>
    <x v="39"/>
    <x v="252"/>
    <x v="14"/>
    <x v="14"/>
    <x v="3"/>
    <x v="2"/>
    <x v="2"/>
    <x v="0"/>
    <x v="12"/>
    <n v="18.63"/>
    <n v="0.2"/>
    <n v="6.96"/>
    <n v="76.56"/>
    <n v="87.38"/>
    <n v="11"/>
    <n v="204.92999999999998"/>
    <n v="163.94"/>
    <x v="249"/>
    <n v="0.53299987800414783"/>
  </r>
  <r>
    <x v="173"/>
    <x v="253"/>
    <x v="13"/>
    <x v="13"/>
    <x v="3"/>
    <x v="2"/>
    <x v="2"/>
    <x v="1"/>
    <x v="1"/>
    <n v="26.84"/>
    <n v="0"/>
    <n v="11.96"/>
    <n v="23.92"/>
    <n v="29.759999999999998"/>
    <n v="0"/>
    <n v="53.68"/>
    <n v="53.68"/>
    <x v="250"/>
    <n v="0.55439642324888228"/>
  </r>
  <r>
    <x v="65"/>
    <x v="254"/>
    <x v="6"/>
    <x v="6"/>
    <x v="2"/>
    <x v="3"/>
    <x v="3"/>
    <x v="0"/>
    <x v="0"/>
    <n v="189.41"/>
    <n v="0.2"/>
    <n v="116.13"/>
    <n v="116.13"/>
    <n v="35.400000000000006"/>
    <n v="1"/>
    <n v="189.41"/>
    <n v="151.53"/>
    <x v="251"/>
    <n v="0.23361710552365872"/>
  </r>
  <r>
    <x v="12"/>
    <x v="255"/>
    <x v="10"/>
    <x v="10"/>
    <x v="2"/>
    <x v="1"/>
    <x v="1"/>
    <x v="1"/>
    <x v="1"/>
    <n v="69.510000000000005"/>
    <n v="0.05"/>
    <n v="33.880000000000003"/>
    <n v="67.760000000000005"/>
    <n v="64.309999999999988"/>
    <n v="0"/>
    <n v="139.02000000000001"/>
    <n v="132.07"/>
    <x v="252"/>
    <n v="0.48693874460513359"/>
  </r>
  <r>
    <x v="132"/>
    <x v="256"/>
    <x v="9"/>
    <x v="9"/>
    <x v="0"/>
    <x v="1"/>
    <x v="1"/>
    <x v="1"/>
    <x v="10"/>
    <n v="80.09"/>
    <n v="0.15"/>
    <n v="44.64"/>
    <n v="580.32000000000005"/>
    <n v="304.66999999999996"/>
    <n v="0"/>
    <n v="1041.17"/>
    <n v="884.99"/>
    <x v="253"/>
    <n v="0.34426377699183036"/>
  </r>
  <r>
    <x v="174"/>
    <x v="257"/>
    <x v="11"/>
    <x v="11"/>
    <x v="2"/>
    <x v="4"/>
    <x v="4"/>
    <x v="0"/>
    <x v="1"/>
    <n v="40.67"/>
    <n v="0.1"/>
    <n v="18.41"/>
    <n v="36.82"/>
    <n v="36.389999999999993"/>
    <n v="2"/>
    <n v="81.34"/>
    <n v="73.209999999999994"/>
    <x v="254"/>
    <n v="0.49706324272640345"/>
  </r>
  <r>
    <x v="175"/>
    <x v="258"/>
    <x v="4"/>
    <x v="4"/>
    <x v="2"/>
    <x v="4"/>
    <x v="4"/>
    <x v="0"/>
    <x v="1"/>
    <n v="56.47"/>
    <n v="0.1"/>
    <n v="26.87"/>
    <n v="53.74"/>
    <n v="47.910000000000004"/>
    <n v="2"/>
    <n v="112.94"/>
    <n v="101.65"/>
    <x v="255"/>
    <n v="0.47132316773241517"/>
  </r>
  <r>
    <x v="160"/>
    <x v="259"/>
    <x v="12"/>
    <x v="12"/>
    <x v="3"/>
    <x v="4"/>
    <x v="4"/>
    <x v="1"/>
    <x v="6"/>
    <n v="31.29"/>
    <n v="0.1"/>
    <n v="14.31"/>
    <n v="143.1"/>
    <n v="138.51000000000002"/>
    <n v="0"/>
    <n v="312.89999999999998"/>
    <n v="281.61"/>
    <x v="256"/>
    <n v="0.49185043144774693"/>
  </r>
  <r>
    <x v="176"/>
    <x v="260"/>
    <x v="13"/>
    <x v="13"/>
    <x v="3"/>
    <x v="0"/>
    <x v="0"/>
    <x v="0"/>
    <x v="3"/>
    <n v="27.48"/>
    <n v="0.05"/>
    <n v="11.65"/>
    <n v="58.25"/>
    <n v="72.28"/>
    <n v="5"/>
    <n v="137.4"/>
    <n v="130.53"/>
    <x v="257"/>
    <n v="0.55374243468934348"/>
  </r>
  <r>
    <x v="145"/>
    <x v="261"/>
    <x v="10"/>
    <x v="10"/>
    <x v="2"/>
    <x v="1"/>
    <x v="1"/>
    <x v="0"/>
    <x v="12"/>
    <n v="70.75"/>
    <n v="0.2"/>
    <n v="34.28"/>
    <n v="377.08000000000004"/>
    <n v="245.51999999999998"/>
    <n v="11"/>
    <n v="778.25"/>
    <n v="622.6"/>
    <x v="258"/>
    <n v="0.39434628975265013"/>
  </r>
  <r>
    <x v="177"/>
    <x v="262"/>
    <x v="3"/>
    <x v="3"/>
    <x v="0"/>
    <x v="3"/>
    <x v="3"/>
    <x v="1"/>
    <x v="2"/>
    <n v="24.36"/>
    <n v="0.15"/>
    <n v="9.4600000000000009"/>
    <n v="56.760000000000005"/>
    <n v="67.47999999999999"/>
    <n v="0"/>
    <n v="146.16"/>
    <n v="124.24"/>
    <x v="259"/>
    <n v="0.5431423052157115"/>
  </r>
  <r>
    <x v="29"/>
    <x v="263"/>
    <x v="5"/>
    <x v="5"/>
    <x v="1"/>
    <x v="2"/>
    <x v="2"/>
    <x v="1"/>
    <x v="2"/>
    <n v="22.4"/>
    <n v="0.15"/>
    <n v="8.5299999999999994"/>
    <n v="51.179999999999993"/>
    <n v="63.06"/>
    <n v="0"/>
    <n v="134.39999999999998"/>
    <n v="114.24"/>
    <x v="260"/>
    <n v="0.55199579831932777"/>
  </r>
  <r>
    <x v="59"/>
    <x v="264"/>
    <x v="9"/>
    <x v="9"/>
    <x v="0"/>
    <x v="4"/>
    <x v="4"/>
    <x v="1"/>
    <x v="2"/>
    <n v="79.319999999999993"/>
    <n v="0.2"/>
    <n v="45.17"/>
    <n v="271.02"/>
    <n v="109.72000000000003"/>
    <n v="0"/>
    <n v="475.91999999999996"/>
    <n v="380.74"/>
    <x v="261"/>
    <n v="0.28817565792929567"/>
  </r>
  <r>
    <x v="69"/>
    <x v="265"/>
    <x v="8"/>
    <x v="8"/>
    <x v="0"/>
    <x v="2"/>
    <x v="2"/>
    <x v="1"/>
    <x v="3"/>
    <n v="19.440000000000001"/>
    <n v="0.1"/>
    <n v="7.25"/>
    <n v="36.25"/>
    <n v="51.230000000000004"/>
    <n v="0"/>
    <n v="97.2"/>
    <n v="87.48"/>
    <x v="262"/>
    <n v="0.58561957018747146"/>
  </r>
  <r>
    <x v="23"/>
    <x v="266"/>
    <x v="2"/>
    <x v="2"/>
    <x v="2"/>
    <x v="3"/>
    <x v="3"/>
    <x v="0"/>
    <x v="2"/>
    <n v="25.08"/>
    <n v="0.2"/>
    <n v="10.54"/>
    <n v="63.239999999999995"/>
    <n v="57.14"/>
    <n v="6"/>
    <n v="150.47999999999999"/>
    <n v="120.38"/>
    <x v="263"/>
    <n v="0.47466356537630838"/>
  </r>
  <r>
    <x v="89"/>
    <x v="267"/>
    <x v="2"/>
    <x v="2"/>
    <x v="2"/>
    <x v="4"/>
    <x v="4"/>
    <x v="0"/>
    <x v="4"/>
    <n v="25.68"/>
    <n v="0"/>
    <n v="10.6"/>
    <n v="31.799999999999997"/>
    <n v="45.240000000000009"/>
    <n v="3"/>
    <n v="77.039999999999992"/>
    <n v="77.040000000000006"/>
    <x v="264"/>
    <n v="0.58722741433021819"/>
  </r>
  <r>
    <x v="109"/>
    <x v="268"/>
    <x v="14"/>
    <x v="14"/>
    <x v="3"/>
    <x v="2"/>
    <x v="2"/>
    <x v="1"/>
    <x v="1"/>
    <n v="18.53"/>
    <n v="0.15"/>
    <n v="6.85"/>
    <n v="13.7"/>
    <n v="17.8"/>
    <n v="0"/>
    <n v="37.06"/>
    <n v="31.5"/>
    <x v="265"/>
    <n v="0.56507936507936507"/>
  </r>
  <r>
    <x v="178"/>
    <x v="269"/>
    <x v="0"/>
    <x v="0"/>
    <x v="0"/>
    <x v="3"/>
    <x v="3"/>
    <x v="0"/>
    <x v="1"/>
    <n v="29.29"/>
    <n v="0"/>
    <n v="12.12"/>
    <n v="24.24"/>
    <n v="34.340000000000003"/>
    <n v="2"/>
    <n v="58.58"/>
    <n v="58.58"/>
    <x v="266"/>
    <n v="0.5862068965517242"/>
  </r>
  <r>
    <x v="83"/>
    <x v="270"/>
    <x v="11"/>
    <x v="11"/>
    <x v="2"/>
    <x v="0"/>
    <x v="0"/>
    <x v="1"/>
    <x v="7"/>
    <n v="39.35"/>
    <n v="0.1"/>
    <n v="18.34"/>
    <n v="165.06"/>
    <n v="153.68"/>
    <n v="0"/>
    <n v="354.15000000000003"/>
    <n v="318.74"/>
    <x v="267"/>
    <n v="0.48214845955951557"/>
  </r>
  <r>
    <x v="179"/>
    <x v="271"/>
    <x v="13"/>
    <x v="13"/>
    <x v="3"/>
    <x v="4"/>
    <x v="4"/>
    <x v="0"/>
    <x v="5"/>
    <n v="26.99"/>
    <n v="0.1"/>
    <n v="11.85"/>
    <n v="47.4"/>
    <n v="49.76"/>
    <n v="4"/>
    <n v="107.96"/>
    <n v="97.16"/>
    <x v="268"/>
    <n v="0.5121449156031288"/>
  </r>
  <r>
    <x v="180"/>
    <x v="272"/>
    <x v="0"/>
    <x v="0"/>
    <x v="0"/>
    <x v="3"/>
    <x v="3"/>
    <x v="1"/>
    <x v="2"/>
    <n v="30.06"/>
    <n v="0.1"/>
    <n v="11.92"/>
    <n v="71.52"/>
    <n v="90.8"/>
    <n v="0"/>
    <n v="180.35999999999999"/>
    <n v="162.32"/>
    <x v="269"/>
    <n v="0.55938886150813205"/>
  </r>
  <r>
    <x v="50"/>
    <x v="273"/>
    <x v="5"/>
    <x v="5"/>
    <x v="1"/>
    <x v="4"/>
    <x v="4"/>
    <x v="1"/>
    <x v="5"/>
    <n v="23.12"/>
    <n v="0.1"/>
    <n v="8.5299999999999994"/>
    <n v="34.119999999999997"/>
    <n v="49.110000000000007"/>
    <n v="0"/>
    <n v="92.48"/>
    <n v="83.23"/>
    <x v="270"/>
    <n v="0.59005166406343867"/>
  </r>
  <r>
    <x v="181"/>
    <x v="274"/>
    <x v="14"/>
    <x v="14"/>
    <x v="3"/>
    <x v="1"/>
    <x v="1"/>
    <x v="0"/>
    <x v="3"/>
    <n v="19.329999999999998"/>
    <n v="0"/>
    <n v="6.85"/>
    <n v="34.25"/>
    <n v="62.400000000000006"/>
    <n v="5"/>
    <n v="96.649999999999991"/>
    <n v="96.65"/>
    <x v="271"/>
    <n v="0.64562855664769792"/>
  </r>
  <r>
    <x v="28"/>
    <x v="275"/>
    <x v="11"/>
    <x v="11"/>
    <x v="2"/>
    <x v="0"/>
    <x v="0"/>
    <x v="1"/>
    <x v="4"/>
    <n v="39.79"/>
    <n v="0"/>
    <n v="18.3"/>
    <n v="54.900000000000006"/>
    <n v="64.47"/>
    <n v="0"/>
    <n v="119.37"/>
    <n v="119.37"/>
    <x v="272"/>
    <n v="0.54008544860517715"/>
  </r>
  <r>
    <x v="90"/>
    <x v="276"/>
    <x v="5"/>
    <x v="5"/>
    <x v="1"/>
    <x v="1"/>
    <x v="1"/>
    <x v="1"/>
    <x v="5"/>
    <n v="23.68"/>
    <n v="0.2"/>
    <n v="8.39"/>
    <n v="33.56"/>
    <n v="42.22"/>
    <n v="0"/>
    <n v="94.72"/>
    <n v="75.78"/>
    <x v="273"/>
    <n v="0.55713908683029822"/>
  </r>
  <r>
    <x v="159"/>
    <x v="277"/>
    <x v="12"/>
    <x v="12"/>
    <x v="3"/>
    <x v="4"/>
    <x v="4"/>
    <x v="1"/>
    <x v="9"/>
    <n v="32.86"/>
    <n v="0.15"/>
    <n v="13.99"/>
    <n v="97.93"/>
    <n v="97.59"/>
    <n v="0"/>
    <n v="230.01999999999998"/>
    <n v="195.52"/>
    <x v="274"/>
    <n v="0.49913052373158756"/>
  </r>
  <r>
    <x v="182"/>
    <x v="278"/>
    <x v="1"/>
    <x v="1"/>
    <x v="1"/>
    <x v="4"/>
    <x v="4"/>
    <x v="1"/>
    <x v="3"/>
    <n v="12.98"/>
    <n v="0"/>
    <n v="4.3"/>
    <n v="21.5"/>
    <n v="43.400000000000006"/>
    <n v="0"/>
    <n v="64.900000000000006"/>
    <n v="64.900000000000006"/>
    <x v="275"/>
    <n v="0.66872110939907548"/>
  </r>
  <r>
    <x v="183"/>
    <x v="279"/>
    <x v="6"/>
    <x v="6"/>
    <x v="2"/>
    <x v="2"/>
    <x v="2"/>
    <x v="1"/>
    <x v="0"/>
    <n v="189.5"/>
    <n v="0.15"/>
    <n v="118.23"/>
    <n v="118.23"/>
    <n v="42.850000000000009"/>
    <n v="0"/>
    <n v="189.5"/>
    <n v="161.08000000000001"/>
    <x v="276"/>
    <n v="0.26601688601936929"/>
  </r>
  <r>
    <x v="184"/>
    <x v="280"/>
    <x v="6"/>
    <x v="6"/>
    <x v="2"/>
    <x v="1"/>
    <x v="1"/>
    <x v="1"/>
    <x v="1"/>
    <n v="193.67"/>
    <n v="0"/>
    <n v="119.23"/>
    <n v="238.46"/>
    <n v="148.87999999999997"/>
    <n v="0"/>
    <n v="387.34"/>
    <n v="387.34"/>
    <x v="277"/>
    <n v="0.38436515722620945"/>
  </r>
  <r>
    <x v="185"/>
    <x v="281"/>
    <x v="13"/>
    <x v="13"/>
    <x v="3"/>
    <x v="3"/>
    <x v="3"/>
    <x v="1"/>
    <x v="5"/>
    <n v="27.07"/>
    <n v="0"/>
    <n v="11.73"/>
    <n v="46.92"/>
    <n v="61.36"/>
    <n v="0"/>
    <n v="108.28"/>
    <n v="108.28"/>
    <x v="278"/>
    <n v="0.56667898042113041"/>
  </r>
  <r>
    <x v="127"/>
    <x v="282"/>
    <x v="10"/>
    <x v="10"/>
    <x v="2"/>
    <x v="4"/>
    <x v="4"/>
    <x v="1"/>
    <x v="0"/>
    <n v="71.3"/>
    <n v="0.05"/>
    <n v="34.42"/>
    <n v="34.42"/>
    <n v="33.319999999999993"/>
    <n v="0"/>
    <n v="71.3"/>
    <n v="67.739999999999995"/>
    <x v="279"/>
    <n v="0.49188072040153524"/>
  </r>
  <r>
    <x v="186"/>
    <x v="283"/>
    <x v="3"/>
    <x v="3"/>
    <x v="0"/>
    <x v="1"/>
    <x v="1"/>
    <x v="1"/>
    <x v="0"/>
    <n v="23.96"/>
    <n v="0.05"/>
    <n v="9.7200000000000006"/>
    <n v="9.7200000000000006"/>
    <n v="13.040000000000001"/>
    <n v="0"/>
    <n v="23.96"/>
    <n v="22.76"/>
    <x v="280"/>
    <n v="0.57293497363796131"/>
  </r>
  <r>
    <x v="158"/>
    <x v="284"/>
    <x v="12"/>
    <x v="12"/>
    <x v="3"/>
    <x v="1"/>
    <x v="1"/>
    <x v="0"/>
    <x v="5"/>
    <n v="32.909999999999997"/>
    <n v="0.15"/>
    <n v="14.21"/>
    <n v="56.84"/>
    <n v="55.05"/>
    <n v="4"/>
    <n v="131.63999999999999"/>
    <n v="111.89"/>
    <x v="281"/>
    <n v="0.49200107248190184"/>
  </r>
  <r>
    <x v="187"/>
    <x v="285"/>
    <x v="10"/>
    <x v="10"/>
    <x v="2"/>
    <x v="2"/>
    <x v="2"/>
    <x v="1"/>
    <x v="2"/>
    <n v="72.06"/>
    <n v="0"/>
    <n v="33.5"/>
    <n v="201"/>
    <n v="231.36"/>
    <n v="0"/>
    <n v="432.36"/>
    <n v="432.36"/>
    <x v="282"/>
    <n v="0.53510963086316965"/>
  </r>
  <r>
    <x v="188"/>
    <x v="286"/>
    <x v="3"/>
    <x v="3"/>
    <x v="0"/>
    <x v="2"/>
    <x v="2"/>
    <x v="1"/>
    <x v="3"/>
    <n v="24.47"/>
    <n v="0.05"/>
    <n v="9.65"/>
    <n v="48.25"/>
    <n v="67.98"/>
    <n v="0"/>
    <n v="122.35"/>
    <n v="116.23"/>
    <x v="283"/>
    <n v="0.58487481717284695"/>
  </r>
  <r>
    <x v="8"/>
    <x v="287"/>
    <x v="5"/>
    <x v="5"/>
    <x v="1"/>
    <x v="3"/>
    <x v="3"/>
    <x v="1"/>
    <x v="3"/>
    <n v="23.26"/>
    <n v="0.1"/>
    <n v="8.48"/>
    <n v="42.400000000000006"/>
    <n v="62.269999999999996"/>
    <n v="0"/>
    <n v="116.30000000000001"/>
    <n v="104.67"/>
    <x v="284"/>
    <n v="0.59491735931976686"/>
  </r>
  <r>
    <x v="189"/>
    <x v="288"/>
    <x v="2"/>
    <x v="2"/>
    <x v="2"/>
    <x v="3"/>
    <x v="3"/>
    <x v="1"/>
    <x v="4"/>
    <n v="25.24"/>
    <n v="0.1"/>
    <n v="10.65"/>
    <n v="31.950000000000003"/>
    <n v="36.200000000000003"/>
    <n v="0"/>
    <n v="75.72"/>
    <n v="68.150000000000006"/>
    <x v="285"/>
    <n v="0.53118121790168749"/>
  </r>
  <r>
    <x v="91"/>
    <x v="289"/>
    <x v="4"/>
    <x v="4"/>
    <x v="2"/>
    <x v="4"/>
    <x v="4"/>
    <x v="1"/>
    <x v="5"/>
    <n v="56.07"/>
    <n v="0.1"/>
    <n v="26.6"/>
    <n v="106.4"/>
    <n v="95.449999999999989"/>
    <n v="0"/>
    <n v="224.28"/>
    <n v="201.85"/>
    <x v="286"/>
    <n v="0.4728758979440178"/>
  </r>
  <r>
    <x v="190"/>
    <x v="290"/>
    <x v="12"/>
    <x v="12"/>
    <x v="3"/>
    <x v="3"/>
    <x v="3"/>
    <x v="0"/>
    <x v="2"/>
    <n v="31.06"/>
    <n v="0.15"/>
    <n v="14.03"/>
    <n v="84.179999999999993"/>
    <n v="74.23"/>
    <n v="6"/>
    <n v="186.35999999999999"/>
    <n v="158.41"/>
    <x v="287"/>
    <n v="0.46859415440944391"/>
  </r>
  <r>
    <x v="191"/>
    <x v="291"/>
    <x v="9"/>
    <x v="9"/>
    <x v="0"/>
    <x v="0"/>
    <x v="0"/>
    <x v="0"/>
    <x v="8"/>
    <n v="78.91"/>
    <n v="0.15"/>
    <n v="45.3"/>
    <n v="362.4"/>
    <n v="174.19000000000005"/>
    <n v="8"/>
    <n v="631.28"/>
    <n v="536.59"/>
    <x v="288"/>
    <n v="0.324624014610783"/>
  </r>
  <r>
    <x v="192"/>
    <x v="292"/>
    <x v="13"/>
    <x v="13"/>
    <x v="3"/>
    <x v="0"/>
    <x v="0"/>
    <x v="1"/>
    <x v="3"/>
    <n v="27.37"/>
    <n v="0"/>
    <n v="11.85"/>
    <n v="59.25"/>
    <n v="77.599999999999994"/>
    <n v="0"/>
    <n v="136.85"/>
    <n v="136.85"/>
    <x v="289"/>
    <n v="0.56704420898794294"/>
  </r>
  <r>
    <x v="47"/>
    <x v="293"/>
    <x v="10"/>
    <x v="10"/>
    <x v="2"/>
    <x v="2"/>
    <x v="2"/>
    <x v="1"/>
    <x v="4"/>
    <n v="69.760000000000005"/>
    <n v="0"/>
    <n v="34.270000000000003"/>
    <n v="102.81"/>
    <n v="106.47"/>
    <n v="0"/>
    <n v="209.28000000000003"/>
    <n v="209.28"/>
    <x v="290"/>
    <n v="0.50874426605504586"/>
  </r>
  <r>
    <x v="60"/>
    <x v="294"/>
    <x v="13"/>
    <x v="13"/>
    <x v="3"/>
    <x v="2"/>
    <x v="2"/>
    <x v="1"/>
    <x v="1"/>
    <n v="27.87"/>
    <n v="0.15"/>
    <n v="11.93"/>
    <n v="23.86"/>
    <n v="23.520000000000003"/>
    <n v="0"/>
    <n v="55.74"/>
    <n v="47.38"/>
    <x v="291"/>
    <n v="0.49641198818066701"/>
  </r>
  <r>
    <x v="180"/>
    <x v="295"/>
    <x v="3"/>
    <x v="3"/>
    <x v="0"/>
    <x v="2"/>
    <x v="2"/>
    <x v="1"/>
    <x v="3"/>
    <n v="23.86"/>
    <n v="0"/>
    <n v="9.64"/>
    <n v="48.2"/>
    <n v="71.099999999999994"/>
    <n v="0"/>
    <n v="119.3"/>
    <n v="119.3"/>
    <x v="292"/>
    <n v="0.59597652975691529"/>
  </r>
  <r>
    <x v="14"/>
    <x v="296"/>
    <x v="0"/>
    <x v="0"/>
    <x v="0"/>
    <x v="2"/>
    <x v="2"/>
    <x v="1"/>
    <x v="0"/>
    <n v="29.83"/>
    <n v="0.15"/>
    <n v="12.17"/>
    <n v="12.17"/>
    <n v="13.19"/>
    <n v="0"/>
    <n v="29.83"/>
    <n v="25.36"/>
    <x v="293"/>
    <n v="0.52011041009463721"/>
  </r>
  <r>
    <x v="184"/>
    <x v="297"/>
    <x v="11"/>
    <x v="11"/>
    <x v="2"/>
    <x v="3"/>
    <x v="3"/>
    <x v="1"/>
    <x v="4"/>
    <n v="41.1"/>
    <n v="0.1"/>
    <n v="18.46"/>
    <n v="55.38"/>
    <n v="55.589999999999996"/>
    <n v="0"/>
    <n v="123.30000000000001"/>
    <n v="110.97"/>
    <x v="294"/>
    <n v="0.50094620167612869"/>
  </r>
  <r>
    <x v="48"/>
    <x v="298"/>
    <x v="10"/>
    <x v="10"/>
    <x v="2"/>
    <x v="2"/>
    <x v="2"/>
    <x v="1"/>
    <x v="5"/>
    <n v="70.44"/>
    <n v="0"/>
    <n v="34.47"/>
    <n v="137.88"/>
    <n v="143.88"/>
    <n v="0"/>
    <n v="281.76"/>
    <n v="281.76"/>
    <x v="295"/>
    <n v="0.51064735945485518"/>
  </r>
  <r>
    <x v="131"/>
    <x v="299"/>
    <x v="4"/>
    <x v="4"/>
    <x v="2"/>
    <x v="1"/>
    <x v="1"/>
    <x v="1"/>
    <x v="0"/>
    <n v="54.63"/>
    <n v="0"/>
    <n v="27.31"/>
    <n v="27.31"/>
    <n v="27.320000000000004"/>
    <n v="0"/>
    <n v="54.63"/>
    <n v="54.63"/>
    <x v="296"/>
    <n v="0.50009152480322172"/>
  </r>
  <r>
    <x v="57"/>
    <x v="300"/>
    <x v="14"/>
    <x v="14"/>
    <x v="3"/>
    <x v="4"/>
    <x v="4"/>
    <x v="0"/>
    <x v="2"/>
    <n v="18.5"/>
    <n v="0"/>
    <n v="6.8"/>
    <n v="40.799999999999997"/>
    <n v="70.2"/>
    <n v="6"/>
    <n v="111"/>
    <n v="111"/>
    <x v="297"/>
    <n v="0.63243243243243241"/>
  </r>
  <r>
    <x v="193"/>
    <x v="301"/>
    <x v="13"/>
    <x v="13"/>
    <x v="3"/>
    <x v="0"/>
    <x v="0"/>
    <x v="1"/>
    <x v="4"/>
    <n v="28.24"/>
    <n v="0.1"/>
    <n v="11.52"/>
    <n v="34.56"/>
    <n v="41.69"/>
    <n v="0"/>
    <n v="84.72"/>
    <n v="76.25"/>
    <x v="298"/>
    <n v="0.54675409836065569"/>
  </r>
  <r>
    <x v="7"/>
    <x v="302"/>
    <x v="2"/>
    <x v="2"/>
    <x v="2"/>
    <x v="4"/>
    <x v="4"/>
    <x v="1"/>
    <x v="5"/>
    <n v="24.99"/>
    <n v="0.1"/>
    <n v="10.47"/>
    <n v="41.88"/>
    <n v="48.079999999999991"/>
    <n v="0"/>
    <n v="99.96"/>
    <n v="89.96"/>
    <x v="299"/>
    <n v="0.53445975989328587"/>
  </r>
  <r>
    <x v="136"/>
    <x v="303"/>
    <x v="1"/>
    <x v="1"/>
    <x v="1"/>
    <x v="1"/>
    <x v="1"/>
    <x v="1"/>
    <x v="1"/>
    <n v="12.84"/>
    <n v="0.2"/>
    <n v="4.32"/>
    <n v="8.64"/>
    <n v="11.899999999999999"/>
    <n v="0"/>
    <n v="25.68"/>
    <n v="20.54"/>
    <x v="300"/>
    <n v="0.57935735150925016"/>
  </r>
  <r>
    <x v="135"/>
    <x v="304"/>
    <x v="1"/>
    <x v="1"/>
    <x v="1"/>
    <x v="0"/>
    <x v="0"/>
    <x v="1"/>
    <x v="5"/>
    <n v="13.25"/>
    <n v="0"/>
    <n v="4.22"/>
    <n v="16.88"/>
    <n v="36.120000000000005"/>
    <n v="0"/>
    <n v="53"/>
    <n v="53"/>
    <x v="301"/>
    <n v="0.68150943396226427"/>
  </r>
  <r>
    <x v="22"/>
    <x v="305"/>
    <x v="4"/>
    <x v="4"/>
    <x v="2"/>
    <x v="3"/>
    <x v="3"/>
    <x v="0"/>
    <x v="8"/>
    <n v="53.72"/>
    <n v="0"/>
    <n v="27.26"/>
    <n v="218.08"/>
    <n v="211.67999999999998"/>
    <n v="8"/>
    <n v="429.76"/>
    <n v="429.76"/>
    <x v="302"/>
    <n v="0.4925539836187639"/>
  </r>
  <r>
    <x v="23"/>
    <x v="306"/>
    <x v="2"/>
    <x v="2"/>
    <x v="2"/>
    <x v="2"/>
    <x v="2"/>
    <x v="1"/>
    <x v="1"/>
    <n v="25.02"/>
    <n v="0.1"/>
    <n v="10.6"/>
    <n v="21.2"/>
    <n v="23.84"/>
    <n v="0"/>
    <n v="50.04"/>
    <n v="45.04"/>
    <x v="303"/>
    <n v="0.52930728241563052"/>
  </r>
  <r>
    <x v="117"/>
    <x v="307"/>
    <x v="9"/>
    <x v="9"/>
    <x v="0"/>
    <x v="3"/>
    <x v="3"/>
    <x v="1"/>
    <x v="4"/>
    <n v="78.900000000000006"/>
    <n v="0.2"/>
    <n v="45.23"/>
    <n v="135.69"/>
    <n v="53.670000000000016"/>
    <n v="0"/>
    <n v="236.70000000000002"/>
    <n v="189.36"/>
    <x v="304"/>
    <n v="0.28342839036755391"/>
  </r>
  <r>
    <x v="146"/>
    <x v="308"/>
    <x v="12"/>
    <x v="12"/>
    <x v="3"/>
    <x v="3"/>
    <x v="3"/>
    <x v="1"/>
    <x v="5"/>
    <n v="31.74"/>
    <n v="0.05"/>
    <n v="14.36"/>
    <n v="57.44"/>
    <n v="63.17"/>
    <n v="0"/>
    <n v="126.96"/>
    <n v="120.61"/>
    <x v="305"/>
    <n v="0.52375424923306524"/>
  </r>
  <r>
    <x v="194"/>
    <x v="309"/>
    <x v="0"/>
    <x v="0"/>
    <x v="0"/>
    <x v="3"/>
    <x v="3"/>
    <x v="0"/>
    <x v="4"/>
    <n v="30.64"/>
    <n v="0.15"/>
    <n v="11.85"/>
    <n v="35.549999999999997"/>
    <n v="42.58"/>
    <n v="3"/>
    <n v="91.92"/>
    <n v="78.13"/>
    <x v="306"/>
    <n v="0.54498912069627548"/>
  </r>
  <r>
    <x v="195"/>
    <x v="310"/>
    <x v="1"/>
    <x v="1"/>
    <x v="1"/>
    <x v="4"/>
    <x v="4"/>
    <x v="0"/>
    <x v="4"/>
    <n v="12.81"/>
    <n v="0.2"/>
    <n v="4.32"/>
    <n v="12.96"/>
    <n v="17.779999999999998"/>
    <n v="3"/>
    <n v="38.43"/>
    <n v="30.74"/>
    <x v="307"/>
    <n v="0.57839947950553017"/>
  </r>
  <r>
    <x v="130"/>
    <x v="311"/>
    <x v="1"/>
    <x v="1"/>
    <x v="1"/>
    <x v="3"/>
    <x v="3"/>
    <x v="1"/>
    <x v="0"/>
    <n v="12.96"/>
    <n v="0.05"/>
    <n v="4.3"/>
    <n v="4.3"/>
    <n v="8.0100000000000016"/>
    <n v="0"/>
    <n v="12.96"/>
    <n v="12.31"/>
    <x v="308"/>
    <n v="0.6506904955320878"/>
  </r>
  <r>
    <x v="196"/>
    <x v="312"/>
    <x v="1"/>
    <x v="1"/>
    <x v="1"/>
    <x v="4"/>
    <x v="4"/>
    <x v="0"/>
    <x v="1"/>
    <n v="13.04"/>
    <n v="0.05"/>
    <n v="4.21"/>
    <n v="8.42"/>
    <n v="16.36"/>
    <n v="2"/>
    <n v="26.08"/>
    <n v="24.78"/>
    <x v="309"/>
    <n v="0.66020984665052451"/>
  </r>
  <r>
    <x v="90"/>
    <x v="313"/>
    <x v="8"/>
    <x v="8"/>
    <x v="0"/>
    <x v="2"/>
    <x v="2"/>
    <x v="1"/>
    <x v="5"/>
    <n v="20.34"/>
    <n v="0"/>
    <n v="7.16"/>
    <n v="28.64"/>
    <n v="52.72"/>
    <n v="0"/>
    <n v="81.36"/>
    <n v="81.36"/>
    <x v="310"/>
    <n v="0.64798426745329396"/>
  </r>
  <r>
    <x v="66"/>
    <x v="314"/>
    <x v="1"/>
    <x v="1"/>
    <x v="1"/>
    <x v="0"/>
    <x v="0"/>
    <x v="1"/>
    <x v="3"/>
    <n v="12.61"/>
    <n v="0.1"/>
    <n v="4.17"/>
    <n v="20.85"/>
    <n v="35.9"/>
    <n v="0"/>
    <n v="63.05"/>
    <n v="56.75"/>
    <x v="311"/>
    <n v="0.63259911894273124"/>
  </r>
  <r>
    <x v="197"/>
    <x v="315"/>
    <x v="0"/>
    <x v="0"/>
    <x v="0"/>
    <x v="0"/>
    <x v="0"/>
    <x v="0"/>
    <x v="4"/>
    <n v="29.52"/>
    <n v="0.15"/>
    <n v="12.23"/>
    <n v="36.69"/>
    <n v="38.590000000000003"/>
    <n v="3"/>
    <n v="88.56"/>
    <n v="75.28"/>
    <x v="312"/>
    <n v="0.51261955366631251"/>
  </r>
  <r>
    <x v="6"/>
    <x v="316"/>
    <x v="10"/>
    <x v="10"/>
    <x v="2"/>
    <x v="3"/>
    <x v="3"/>
    <x v="1"/>
    <x v="9"/>
    <n v="70.069999999999993"/>
    <n v="0.1"/>
    <n v="33.94"/>
    <n v="237.57999999999998"/>
    <n v="203.86"/>
    <n v="0"/>
    <n v="490.48999999999995"/>
    <n v="441.44"/>
    <x v="313"/>
    <n v="0.46180681406306634"/>
  </r>
  <r>
    <x v="158"/>
    <x v="317"/>
    <x v="10"/>
    <x v="10"/>
    <x v="2"/>
    <x v="1"/>
    <x v="1"/>
    <x v="0"/>
    <x v="2"/>
    <n v="70.38"/>
    <n v="0"/>
    <n v="33.64"/>
    <n v="201.84"/>
    <n v="220.43999999999997"/>
    <n v="6"/>
    <n v="422.28"/>
    <n v="422.28"/>
    <x v="314"/>
    <n v="0.52202330207445291"/>
  </r>
  <r>
    <x v="198"/>
    <x v="318"/>
    <x v="9"/>
    <x v="9"/>
    <x v="0"/>
    <x v="4"/>
    <x v="4"/>
    <x v="1"/>
    <x v="3"/>
    <n v="79.12"/>
    <n v="0.05"/>
    <n v="44.52"/>
    <n v="222.60000000000002"/>
    <n v="153.21999999999997"/>
    <n v="0"/>
    <n v="395.6"/>
    <n v="375.82"/>
    <x v="315"/>
    <n v="0.40769517322122284"/>
  </r>
  <r>
    <x v="100"/>
    <x v="319"/>
    <x v="8"/>
    <x v="8"/>
    <x v="0"/>
    <x v="1"/>
    <x v="1"/>
    <x v="0"/>
    <x v="4"/>
    <n v="19.95"/>
    <n v="0.15"/>
    <n v="7.21"/>
    <n v="21.63"/>
    <n v="29.24"/>
    <n v="3"/>
    <n v="59.849999999999994"/>
    <n v="50.87"/>
    <x v="316"/>
    <n v="0.57479850599567528"/>
  </r>
  <r>
    <x v="29"/>
    <x v="320"/>
    <x v="3"/>
    <x v="3"/>
    <x v="0"/>
    <x v="3"/>
    <x v="3"/>
    <x v="0"/>
    <x v="2"/>
    <n v="24.2"/>
    <n v="0.15"/>
    <n v="9.4600000000000009"/>
    <n v="56.760000000000005"/>
    <n v="66.66"/>
    <n v="6"/>
    <n v="145.19999999999999"/>
    <n v="123.42"/>
    <x v="317"/>
    <n v="0.54010695187165769"/>
  </r>
  <r>
    <x v="32"/>
    <x v="321"/>
    <x v="12"/>
    <x v="12"/>
    <x v="3"/>
    <x v="4"/>
    <x v="4"/>
    <x v="1"/>
    <x v="3"/>
    <n v="31.53"/>
    <n v="0"/>
    <n v="13.93"/>
    <n v="69.650000000000006"/>
    <n v="88"/>
    <n v="0"/>
    <n v="157.65"/>
    <n v="157.65"/>
    <x v="318"/>
    <n v="0.55819854107199496"/>
  </r>
  <r>
    <x v="119"/>
    <x v="322"/>
    <x v="1"/>
    <x v="1"/>
    <x v="1"/>
    <x v="1"/>
    <x v="1"/>
    <x v="0"/>
    <x v="4"/>
    <n v="13.23"/>
    <n v="0.1"/>
    <n v="4.3099999999999996"/>
    <n v="12.93"/>
    <n v="22.79"/>
    <n v="3"/>
    <n v="39.69"/>
    <n v="35.72"/>
    <x v="319"/>
    <n v="0.63801791713325873"/>
  </r>
  <r>
    <x v="135"/>
    <x v="323"/>
    <x v="4"/>
    <x v="4"/>
    <x v="2"/>
    <x v="4"/>
    <x v="4"/>
    <x v="0"/>
    <x v="5"/>
    <n v="55.47"/>
    <n v="0.05"/>
    <n v="26.54"/>
    <n v="106.16"/>
    <n v="104.63"/>
    <n v="4"/>
    <n v="221.88"/>
    <n v="210.79"/>
    <x v="320"/>
    <n v="0.49637079557853786"/>
  </r>
  <r>
    <x v="199"/>
    <x v="324"/>
    <x v="9"/>
    <x v="9"/>
    <x v="0"/>
    <x v="4"/>
    <x v="4"/>
    <x v="1"/>
    <x v="0"/>
    <n v="81.66"/>
    <n v="0.1"/>
    <n v="44.32"/>
    <n v="44.32"/>
    <n v="29.169999999999995"/>
    <n v="0"/>
    <n v="81.66"/>
    <n v="73.489999999999995"/>
    <x v="321"/>
    <n v="0.39692475166689339"/>
  </r>
  <r>
    <x v="195"/>
    <x v="325"/>
    <x v="11"/>
    <x v="11"/>
    <x v="2"/>
    <x v="1"/>
    <x v="1"/>
    <x v="1"/>
    <x v="9"/>
    <n v="38.86"/>
    <n v="0.1"/>
    <n v="18.55"/>
    <n v="129.85"/>
    <n v="114.97"/>
    <n v="0"/>
    <n v="272.02"/>
    <n v="244.82"/>
    <x v="322"/>
    <n v="0.46961032595376195"/>
  </r>
  <r>
    <x v="200"/>
    <x v="326"/>
    <x v="9"/>
    <x v="9"/>
    <x v="0"/>
    <x v="2"/>
    <x v="2"/>
    <x v="0"/>
    <x v="5"/>
    <n v="78.77"/>
    <n v="0.05"/>
    <n v="45.69"/>
    <n v="182.76"/>
    <n v="116.57"/>
    <n v="4"/>
    <n v="315.08"/>
    <n v="299.33"/>
    <x v="323"/>
    <n v="0.38943640797781715"/>
  </r>
  <r>
    <x v="174"/>
    <x v="327"/>
    <x v="6"/>
    <x v="6"/>
    <x v="2"/>
    <x v="4"/>
    <x v="4"/>
    <x v="0"/>
    <x v="0"/>
    <n v="194.37"/>
    <n v="0.2"/>
    <n v="119.39"/>
    <n v="119.39"/>
    <n v="36.11"/>
    <n v="1"/>
    <n v="194.37"/>
    <n v="155.5"/>
    <x v="324"/>
    <n v="0.23221864951768489"/>
  </r>
  <r>
    <x v="201"/>
    <x v="328"/>
    <x v="0"/>
    <x v="0"/>
    <x v="0"/>
    <x v="0"/>
    <x v="0"/>
    <x v="1"/>
    <x v="2"/>
    <n v="29.71"/>
    <n v="0.2"/>
    <n v="11.91"/>
    <n v="71.460000000000008"/>
    <n v="71.150000000000006"/>
    <n v="0"/>
    <n v="178.26"/>
    <n v="142.61000000000001"/>
    <x v="325"/>
    <n v="0.49891311969707591"/>
  </r>
  <r>
    <x v="161"/>
    <x v="329"/>
    <x v="12"/>
    <x v="12"/>
    <x v="3"/>
    <x v="1"/>
    <x v="1"/>
    <x v="0"/>
    <x v="9"/>
    <n v="32.520000000000003"/>
    <n v="0"/>
    <n v="14.18"/>
    <n v="99.259999999999991"/>
    <n v="128.38"/>
    <n v="7"/>
    <n v="227.64000000000001"/>
    <n v="227.64"/>
    <x v="326"/>
    <n v="0.56396063960639609"/>
  </r>
  <r>
    <x v="202"/>
    <x v="330"/>
    <x v="4"/>
    <x v="4"/>
    <x v="2"/>
    <x v="2"/>
    <x v="2"/>
    <x v="0"/>
    <x v="5"/>
    <n v="54.22"/>
    <n v="0"/>
    <n v="27.48"/>
    <n v="109.92"/>
    <n v="106.96"/>
    <n v="4"/>
    <n v="216.88"/>
    <n v="216.88"/>
    <x v="327"/>
    <n v="0.49317594983400959"/>
  </r>
  <r>
    <x v="203"/>
    <x v="331"/>
    <x v="13"/>
    <x v="13"/>
    <x v="3"/>
    <x v="0"/>
    <x v="0"/>
    <x v="1"/>
    <x v="6"/>
    <n v="26.95"/>
    <n v="0.05"/>
    <n v="11.79"/>
    <n v="117.89999999999999"/>
    <n v="138.13"/>
    <n v="0"/>
    <n v="269.5"/>
    <n v="256.02999999999997"/>
    <x v="328"/>
    <n v="0.53950708901300637"/>
  </r>
  <r>
    <x v="49"/>
    <x v="332"/>
    <x v="12"/>
    <x v="12"/>
    <x v="3"/>
    <x v="1"/>
    <x v="1"/>
    <x v="0"/>
    <x v="8"/>
    <n v="32.11"/>
    <n v="0.05"/>
    <n v="14.47"/>
    <n v="115.76"/>
    <n v="128.27999999999997"/>
    <n v="8"/>
    <n v="256.88"/>
    <n v="244.04"/>
    <x v="329"/>
    <n v="0.52565153253564978"/>
  </r>
  <r>
    <x v="204"/>
    <x v="333"/>
    <x v="14"/>
    <x v="14"/>
    <x v="3"/>
    <x v="3"/>
    <x v="3"/>
    <x v="0"/>
    <x v="1"/>
    <n v="18.670000000000002"/>
    <n v="0.2"/>
    <n v="6.85"/>
    <n v="13.7"/>
    <n v="16.170000000000002"/>
    <n v="2"/>
    <n v="37.340000000000003"/>
    <n v="29.87"/>
    <x v="330"/>
    <n v="0.5413458319383998"/>
  </r>
  <r>
    <x v="133"/>
    <x v="334"/>
    <x v="11"/>
    <x v="11"/>
    <x v="2"/>
    <x v="0"/>
    <x v="0"/>
    <x v="1"/>
    <x v="8"/>
    <n v="40.82"/>
    <n v="0.1"/>
    <n v="17.93"/>
    <n v="143.44"/>
    <n v="150.45999999999998"/>
    <n v="0"/>
    <n v="326.56"/>
    <n v="293.89999999999998"/>
    <x v="331"/>
    <n v="0.5119428376998979"/>
  </r>
  <r>
    <x v="148"/>
    <x v="335"/>
    <x v="9"/>
    <x v="9"/>
    <x v="0"/>
    <x v="2"/>
    <x v="2"/>
    <x v="1"/>
    <x v="9"/>
    <n v="81.72"/>
    <n v="0"/>
    <n v="44.77"/>
    <n v="313.39000000000004"/>
    <n v="258.64999999999992"/>
    <n v="0"/>
    <n v="572.04"/>
    <n v="572.04"/>
    <x v="332"/>
    <n v="0.4521536955457659"/>
  </r>
  <r>
    <x v="205"/>
    <x v="336"/>
    <x v="7"/>
    <x v="7"/>
    <x v="1"/>
    <x v="3"/>
    <x v="3"/>
    <x v="0"/>
    <x v="4"/>
    <n v="9.6199999999999992"/>
    <n v="0.1"/>
    <n v="2.87"/>
    <n v="8.61"/>
    <n v="17.36"/>
    <n v="3"/>
    <n v="28.86"/>
    <n v="25.97"/>
    <x v="333"/>
    <n v="0.66846361185983827"/>
  </r>
  <r>
    <x v="206"/>
    <x v="337"/>
    <x v="1"/>
    <x v="1"/>
    <x v="1"/>
    <x v="1"/>
    <x v="1"/>
    <x v="1"/>
    <x v="1"/>
    <n v="13.06"/>
    <n v="0"/>
    <n v="4.2300000000000004"/>
    <n v="8.4600000000000009"/>
    <n v="17.66"/>
    <n v="0"/>
    <n v="26.12"/>
    <n v="26.12"/>
    <x v="334"/>
    <n v="0.67611026033690658"/>
  </r>
  <r>
    <x v="86"/>
    <x v="338"/>
    <x v="11"/>
    <x v="11"/>
    <x v="2"/>
    <x v="2"/>
    <x v="2"/>
    <x v="1"/>
    <x v="7"/>
    <n v="41.07"/>
    <n v="0.1"/>
    <n v="18.510000000000002"/>
    <n v="166.59"/>
    <n v="166.08"/>
    <n v="0"/>
    <n v="369.63"/>
    <n v="332.67"/>
    <x v="335"/>
    <n v="0.49923347461448281"/>
  </r>
  <r>
    <x v="158"/>
    <x v="339"/>
    <x v="2"/>
    <x v="2"/>
    <x v="2"/>
    <x v="2"/>
    <x v="2"/>
    <x v="1"/>
    <x v="12"/>
    <n v="24.57"/>
    <n v="0"/>
    <n v="10.35"/>
    <n v="113.85"/>
    <n v="156.41999999999999"/>
    <n v="0"/>
    <n v="270.27"/>
    <n v="270.27"/>
    <x v="336"/>
    <n v="0.5787545787545787"/>
  </r>
  <r>
    <x v="57"/>
    <x v="340"/>
    <x v="12"/>
    <x v="12"/>
    <x v="3"/>
    <x v="0"/>
    <x v="0"/>
    <x v="0"/>
    <x v="9"/>
    <n v="32.61"/>
    <n v="0.1"/>
    <n v="14.31"/>
    <n v="100.17"/>
    <n v="105.27"/>
    <n v="7"/>
    <n v="228.26999999999998"/>
    <n v="205.44"/>
    <x v="337"/>
    <n v="0.5124123831775701"/>
  </r>
  <r>
    <x v="178"/>
    <x v="341"/>
    <x v="10"/>
    <x v="10"/>
    <x v="2"/>
    <x v="3"/>
    <x v="3"/>
    <x v="0"/>
    <x v="4"/>
    <n v="69.650000000000006"/>
    <n v="0"/>
    <n v="33.99"/>
    <n v="101.97"/>
    <n v="106.97999999999999"/>
    <n v="3"/>
    <n v="208.95000000000002"/>
    <n v="208.95"/>
    <x v="338"/>
    <n v="0.51198851399856427"/>
  </r>
  <r>
    <x v="157"/>
    <x v="342"/>
    <x v="13"/>
    <x v="13"/>
    <x v="3"/>
    <x v="3"/>
    <x v="3"/>
    <x v="1"/>
    <x v="2"/>
    <n v="27.62"/>
    <n v="0.05"/>
    <n v="11.59"/>
    <n v="69.539999999999992"/>
    <n v="87.890000000000015"/>
    <n v="0"/>
    <n v="165.72"/>
    <n v="157.43"/>
    <x v="339"/>
    <n v="0.55827987041859883"/>
  </r>
  <r>
    <x v="98"/>
    <x v="343"/>
    <x v="2"/>
    <x v="2"/>
    <x v="2"/>
    <x v="0"/>
    <x v="0"/>
    <x v="0"/>
    <x v="1"/>
    <n v="24.4"/>
    <n v="0.15"/>
    <n v="10.36"/>
    <n v="20.72"/>
    <n v="20.759999999999998"/>
    <n v="2"/>
    <n v="48.8"/>
    <n v="41.48"/>
    <x v="340"/>
    <n v="0.50048216007714563"/>
  </r>
  <r>
    <x v="101"/>
    <x v="344"/>
    <x v="12"/>
    <x v="12"/>
    <x v="3"/>
    <x v="1"/>
    <x v="1"/>
    <x v="1"/>
    <x v="9"/>
    <n v="32.380000000000003"/>
    <n v="0.1"/>
    <n v="14.45"/>
    <n v="101.14999999999999"/>
    <n v="102.84000000000002"/>
    <n v="0"/>
    <n v="226.66000000000003"/>
    <n v="203.99"/>
    <x v="341"/>
    <n v="0.50414235991960399"/>
  </r>
  <r>
    <x v="99"/>
    <x v="345"/>
    <x v="13"/>
    <x v="13"/>
    <x v="3"/>
    <x v="2"/>
    <x v="2"/>
    <x v="0"/>
    <x v="1"/>
    <n v="28.27"/>
    <n v="0.1"/>
    <n v="11.85"/>
    <n v="23.7"/>
    <n v="27.19"/>
    <n v="2"/>
    <n v="56.54"/>
    <n v="50.89"/>
    <x v="342"/>
    <n v="0.53428964433090986"/>
  </r>
  <r>
    <x v="74"/>
    <x v="346"/>
    <x v="5"/>
    <x v="5"/>
    <x v="1"/>
    <x v="0"/>
    <x v="0"/>
    <x v="0"/>
    <x v="0"/>
    <n v="22.84"/>
    <n v="0.2"/>
    <n v="8.3800000000000008"/>
    <n v="8.3800000000000008"/>
    <n v="9.8899999999999988"/>
    <n v="1"/>
    <n v="22.84"/>
    <n v="18.27"/>
    <x v="343"/>
    <n v="0.5413245758073344"/>
  </r>
  <r>
    <x v="207"/>
    <x v="347"/>
    <x v="10"/>
    <x v="10"/>
    <x v="2"/>
    <x v="0"/>
    <x v="0"/>
    <x v="1"/>
    <x v="5"/>
    <n v="69.91"/>
    <n v="0"/>
    <n v="33.36"/>
    <n v="133.44"/>
    <n v="146.19999999999999"/>
    <n v="0"/>
    <n v="279.64"/>
    <n v="279.64"/>
    <x v="344"/>
    <n v="0.52281504791875266"/>
  </r>
  <r>
    <x v="208"/>
    <x v="348"/>
    <x v="10"/>
    <x v="10"/>
    <x v="2"/>
    <x v="4"/>
    <x v="4"/>
    <x v="1"/>
    <x v="1"/>
    <n v="69.56"/>
    <n v="0.15"/>
    <n v="34.54"/>
    <n v="69.08"/>
    <n v="49.17"/>
    <n v="0"/>
    <n v="139.12"/>
    <n v="118.25"/>
    <x v="345"/>
    <n v="0.41581395348837213"/>
  </r>
  <r>
    <x v="48"/>
    <x v="349"/>
    <x v="1"/>
    <x v="1"/>
    <x v="1"/>
    <x v="4"/>
    <x v="4"/>
    <x v="0"/>
    <x v="9"/>
    <n v="12.89"/>
    <n v="0.15"/>
    <n v="4.24"/>
    <n v="29.68"/>
    <n v="47.02"/>
    <n v="7"/>
    <n v="90.23"/>
    <n v="76.7"/>
    <x v="346"/>
    <n v="0.61303780964797916"/>
  </r>
  <r>
    <x v="67"/>
    <x v="350"/>
    <x v="7"/>
    <x v="7"/>
    <x v="1"/>
    <x v="3"/>
    <x v="3"/>
    <x v="0"/>
    <x v="3"/>
    <n v="9.26"/>
    <n v="0.1"/>
    <n v="2.84"/>
    <n v="14.2"/>
    <n v="27.470000000000002"/>
    <n v="5"/>
    <n v="46.3"/>
    <n v="41.67"/>
    <x v="347"/>
    <n v="0.65922726181905456"/>
  </r>
  <r>
    <x v="57"/>
    <x v="351"/>
    <x v="1"/>
    <x v="1"/>
    <x v="1"/>
    <x v="3"/>
    <x v="3"/>
    <x v="1"/>
    <x v="8"/>
    <n v="13.35"/>
    <n v="0.15"/>
    <n v="4.21"/>
    <n v="33.68"/>
    <n v="57.1"/>
    <n v="0"/>
    <n v="106.8"/>
    <n v="90.78"/>
    <x v="348"/>
    <n v="0.62899317030182855"/>
  </r>
  <r>
    <x v="53"/>
    <x v="352"/>
    <x v="9"/>
    <x v="9"/>
    <x v="0"/>
    <x v="3"/>
    <x v="3"/>
    <x v="1"/>
    <x v="8"/>
    <n v="81.430000000000007"/>
    <n v="0"/>
    <n v="44.32"/>
    <n v="354.56"/>
    <n v="296.88000000000005"/>
    <n v="0"/>
    <n v="651.44000000000005"/>
    <n v="651.44000000000005"/>
    <x v="349"/>
    <n v="0.45572884686233578"/>
  </r>
  <r>
    <x v="163"/>
    <x v="353"/>
    <x v="11"/>
    <x v="11"/>
    <x v="2"/>
    <x v="2"/>
    <x v="2"/>
    <x v="1"/>
    <x v="4"/>
    <n v="38.979999999999997"/>
    <n v="0.2"/>
    <n v="17.989999999999998"/>
    <n v="53.97"/>
    <n v="39.58"/>
    <n v="0"/>
    <n v="116.94"/>
    <n v="93.55"/>
    <x v="350"/>
    <n v="0.42308925708177447"/>
  </r>
  <r>
    <x v="62"/>
    <x v="354"/>
    <x v="9"/>
    <x v="9"/>
    <x v="0"/>
    <x v="3"/>
    <x v="3"/>
    <x v="0"/>
    <x v="5"/>
    <n v="80.239999999999995"/>
    <n v="0.05"/>
    <n v="45.75"/>
    <n v="183"/>
    <n v="121.91000000000003"/>
    <n v="4"/>
    <n v="320.95999999999998"/>
    <n v="304.91000000000003"/>
    <x v="351"/>
    <n v="0.39982289856023095"/>
  </r>
  <r>
    <x v="209"/>
    <x v="355"/>
    <x v="7"/>
    <x v="7"/>
    <x v="1"/>
    <x v="1"/>
    <x v="1"/>
    <x v="1"/>
    <x v="4"/>
    <n v="9.44"/>
    <n v="0"/>
    <n v="2.86"/>
    <n v="8.58"/>
    <n v="19.740000000000002"/>
    <n v="0"/>
    <n v="28.32"/>
    <n v="28.32"/>
    <x v="352"/>
    <n v="0.69703389830508478"/>
  </r>
  <r>
    <x v="210"/>
    <x v="356"/>
    <x v="10"/>
    <x v="10"/>
    <x v="2"/>
    <x v="3"/>
    <x v="3"/>
    <x v="1"/>
    <x v="0"/>
    <n v="69.09"/>
    <n v="0.2"/>
    <n v="34.520000000000003"/>
    <n v="34.520000000000003"/>
    <n v="20.75"/>
    <n v="0"/>
    <n v="69.09"/>
    <n v="55.27"/>
    <x v="353"/>
    <n v="0.37542970870273201"/>
  </r>
  <r>
    <x v="40"/>
    <x v="357"/>
    <x v="13"/>
    <x v="13"/>
    <x v="3"/>
    <x v="4"/>
    <x v="4"/>
    <x v="1"/>
    <x v="5"/>
    <n v="27.12"/>
    <n v="0"/>
    <n v="11.83"/>
    <n v="47.32"/>
    <n v="61.160000000000004"/>
    <n v="0"/>
    <n v="108.48"/>
    <n v="108.48"/>
    <x v="354"/>
    <n v="0.5637905604719764"/>
  </r>
  <r>
    <x v="211"/>
    <x v="358"/>
    <x v="9"/>
    <x v="9"/>
    <x v="0"/>
    <x v="0"/>
    <x v="0"/>
    <x v="1"/>
    <x v="0"/>
    <n v="79.87"/>
    <n v="0.05"/>
    <n v="45.71"/>
    <n v="45.71"/>
    <n v="30.169999999999995"/>
    <n v="0"/>
    <n v="79.87"/>
    <n v="75.88"/>
    <x v="355"/>
    <n v="0.39760147601476009"/>
  </r>
  <r>
    <x v="212"/>
    <x v="359"/>
    <x v="8"/>
    <x v="8"/>
    <x v="0"/>
    <x v="0"/>
    <x v="0"/>
    <x v="0"/>
    <x v="9"/>
    <n v="20.420000000000002"/>
    <n v="0"/>
    <n v="7.22"/>
    <n v="50.54"/>
    <n v="92.4"/>
    <n v="7"/>
    <n v="142.94"/>
    <n v="142.94"/>
    <x v="356"/>
    <n v="0.64642507345739475"/>
  </r>
  <r>
    <x v="213"/>
    <x v="360"/>
    <x v="14"/>
    <x v="14"/>
    <x v="3"/>
    <x v="0"/>
    <x v="0"/>
    <x v="0"/>
    <x v="4"/>
    <n v="19.16"/>
    <n v="0.05"/>
    <n v="7.01"/>
    <n v="21.03"/>
    <n v="33.58"/>
    <n v="3"/>
    <n v="57.480000000000004"/>
    <n v="54.61"/>
    <x v="357"/>
    <n v="0.61490569492766889"/>
  </r>
  <r>
    <x v="90"/>
    <x v="361"/>
    <x v="8"/>
    <x v="8"/>
    <x v="0"/>
    <x v="1"/>
    <x v="1"/>
    <x v="1"/>
    <x v="2"/>
    <n v="20.010000000000002"/>
    <n v="0"/>
    <n v="7.17"/>
    <n v="43.019999999999996"/>
    <n v="77.040000000000006"/>
    <n v="0"/>
    <n v="120.06"/>
    <n v="120.06"/>
    <x v="358"/>
    <n v="0.64167916041979012"/>
  </r>
  <r>
    <x v="93"/>
    <x v="362"/>
    <x v="11"/>
    <x v="11"/>
    <x v="2"/>
    <x v="1"/>
    <x v="1"/>
    <x v="1"/>
    <x v="0"/>
    <n v="39.25"/>
    <n v="0.05"/>
    <n v="18.5"/>
    <n v="18.5"/>
    <n v="18.79"/>
    <n v="0"/>
    <n v="39.25"/>
    <n v="37.29"/>
    <x v="359"/>
    <n v="0.50388844194153926"/>
  </r>
  <r>
    <x v="200"/>
    <x v="363"/>
    <x v="2"/>
    <x v="2"/>
    <x v="2"/>
    <x v="0"/>
    <x v="0"/>
    <x v="1"/>
    <x v="1"/>
    <n v="25.48"/>
    <n v="0.2"/>
    <n v="10.46"/>
    <n v="20.92"/>
    <n v="19.850000000000001"/>
    <n v="0"/>
    <n v="50.96"/>
    <n v="40.770000000000003"/>
    <x v="360"/>
    <n v="0.48687760608290409"/>
  </r>
  <r>
    <x v="194"/>
    <x v="364"/>
    <x v="2"/>
    <x v="2"/>
    <x v="2"/>
    <x v="2"/>
    <x v="2"/>
    <x v="0"/>
    <x v="3"/>
    <n v="25.68"/>
    <n v="0.15"/>
    <n v="10.64"/>
    <n v="53.2"/>
    <n v="55.94"/>
    <n v="5"/>
    <n v="128.4"/>
    <n v="109.14"/>
    <x v="361"/>
    <n v="0.51255268462525194"/>
  </r>
  <r>
    <x v="214"/>
    <x v="365"/>
    <x v="0"/>
    <x v="0"/>
    <x v="0"/>
    <x v="3"/>
    <x v="3"/>
    <x v="0"/>
    <x v="4"/>
    <n v="29.38"/>
    <n v="0.05"/>
    <n v="12.07"/>
    <n v="36.21"/>
    <n v="47.52"/>
    <n v="3"/>
    <n v="88.14"/>
    <n v="83.73"/>
    <x v="362"/>
    <n v="0.5675385166606951"/>
  </r>
  <r>
    <x v="74"/>
    <x v="366"/>
    <x v="5"/>
    <x v="5"/>
    <x v="1"/>
    <x v="4"/>
    <x v="4"/>
    <x v="1"/>
    <x v="9"/>
    <n v="23.63"/>
    <n v="0"/>
    <n v="8.49"/>
    <n v="59.43"/>
    <n v="105.97999999999999"/>
    <n v="0"/>
    <n v="165.41"/>
    <n v="165.41"/>
    <x v="363"/>
    <n v="0.64071096064325006"/>
  </r>
  <r>
    <x v="215"/>
    <x v="367"/>
    <x v="7"/>
    <x v="7"/>
    <x v="1"/>
    <x v="3"/>
    <x v="3"/>
    <x v="0"/>
    <x v="5"/>
    <n v="9.74"/>
    <n v="0.05"/>
    <n v="2.84"/>
    <n v="11.36"/>
    <n v="25.65"/>
    <n v="4"/>
    <n v="38.96"/>
    <n v="37.01"/>
    <x v="364"/>
    <n v="0.69305593082950556"/>
  </r>
  <r>
    <x v="29"/>
    <x v="368"/>
    <x v="4"/>
    <x v="4"/>
    <x v="2"/>
    <x v="4"/>
    <x v="4"/>
    <x v="0"/>
    <x v="4"/>
    <n v="55.4"/>
    <n v="0.2"/>
    <n v="27.5"/>
    <n v="82.5"/>
    <n v="50.460000000000008"/>
    <n v="3"/>
    <n v="166.2"/>
    <n v="132.96"/>
    <x v="365"/>
    <n v="0.37951263537906144"/>
  </r>
  <r>
    <x v="182"/>
    <x v="369"/>
    <x v="5"/>
    <x v="5"/>
    <x v="1"/>
    <x v="1"/>
    <x v="1"/>
    <x v="1"/>
    <x v="1"/>
    <n v="22.96"/>
    <n v="0.1"/>
    <n v="8.5500000000000007"/>
    <n v="17.100000000000001"/>
    <n v="24.229999999999997"/>
    <n v="0"/>
    <n v="45.92"/>
    <n v="41.33"/>
    <x v="366"/>
    <n v="0.5862569562061456"/>
  </r>
  <r>
    <x v="40"/>
    <x v="370"/>
    <x v="5"/>
    <x v="5"/>
    <x v="1"/>
    <x v="0"/>
    <x v="0"/>
    <x v="0"/>
    <x v="5"/>
    <n v="23.54"/>
    <n v="0.1"/>
    <n v="8.58"/>
    <n v="34.32"/>
    <n v="50.419999999999995"/>
    <n v="4"/>
    <n v="94.16"/>
    <n v="84.74"/>
    <x v="367"/>
    <n v="0.59499645975926363"/>
  </r>
  <r>
    <x v="131"/>
    <x v="371"/>
    <x v="6"/>
    <x v="6"/>
    <x v="2"/>
    <x v="4"/>
    <x v="4"/>
    <x v="1"/>
    <x v="3"/>
    <n v="190.94"/>
    <n v="0.05"/>
    <n v="117.26"/>
    <n v="586.30000000000007"/>
    <n v="320.66999999999996"/>
    <n v="0"/>
    <n v="954.7"/>
    <n v="906.97"/>
    <x v="368"/>
    <n v="0.35356185981895755"/>
  </r>
  <r>
    <x v="216"/>
    <x v="372"/>
    <x v="1"/>
    <x v="1"/>
    <x v="1"/>
    <x v="4"/>
    <x v="4"/>
    <x v="1"/>
    <x v="3"/>
    <n v="13"/>
    <n v="0"/>
    <n v="4.3099999999999996"/>
    <n v="21.549999999999997"/>
    <n v="43.45"/>
    <n v="0"/>
    <n v="65"/>
    <n v="65"/>
    <x v="369"/>
    <n v="0.66846153846153855"/>
  </r>
  <r>
    <x v="152"/>
    <x v="373"/>
    <x v="6"/>
    <x v="6"/>
    <x v="2"/>
    <x v="3"/>
    <x v="3"/>
    <x v="1"/>
    <x v="8"/>
    <n v="192.99"/>
    <n v="0"/>
    <n v="119.89"/>
    <n v="959.12"/>
    <n v="584.80000000000007"/>
    <n v="0"/>
    <n v="1543.92"/>
    <n v="1543.92"/>
    <x v="370"/>
    <n v="0.37877610238872483"/>
  </r>
  <r>
    <x v="217"/>
    <x v="374"/>
    <x v="12"/>
    <x v="12"/>
    <x v="3"/>
    <x v="2"/>
    <x v="2"/>
    <x v="1"/>
    <x v="1"/>
    <n v="32.54"/>
    <n v="0.1"/>
    <n v="14.13"/>
    <n v="28.26"/>
    <n v="30.31"/>
    <n v="0"/>
    <n v="65.08"/>
    <n v="58.57"/>
    <x v="371"/>
    <n v="0.51750042683967901"/>
  </r>
  <r>
    <x v="218"/>
    <x v="375"/>
    <x v="3"/>
    <x v="3"/>
    <x v="0"/>
    <x v="3"/>
    <x v="3"/>
    <x v="1"/>
    <x v="9"/>
    <n v="24.61"/>
    <n v="0"/>
    <n v="9.59"/>
    <n v="67.13"/>
    <n v="105.14000000000001"/>
    <n v="0"/>
    <n v="172.26999999999998"/>
    <n v="172.27"/>
    <x v="372"/>
    <n v="0.61032100772043885"/>
  </r>
  <r>
    <x v="219"/>
    <x v="376"/>
    <x v="3"/>
    <x v="3"/>
    <x v="0"/>
    <x v="4"/>
    <x v="4"/>
    <x v="1"/>
    <x v="4"/>
    <n v="25.03"/>
    <n v="0"/>
    <n v="9.4600000000000009"/>
    <n v="28.380000000000003"/>
    <n v="46.71"/>
    <n v="0"/>
    <n v="75.09"/>
    <n v="75.09"/>
    <x v="373"/>
    <n v="0.62205353575709144"/>
  </r>
  <r>
    <x v="220"/>
    <x v="377"/>
    <x v="7"/>
    <x v="7"/>
    <x v="1"/>
    <x v="4"/>
    <x v="4"/>
    <x v="0"/>
    <x v="9"/>
    <n v="9.31"/>
    <n v="0"/>
    <n v="2.86"/>
    <n v="20.02"/>
    <n v="45.150000000000006"/>
    <n v="7"/>
    <n v="65.17"/>
    <n v="65.17"/>
    <x v="374"/>
    <n v="0.69280343716433945"/>
  </r>
  <r>
    <x v="221"/>
    <x v="378"/>
    <x v="2"/>
    <x v="2"/>
    <x v="2"/>
    <x v="3"/>
    <x v="3"/>
    <x v="1"/>
    <x v="1"/>
    <n v="25.4"/>
    <n v="0"/>
    <n v="10.5"/>
    <n v="21"/>
    <n v="29.799999999999997"/>
    <n v="0"/>
    <n v="50.8"/>
    <n v="50.8"/>
    <x v="375"/>
    <n v="0.58661417322834641"/>
  </r>
  <r>
    <x v="114"/>
    <x v="379"/>
    <x v="11"/>
    <x v="11"/>
    <x v="2"/>
    <x v="1"/>
    <x v="1"/>
    <x v="1"/>
    <x v="3"/>
    <n v="41.11"/>
    <n v="0.2"/>
    <n v="18.03"/>
    <n v="90.15"/>
    <n v="74.289999999999992"/>
    <n v="0"/>
    <n v="205.55"/>
    <n v="164.44"/>
    <x v="376"/>
    <n v="0.45177572366820723"/>
  </r>
  <r>
    <x v="35"/>
    <x v="380"/>
    <x v="9"/>
    <x v="9"/>
    <x v="0"/>
    <x v="0"/>
    <x v="0"/>
    <x v="1"/>
    <x v="4"/>
    <n v="77.680000000000007"/>
    <n v="0"/>
    <n v="45.23"/>
    <n v="135.69"/>
    <n v="97.35"/>
    <n v="0"/>
    <n v="233.04000000000002"/>
    <n v="233.04"/>
    <x v="377"/>
    <n v="0.41773944387229661"/>
  </r>
  <r>
    <x v="222"/>
    <x v="381"/>
    <x v="9"/>
    <x v="9"/>
    <x v="0"/>
    <x v="0"/>
    <x v="0"/>
    <x v="0"/>
    <x v="0"/>
    <n v="80.010000000000005"/>
    <n v="0.1"/>
    <n v="44.64"/>
    <n v="44.64"/>
    <n v="27.370000000000005"/>
    <n v="1"/>
    <n v="80.010000000000005"/>
    <n v="72.010000000000005"/>
    <x v="378"/>
    <n v="0.38008609915289548"/>
  </r>
  <r>
    <x v="213"/>
    <x v="382"/>
    <x v="1"/>
    <x v="1"/>
    <x v="1"/>
    <x v="1"/>
    <x v="1"/>
    <x v="1"/>
    <x v="4"/>
    <n v="13.14"/>
    <n v="0"/>
    <n v="4.22"/>
    <n v="12.66"/>
    <n v="26.76"/>
    <n v="0"/>
    <n v="39.42"/>
    <n v="39.42"/>
    <x v="379"/>
    <n v="0.67884322678843223"/>
  </r>
  <r>
    <x v="31"/>
    <x v="383"/>
    <x v="8"/>
    <x v="8"/>
    <x v="0"/>
    <x v="2"/>
    <x v="2"/>
    <x v="0"/>
    <x v="6"/>
    <n v="19.41"/>
    <n v="0.2"/>
    <n v="7.16"/>
    <n v="71.599999999999994"/>
    <n v="83.68"/>
    <n v="10"/>
    <n v="194.1"/>
    <n v="155.28"/>
    <x v="380"/>
    <n v="0.53889747552807832"/>
  </r>
  <r>
    <x v="15"/>
    <x v="384"/>
    <x v="12"/>
    <x v="12"/>
    <x v="3"/>
    <x v="3"/>
    <x v="3"/>
    <x v="0"/>
    <x v="5"/>
    <n v="32.51"/>
    <n v="0"/>
    <n v="13.94"/>
    <n v="55.76"/>
    <n v="74.28"/>
    <n v="4"/>
    <n v="130.04"/>
    <n v="130.04"/>
    <x v="381"/>
    <n v="0.57120885881267303"/>
  </r>
  <r>
    <x v="223"/>
    <x v="385"/>
    <x v="2"/>
    <x v="2"/>
    <x v="2"/>
    <x v="3"/>
    <x v="3"/>
    <x v="1"/>
    <x v="4"/>
    <n v="24.81"/>
    <n v="0.2"/>
    <n v="10.4"/>
    <n v="31.200000000000003"/>
    <n v="28.339999999999996"/>
    <n v="0"/>
    <n v="74.429999999999993"/>
    <n v="59.54"/>
    <x v="382"/>
    <n v="0.47598253275109165"/>
  </r>
  <r>
    <x v="224"/>
    <x v="386"/>
    <x v="0"/>
    <x v="0"/>
    <x v="0"/>
    <x v="3"/>
    <x v="3"/>
    <x v="0"/>
    <x v="3"/>
    <n v="30.28"/>
    <n v="0.05"/>
    <n v="12.1"/>
    <n v="60.5"/>
    <n v="83.330000000000013"/>
    <n v="5"/>
    <n v="151.4"/>
    <n v="143.83000000000001"/>
    <x v="383"/>
    <n v="0.57936452756726697"/>
  </r>
  <r>
    <x v="225"/>
    <x v="387"/>
    <x v="10"/>
    <x v="10"/>
    <x v="2"/>
    <x v="1"/>
    <x v="1"/>
    <x v="1"/>
    <x v="0"/>
    <n v="68.37"/>
    <n v="0"/>
    <n v="34"/>
    <n v="34"/>
    <n v="34.370000000000005"/>
    <n v="0"/>
    <n v="68.37"/>
    <n v="68.37"/>
    <x v="384"/>
    <n v="0.50270586514553173"/>
  </r>
  <r>
    <x v="129"/>
    <x v="388"/>
    <x v="6"/>
    <x v="6"/>
    <x v="2"/>
    <x v="1"/>
    <x v="1"/>
    <x v="1"/>
    <x v="1"/>
    <n v="188.96"/>
    <n v="0"/>
    <n v="115.83"/>
    <n v="231.66"/>
    <n v="146.26000000000002"/>
    <n v="0"/>
    <n v="377.92"/>
    <n v="377.92"/>
    <x v="385"/>
    <n v="0.38701312447078751"/>
  </r>
  <r>
    <x v="185"/>
    <x v="389"/>
    <x v="0"/>
    <x v="0"/>
    <x v="0"/>
    <x v="4"/>
    <x v="4"/>
    <x v="0"/>
    <x v="0"/>
    <n v="30.3"/>
    <n v="0"/>
    <n v="12.08"/>
    <n v="12.08"/>
    <n v="18.22"/>
    <n v="1"/>
    <n v="30.3"/>
    <n v="30.3"/>
    <x v="386"/>
    <n v="0.60132013201320123"/>
  </r>
  <r>
    <x v="72"/>
    <x v="390"/>
    <x v="8"/>
    <x v="8"/>
    <x v="0"/>
    <x v="1"/>
    <x v="1"/>
    <x v="0"/>
    <x v="3"/>
    <n v="20.48"/>
    <n v="0.05"/>
    <n v="7.44"/>
    <n v="37.200000000000003"/>
    <n v="60.08"/>
    <n v="5"/>
    <n v="102.4"/>
    <n v="97.28"/>
    <x v="387"/>
    <n v="0.61759868421052633"/>
  </r>
  <r>
    <x v="183"/>
    <x v="391"/>
    <x v="10"/>
    <x v="10"/>
    <x v="2"/>
    <x v="2"/>
    <x v="2"/>
    <x v="1"/>
    <x v="9"/>
    <n v="69.400000000000006"/>
    <n v="0.1"/>
    <n v="33.9"/>
    <n v="237.29999999999998"/>
    <n v="199.92000000000004"/>
    <n v="0"/>
    <n v="485.80000000000007"/>
    <n v="437.22"/>
    <x v="388"/>
    <n v="0.45725264169068208"/>
  </r>
  <r>
    <x v="98"/>
    <x v="392"/>
    <x v="8"/>
    <x v="8"/>
    <x v="0"/>
    <x v="3"/>
    <x v="3"/>
    <x v="0"/>
    <x v="0"/>
    <n v="20.170000000000002"/>
    <n v="0.1"/>
    <n v="7.28"/>
    <n v="7.28"/>
    <n v="10.869999999999997"/>
    <n v="1"/>
    <n v="20.170000000000002"/>
    <n v="18.149999999999999"/>
    <x v="389"/>
    <n v="0.59889807162534425"/>
  </r>
  <r>
    <x v="226"/>
    <x v="393"/>
    <x v="0"/>
    <x v="0"/>
    <x v="0"/>
    <x v="3"/>
    <x v="3"/>
    <x v="0"/>
    <x v="1"/>
    <n v="29.3"/>
    <n v="0.1"/>
    <n v="11.89"/>
    <n v="23.78"/>
    <n v="28.96"/>
    <n v="2"/>
    <n v="58.6"/>
    <n v="52.74"/>
    <x v="390"/>
    <n v="0.54910883579825553"/>
  </r>
  <r>
    <x v="22"/>
    <x v="394"/>
    <x v="14"/>
    <x v="14"/>
    <x v="3"/>
    <x v="4"/>
    <x v="4"/>
    <x v="1"/>
    <x v="2"/>
    <n v="18.55"/>
    <n v="0"/>
    <n v="7.03"/>
    <n v="42.18"/>
    <n v="69.12"/>
    <n v="0"/>
    <n v="111.30000000000001"/>
    <n v="111.3"/>
    <x v="391"/>
    <n v="0.62102425876010792"/>
  </r>
  <r>
    <x v="23"/>
    <x v="395"/>
    <x v="13"/>
    <x v="13"/>
    <x v="3"/>
    <x v="1"/>
    <x v="1"/>
    <x v="1"/>
    <x v="2"/>
    <n v="26.96"/>
    <n v="0.1"/>
    <n v="11.8"/>
    <n v="70.800000000000011"/>
    <n v="74.78"/>
    <n v="0"/>
    <n v="161.76"/>
    <n v="145.58000000000001"/>
    <x v="392"/>
    <n v="0.51366946009067171"/>
  </r>
  <r>
    <x v="13"/>
    <x v="396"/>
    <x v="3"/>
    <x v="3"/>
    <x v="0"/>
    <x v="2"/>
    <x v="2"/>
    <x v="1"/>
    <x v="3"/>
    <n v="24.4"/>
    <n v="0.15"/>
    <n v="9.41"/>
    <n v="47.05"/>
    <n v="56.650000000000006"/>
    <n v="0"/>
    <n v="122"/>
    <n v="103.7"/>
    <x v="393"/>
    <n v="0.54628736740597883"/>
  </r>
  <r>
    <x v="139"/>
    <x v="397"/>
    <x v="8"/>
    <x v="8"/>
    <x v="0"/>
    <x v="1"/>
    <x v="1"/>
    <x v="1"/>
    <x v="4"/>
    <n v="20.010000000000002"/>
    <n v="0.2"/>
    <n v="7.23"/>
    <n v="21.69"/>
    <n v="26.330000000000002"/>
    <n v="0"/>
    <n v="60.03"/>
    <n v="48.02"/>
    <x v="394"/>
    <n v="0.54831320283215323"/>
  </r>
  <r>
    <x v="33"/>
    <x v="398"/>
    <x v="5"/>
    <x v="5"/>
    <x v="1"/>
    <x v="4"/>
    <x v="4"/>
    <x v="0"/>
    <x v="2"/>
    <n v="23.53"/>
    <n v="0.1"/>
    <n v="8.5"/>
    <n v="51"/>
    <n v="76.06"/>
    <n v="6"/>
    <n v="141.18"/>
    <n v="127.06"/>
    <x v="395"/>
    <n v="0.59861482764048479"/>
  </r>
  <r>
    <x v="147"/>
    <x v="399"/>
    <x v="3"/>
    <x v="3"/>
    <x v="0"/>
    <x v="2"/>
    <x v="2"/>
    <x v="0"/>
    <x v="4"/>
    <n v="24.11"/>
    <n v="0.1"/>
    <n v="9.6199999999999992"/>
    <n v="28.86"/>
    <n v="36.239999999999995"/>
    <n v="3"/>
    <n v="72.33"/>
    <n v="65.099999999999994"/>
    <x v="396"/>
    <n v="0.5566820276497696"/>
  </r>
  <r>
    <x v="227"/>
    <x v="400"/>
    <x v="4"/>
    <x v="4"/>
    <x v="2"/>
    <x v="3"/>
    <x v="3"/>
    <x v="1"/>
    <x v="2"/>
    <n v="54.82"/>
    <n v="0.15"/>
    <n v="26.94"/>
    <n v="161.64000000000001"/>
    <n v="117.93999999999997"/>
    <n v="0"/>
    <n v="328.92"/>
    <n v="279.58"/>
    <x v="397"/>
    <n v="0.4218470562987337"/>
  </r>
  <r>
    <x v="228"/>
    <x v="401"/>
    <x v="0"/>
    <x v="0"/>
    <x v="0"/>
    <x v="3"/>
    <x v="3"/>
    <x v="0"/>
    <x v="4"/>
    <n v="30.09"/>
    <n v="0"/>
    <n v="12.14"/>
    <n v="36.42"/>
    <n v="53.849999999999994"/>
    <n v="3"/>
    <n v="90.27"/>
    <n v="90.27"/>
    <x v="398"/>
    <n v="0.59654370222665332"/>
  </r>
  <r>
    <x v="229"/>
    <x v="402"/>
    <x v="6"/>
    <x v="6"/>
    <x v="2"/>
    <x v="1"/>
    <x v="1"/>
    <x v="1"/>
    <x v="2"/>
    <n v="195.12"/>
    <n v="0.1"/>
    <n v="119.49"/>
    <n v="716.93999999999994"/>
    <n v="336.71000000000015"/>
    <n v="0"/>
    <n v="1170.72"/>
    <n v="1053.6500000000001"/>
    <x v="399"/>
    <n v="0.31956532055236569"/>
  </r>
  <r>
    <x v="82"/>
    <x v="403"/>
    <x v="1"/>
    <x v="1"/>
    <x v="1"/>
    <x v="1"/>
    <x v="1"/>
    <x v="1"/>
    <x v="2"/>
    <n v="13.16"/>
    <n v="0.2"/>
    <n v="4.2"/>
    <n v="25.200000000000003"/>
    <n v="37.97"/>
    <n v="0"/>
    <n v="78.960000000000008"/>
    <n v="63.17"/>
    <x v="400"/>
    <n v="0.60107646034510054"/>
  </r>
  <r>
    <x v="127"/>
    <x v="404"/>
    <x v="5"/>
    <x v="5"/>
    <x v="1"/>
    <x v="0"/>
    <x v="0"/>
    <x v="1"/>
    <x v="1"/>
    <n v="22.45"/>
    <n v="0"/>
    <n v="8.5"/>
    <n v="17"/>
    <n v="27.9"/>
    <n v="0"/>
    <n v="44.9"/>
    <n v="44.9"/>
    <x v="401"/>
    <n v="0.62138084632516699"/>
  </r>
  <r>
    <x v="132"/>
    <x v="405"/>
    <x v="0"/>
    <x v="0"/>
    <x v="0"/>
    <x v="4"/>
    <x v="4"/>
    <x v="0"/>
    <x v="3"/>
    <n v="29.31"/>
    <n v="0.1"/>
    <n v="11.81"/>
    <n v="59.050000000000004"/>
    <n v="72.849999999999994"/>
    <n v="5"/>
    <n v="146.54999999999998"/>
    <n v="131.9"/>
    <x v="402"/>
    <n v="0.55231235784685362"/>
  </r>
  <r>
    <x v="230"/>
    <x v="406"/>
    <x v="5"/>
    <x v="5"/>
    <x v="1"/>
    <x v="1"/>
    <x v="1"/>
    <x v="0"/>
    <x v="9"/>
    <n v="22.93"/>
    <n v="0.2"/>
    <n v="8.33"/>
    <n v="58.31"/>
    <n v="70.099999999999994"/>
    <n v="7"/>
    <n v="160.51"/>
    <n v="128.41"/>
    <x v="403"/>
    <n v="0.54590763959193211"/>
  </r>
  <r>
    <x v="182"/>
    <x v="407"/>
    <x v="9"/>
    <x v="9"/>
    <x v="0"/>
    <x v="4"/>
    <x v="4"/>
    <x v="1"/>
    <x v="2"/>
    <n v="81.34"/>
    <n v="0"/>
    <n v="44.41"/>
    <n v="266.45999999999998"/>
    <n v="221.58000000000004"/>
    <n v="0"/>
    <n v="488.04"/>
    <n v="488.04"/>
    <x v="404"/>
    <n v="0.45402016228178027"/>
  </r>
  <r>
    <x v="23"/>
    <x v="408"/>
    <x v="13"/>
    <x v="13"/>
    <x v="3"/>
    <x v="1"/>
    <x v="1"/>
    <x v="1"/>
    <x v="5"/>
    <n v="27.36"/>
    <n v="0.15"/>
    <n v="11.97"/>
    <n v="47.88"/>
    <n v="45.139999999999993"/>
    <n v="0"/>
    <n v="109.44"/>
    <n v="93.02"/>
    <x v="405"/>
    <n v="0.48527198451945813"/>
  </r>
  <r>
    <x v="231"/>
    <x v="409"/>
    <x v="11"/>
    <x v="11"/>
    <x v="2"/>
    <x v="4"/>
    <x v="4"/>
    <x v="1"/>
    <x v="9"/>
    <n v="40.020000000000003"/>
    <n v="0.2"/>
    <n v="18.510000000000002"/>
    <n v="129.57000000000002"/>
    <n v="94.539999999999992"/>
    <n v="0"/>
    <n v="280.14000000000004"/>
    <n v="224.11"/>
    <x v="194"/>
    <n v="0.42184641470706341"/>
  </r>
  <r>
    <x v="232"/>
    <x v="410"/>
    <x v="1"/>
    <x v="1"/>
    <x v="1"/>
    <x v="2"/>
    <x v="2"/>
    <x v="0"/>
    <x v="5"/>
    <n v="12.83"/>
    <n v="0.1"/>
    <n v="4.1900000000000004"/>
    <n v="16.760000000000002"/>
    <n v="29.429999999999996"/>
    <n v="4"/>
    <n v="51.32"/>
    <n v="46.19"/>
    <x v="406"/>
    <n v="0.63715089846287065"/>
  </r>
  <r>
    <x v="32"/>
    <x v="411"/>
    <x v="11"/>
    <x v="11"/>
    <x v="2"/>
    <x v="1"/>
    <x v="1"/>
    <x v="1"/>
    <x v="5"/>
    <n v="40.49"/>
    <n v="0.1"/>
    <n v="18.3"/>
    <n v="73.2"/>
    <n v="72.559999999999988"/>
    <n v="0"/>
    <n v="161.96"/>
    <n v="145.76"/>
    <x v="407"/>
    <n v="0.49780461031833145"/>
  </r>
  <r>
    <x v="210"/>
    <x v="412"/>
    <x v="5"/>
    <x v="5"/>
    <x v="1"/>
    <x v="4"/>
    <x v="4"/>
    <x v="1"/>
    <x v="9"/>
    <n v="23.04"/>
    <n v="0.1"/>
    <n v="8.6"/>
    <n v="60.199999999999996"/>
    <n v="84.950000000000017"/>
    <n v="0"/>
    <n v="161.28"/>
    <n v="145.15"/>
    <x v="408"/>
    <n v="0.58525663107130566"/>
  </r>
  <r>
    <x v="233"/>
    <x v="413"/>
    <x v="13"/>
    <x v="13"/>
    <x v="3"/>
    <x v="2"/>
    <x v="2"/>
    <x v="0"/>
    <x v="0"/>
    <n v="27.11"/>
    <n v="0"/>
    <n v="11.84"/>
    <n v="11.84"/>
    <n v="15.27"/>
    <n v="1"/>
    <n v="27.11"/>
    <n v="27.11"/>
    <x v="409"/>
    <n v="0.56326078937661384"/>
  </r>
  <r>
    <x v="234"/>
    <x v="414"/>
    <x v="0"/>
    <x v="0"/>
    <x v="0"/>
    <x v="0"/>
    <x v="0"/>
    <x v="0"/>
    <x v="5"/>
    <n v="29.74"/>
    <n v="0.2"/>
    <n v="12.11"/>
    <n v="48.44"/>
    <n v="46.730000000000004"/>
    <n v="4"/>
    <n v="118.96"/>
    <n v="95.17"/>
    <x v="410"/>
    <n v="0.49101607649469375"/>
  </r>
  <r>
    <x v="117"/>
    <x v="415"/>
    <x v="5"/>
    <x v="5"/>
    <x v="1"/>
    <x v="1"/>
    <x v="1"/>
    <x v="1"/>
    <x v="5"/>
    <n v="23.26"/>
    <n v="0"/>
    <n v="8.4600000000000009"/>
    <n v="33.840000000000003"/>
    <n v="59.2"/>
    <n v="0"/>
    <n v="93.04"/>
    <n v="93.04"/>
    <x v="411"/>
    <n v="0.63628546861564916"/>
  </r>
  <r>
    <x v="194"/>
    <x v="416"/>
    <x v="12"/>
    <x v="12"/>
    <x v="3"/>
    <x v="1"/>
    <x v="1"/>
    <x v="0"/>
    <x v="2"/>
    <n v="32.22"/>
    <n v="0.15"/>
    <n v="14.32"/>
    <n v="85.92"/>
    <n v="78.399999999999991"/>
    <n v="6"/>
    <n v="193.32"/>
    <n v="164.32"/>
    <x v="412"/>
    <n v="0.47711781888997074"/>
  </r>
  <r>
    <x v="129"/>
    <x v="417"/>
    <x v="7"/>
    <x v="7"/>
    <x v="1"/>
    <x v="1"/>
    <x v="1"/>
    <x v="1"/>
    <x v="0"/>
    <n v="9.6199999999999992"/>
    <n v="0.05"/>
    <n v="2.83"/>
    <n v="2.83"/>
    <n v="6.3100000000000005"/>
    <n v="0"/>
    <n v="9.6199999999999992"/>
    <n v="9.14"/>
    <x v="413"/>
    <n v="0.69037199124726478"/>
  </r>
  <r>
    <x v="179"/>
    <x v="418"/>
    <x v="10"/>
    <x v="10"/>
    <x v="2"/>
    <x v="2"/>
    <x v="2"/>
    <x v="1"/>
    <x v="3"/>
    <n v="68.39"/>
    <n v="0"/>
    <n v="33.9"/>
    <n v="169.5"/>
    <n v="172.45"/>
    <n v="0"/>
    <n v="341.95"/>
    <n v="341.95"/>
    <x v="414"/>
    <n v="0.50431349612516452"/>
  </r>
  <r>
    <x v="36"/>
    <x v="419"/>
    <x v="11"/>
    <x v="11"/>
    <x v="2"/>
    <x v="1"/>
    <x v="1"/>
    <x v="1"/>
    <x v="0"/>
    <n v="39.909999999999997"/>
    <n v="0"/>
    <n v="17.91"/>
    <n v="17.91"/>
    <n v="21.999999999999996"/>
    <n v="0"/>
    <n v="39.909999999999997"/>
    <n v="39.909999999999997"/>
    <x v="415"/>
    <n v="0.5512402906539714"/>
  </r>
  <r>
    <x v="44"/>
    <x v="420"/>
    <x v="2"/>
    <x v="2"/>
    <x v="2"/>
    <x v="1"/>
    <x v="1"/>
    <x v="1"/>
    <x v="3"/>
    <n v="25.07"/>
    <n v="0"/>
    <n v="10.42"/>
    <n v="52.1"/>
    <n v="73.25"/>
    <n v="0"/>
    <n v="125.35"/>
    <n v="125.35"/>
    <x v="416"/>
    <n v="0.58436378141204626"/>
  </r>
  <r>
    <x v="37"/>
    <x v="421"/>
    <x v="1"/>
    <x v="1"/>
    <x v="1"/>
    <x v="3"/>
    <x v="3"/>
    <x v="1"/>
    <x v="0"/>
    <n v="13.02"/>
    <n v="0.1"/>
    <n v="4.18"/>
    <n v="4.18"/>
    <n v="7.5400000000000009"/>
    <n v="0"/>
    <n v="13.02"/>
    <n v="11.72"/>
    <x v="417"/>
    <n v="0.64334470989761094"/>
  </r>
  <r>
    <x v="162"/>
    <x v="422"/>
    <x v="5"/>
    <x v="5"/>
    <x v="1"/>
    <x v="0"/>
    <x v="0"/>
    <x v="0"/>
    <x v="1"/>
    <n v="23.61"/>
    <n v="0.2"/>
    <n v="8.52"/>
    <n v="17.04"/>
    <n v="20.740000000000002"/>
    <n v="2"/>
    <n v="47.22"/>
    <n v="37.78"/>
    <x v="418"/>
    <n v="0.54896770778189519"/>
  </r>
  <r>
    <x v="235"/>
    <x v="423"/>
    <x v="2"/>
    <x v="2"/>
    <x v="2"/>
    <x v="3"/>
    <x v="3"/>
    <x v="1"/>
    <x v="2"/>
    <n v="25.62"/>
    <n v="0.05"/>
    <n v="10.58"/>
    <n v="63.480000000000004"/>
    <n v="82.55"/>
    <n v="0"/>
    <n v="153.72"/>
    <n v="146.03"/>
    <x v="419"/>
    <n v="0.56529480243785524"/>
  </r>
  <r>
    <x v="236"/>
    <x v="424"/>
    <x v="8"/>
    <x v="8"/>
    <x v="0"/>
    <x v="3"/>
    <x v="3"/>
    <x v="1"/>
    <x v="5"/>
    <n v="19.73"/>
    <n v="0.2"/>
    <n v="7.39"/>
    <n v="29.56"/>
    <n v="33.58"/>
    <n v="0"/>
    <n v="78.92"/>
    <n v="63.14"/>
    <x v="357"/>
    <n v="0.53183401963889765"/>
  </r>
  <r>
    <x v="237"/>
    <x v="425"/>
    <x v="1"/>
    <x v="1"/>
    <x v="1"/>
    <x v="4"/>
    <x v="4"/>
    <x v="1"/>
    <x v="1"/>
    <n v="13.11"/>
    <n v="0.1"/>
    <n v="4.25"/>
    <n v="8.5"/>
    <n v="15.100000000000001"/>
    <n v="0"/>
    <n v="26.22"/>
    <n v="23.6"/>
    <x v="420"/>
    <n v="0.63983050847457634"/>
  </r>
  <r>
    <x v="152"/>
    <x v="426"/>
    <x v="8"/>
    <x v="8"/>
    <x v="0"/>
    <x v="1"/>
    <x v="1"/>
    <x v="1"/>
    <x v="3"/>
    <n v="20.190000000000001"/>
    <n v="0.05"/>
    <n v="7.28"/>
    <n v="36.4"/>
    <n v="59.500000000000007"/>
    <n v="0"/>
    <n v="100.95"/>
    <n v="95.9"/>
    <x v="421"/>
    <n v="0.62043795620437958"/>
  </r>
  <r>
    <x v="12"/>
    <x v="427"/>
    <x v="3"/>
    <x v="3"/>
    <x v="0"/>
    <x v="4"/>
    <x v="4"/>
    <x v="1"/>
    <x v="8"/>
    <n v="24.85"/>
    <n v="0"/>
    <n v="9.42"/>
    <n v="75.36"/>
    <n v="123.44000000000001"/>
    <n v="0"/>
    <n v="198.8"/>
    <n v="198.8"/>
    <x v="422"/>
    <n v="0.6209255533199195"/>
  </r>
  <r>
    <x v="238"/>
    <x v="428"/>
    <x v="10"/>
    <x v="10"/>
    <x v="2"/>
    <x v="3"/>
    <x v="3"/>
    <x v="0"/>
    <x v="2"/>
    <n v="70.23"/>
    <n v="0.05"/>
    <n v="33.869999999999997"/>
    <n v="203.21999999999997"/>
    <n v="197.09000000000003"/>
    <n v="6"/>
    <n v="421.38"/>
    <n v="400.31"/>
    <x v="423"/>
    <n v="0.49234343383877505"/>
  </r>
  <r>
    <x v="239"/>
    <x v="429"/>
    <x v="13"/>
    <x v="13"/>
    <x v="3"/>
    <x v="0"/>
    <x v="0"/>
    <x v="0"/>
    <x v="3"/>
    <n v="27.55"/>
    <n v="0"/>
    <n v="11.79"/>
    <n v="58.949999999999996"/>
    <n v="78.800000000000011"/>
    <n v="5"/>
    <n v="137.75"/>
    <n v="137.75"/>
    <x v="424"/>
    <n v="0.57205081669691482"/>
  </r>
  <r>
    <x v="121"/>
    <x v="430"/>
    <x v="12"/>
    <x v="12"/>
    <x v="3"/>
    <x v="1"/>
    <x v="1"/>
    <x v="0"/>
    <x v="2"/>
    <n v="31.61"/>
    <n v="0.15"/>
    <n v="14.13"/>
    <n v="84.78"/>
    <n v="76.430000000000007"/>
    <n v="6"/>
    <n v="189.66"/>
    <n v="161.21"/>
    <x v="425"/>
    <n v="0.47410210284721793"/>
  </r>
  <r>
    <x v="77"/>
    <x v="431"/>
    <x v="14"/>
    <x v="14"/>
    <x v="3"/>
    <x v="2"/>
    <x v="2"/>
    <x v="1"/>
    <x v="4"/>
    <n v="19.329999999999998"/>
    <n v="0.2"/>
    <n v="6.8"/>
    <n v="20.399999999999999"/>
    <n v="25.990000000000002"/>
    <n v="0"/>
    <n v="57.989999999999995"/>
    <n v="46.39"/>
    <x v="426"/>
    <n v="0.56025005389092486"/>
  </r>
  <r>
    <x v="232"/>
    <x v="432"/>
    <x v="8"/>
    <x v="8"/>
    <x v="0"/>
    <x v="0"/>
    <x v="0"/>
    <x v="1"/>
    <x v="0"/>
    <n v="20.440000000000001"/>
    <n v="0"/>
    <n v="7.19"/>
    <n v="7.19"/>
    <n v="13.25"/>
    <n v="0"/>
    <n v="20.440000000000001"/>
    <n v="20.440000000000001"/>
    <x v="187"/>
    <n v="0.64823874755381605"/>
  </r>
  <r>
    <x v="240"/>
    <x v="433"/>
    <x v="13"/>
    <x v="13"/>
    <x v="3"/>
    <x v="1"/>
    <x v="1"/>
    <x v="1"/>
    <x v="0"/>
    <n v="27.01"/>
    <n v="0.1"/>
    <n v="11.61"/>
    <n v="11.61"/>
    <n v="12.7"/>
    <n v="0"/>
    <n v="27.01"/>
    <n v="24.31"/>
    <x v="427"/>
    <n v="0.52241875771287538"/>
  </r>
  <r>
    <x v="143"/>
    <x v="434"/>
    <x v="1"/>
    <x v="1"/>
    <x v="1"/>
    <x v="2"/>
    <x v="2"/>
    <x v="0"/>
    <x v="4"/>
    <n v="12.75"/>
    <n v="0"/>
    <n v="4.17"/>
    <n v="12.51"/>
    <n v="25.740000000000002"/>
    <n v="3"/>
    <n v="38.25"/>
    <n v="38.25"/>
    <x v="428"/>
    <n v="0.67294117647058826"/>
  </r>
  <r>
    <x v="182"/>
    <x v="435"/>
    <x v="14"/>
    <x v="14"/>
    <x v="3"/>
    <x v="1"/>
    <x v="1"/>
    <x v="0"/>
    <x v="2"/>
    <n v="18.53"/>
    <n v="0.2"/>
    <n v="6.94"/>
    <n v="41.64"/>
    <n v="47.3"/>
    <n v="6"/>
    <n v="111.18"/>
    <n v="88.94"/>
    <x v="429"/>
    <n v="0.53181920395772431"/>
  </r>
  <r>
    <x v="172"/>
    <x v="436"/>
    <x v="10"/>
    <x v="10"/>
    <x v="2"/>
    <x v="2"/>
    <x v="2"/>
    <x v="0"/>
    <x v="4"/>
    <n v="70.48"/>
    <n v="0.05"/>
    <n v="33.53"/>
    <n v="100.59"/>
    <n v="100.28"/>
    <n v="3"/>
    <n v="211.44"/>
    <n v="200.87"/>
    <x v="430"/>
    <n v="0.49922835664857867"/>
  </r>
  <r>
    <x v="203"/>
    <x v="437"/>
    <x v="12"/>
    <x v="12"/>
    <x v="3"/>
    <x v="4"/>
    <x v="4"/>
    <x v="0"/>
    <x v="1"/>
    <n v="32.54"/>
    <n v="0.15"/>
    <n v="13.99"/>
    <n v="27.98"/>
    <n v="27.34"/>
    <n v="2"/>
    <n v="65.08"/>
    <n v="55.32"/>
    <x v="431"/>
    <n v="0.49421547360809831"/>
  </r>
  <r>
    <x v="87"/>
    <x v="438"/>
    <x v="14"/>
    <x v="14"/>
    <x v="3"/>
    <x v="4"/>
    <x v="4"/>
    <x v="1"/>
    <x v="2"/>
    <n v="18.98"/>
    <n v="0"/>
    <n v="6.81"/>
    <n v="40.86"/>
    <n v="73.02"/>
    <n v="0"/>
    <n v="113.88"/>
    <n v="113.88"/>
    <x v="432"/>
    <n v="0.64120126448893566"/>
  </r>
  <r>
    <x v="241"/>
    <x v="439"/>
    <x v="6"/>
    <x v="6"/>
    <x v="2"/>
    <x v="2"/>
    <x v="2"/>
    <x v="1"/>
    <x v="0"/>
    <n v="192.65"/>
    <n v="0"/>
    <n v="119.07"/>
    <n v="119.07"/>
    <n v="73.580000000000013"/>
    <n v="0"/>
    <n v="192.65"/>
    <n v="192.65"/>
    <x v="433"/>
    <n v="0.38193615364650929"/>
  </r>
  <r>
    <x v="143"/>
    <x v="440"/>
    <x v="1"/>
    <x v="1"/>
    <x v="1"/>
    <x v="3"/>
    <x v="3"/>
    <x v="1"/>
    <x v="9"/>
    <n v="12.77"/>
    <n v="0"/>
    <n v="4.26"/>
    <n v="29.82"/>
    <n v="59.57"/>
    <n v="0"/>
    <n v="89.39"/>
    <n v="89.39"/>
    <x v="434"/>
    <n v="0.66640563821456533"/>
  </r>
  <r>
    <x v="47"/>
    <x v="441"/>
    <x v="5"/>
    <x v="5"/>
    <x v="1"/>
    <x v="2"/>
    <x v="2"/>
    <x v="0"/>
    <x v="1"/>
    <n v="23.37"/>
    <n v="0.2"/>
    <n v="8.5"/>
    <n v="17"/>
    <n v="20.39"/>
    <n v="2"/>
    <n v="46.74"/>
    <n v="37.39"/>
    <x v="435"/>
    <n v="0.54533297673174641"/>
  </r>
  <r>
    <x v="242"/>
    <x v="442"/>
    <x v="2"/>
    <x v="2"/>
    <x v="2"/>
    <x v="2"/>
    <x v="2"/>
    <x v="1"/>
    <x v="2"/>
    <n v="25.16"/>
    <n v="0"/>
    <n v="10.61"/>
    <n v="63.66"/>
    <n v="87.300000000000011"/>
    <n v="0"/>
    <n v="150.96"/>
    <n v="150.96"/>
    <x v="436"/>
    <n v="0.57829888712241662"/>
  </r>
  <r>
    <x v="243"/>
    <x v="443"/>
    <x v="11"/>
    <x v="11"/>
    <x v="2"/>
    <x v="1"/>
    <x v="1"/>
    <x v="1"/>
    <x v="5"/>
    <n v="41.11"/>
    <n v="0.15"/>
    <n v="18.57"/>
    <n v="74.28"/>
    <n v="65.490000000000009"/>
    <n v="0"/>
    <n v="164.44"/>
    <n v="139.77000000000001"/>
    <x v="437"/>
    <n v="0.46855548400944413"/>
  </r>
  <r>
    <x v="151"/>
    <x v="444"/>
    <x v="14"/>
    <x v="14"/>
    <x v="3"/>
    <x v="2"/>
    <x v="2"/>
    <x v="0"/>
    <x v="1"/>
    <n v="18.47"/>
    <n v="0.05"/>
    <n v="6.98"/>
    <n v="13.96"/>
    <n v="21.130000000000003"/>
    <n v="2"/>
    <n v="36.94"/>
    <n v="35.090000000000003"/>
    <x v="438"/>
    <n v="0.60216585921915078"/>
  </r>
  <r>
    <x v="230"/>
    <x v="445"/>
    <x v="14"/>
    <x v="14"/>
    <x v="3"/>
    <x v="3"/>
    <x v="3"/>
    <x v="0"/>
    <x v="5"/>
    <n v="18.54"/>
    <n v="0.2"/>
    <n v="6.84"/>
    <n v="27.36"/>
    <n v="31.97"/>
    <n v="4"/>
    <n v="74.16"/>
    <n v="59.33"/>
    <x v="439"/>
    <n v="0.53885049721894485"/>
  </r>
  <r>
    <x v="158"/>
    <x v="446"/>
    <x v="1"/>
    <x v="1"/>
    <x v="1"/>
    <x v="1"/>
    <x v="1"/>
    <x v="0"/>
    <x v="3"/>
    <n v="13.06"/>
    <n v="0.1"/>
    <n v="4.25"/>
    <n v="21.25"/>
    <n v="37.520000000000003"/>
    <n v="5"/>
    <n v="65.3"/>
    <n v="58.77"/>
    <x v="440"/>
    <n v="0.63842096307639951"/>
  </r>
  <r>
    <x v="181"/>
    <x v="447"/>
    <x v="12"/>
    <x v="12"/>
    <x v="3"/>
    <x v="4"/>
    <x v="4"/>
    <x v="1"/>
    <x v="9"/>
    <n v="31.04"/>
    <n v="0"/>
    <n v="14.17"/>
    <n v="99.19"/>
    <n v="118.09"/>
    <n v="0"/>
    <n v="217.28"/>
    <n v="217.28"/>
    <x v="441"/>
    <n v="0.54349226804123718"/>
  </r>
  <r>
    <x v="244"/>
    <x v="448"/>
    <x v="5"/>
    <x v="5"/>
    <x v="1"/>
    <x v="0"/>
    <x v="0"/>
    <x v="0"/>
    <x v="0"/>
    <n v="22.8"/>
    <n v="0"/>
    <n v="8.4700000000000006"/>
    <n v="8.4700000000000006"/>
    <n v="14.33"/>
    <n v="1"/>
    <n v="22.8"/>
    <n v="22.8"/>
    <x v="442"/>
    <n v="0.62850877192982457"/>
  </r>
  <r>
    <x v="245"/>
    <x v="449"/>
    <x v="14"/>
    <x v="14"/>
    <x v="3"/>
    <x v="4"/>
    <x v="4"/>
    <x v="1"/>
    <x v="5"/>
    <n v="19.16"/>
    <n v="0.1"/>
    <n v="6.77"/>
    <n v="27.08"/>
    <n v="41.900000000000006"/>
    <n v="0"/>
    <n v="76.64"/>
    <n v="68.98"/>
    <x v="443"/>
    <n v="0.6074224412873297"/>
  </r>
  <r>
    <x v="246"/>
    <x v="450"/>
    <x v="7"/>
    <x v="7"/>
    <x v="1"/>
    <x v="2"/>
    <x v="2"/>
    <x v="0"/>
    <x v="4"/>
    <n v="9.7100000000000009"/>
    <n v="0.15"/>
    <n v="2.9"/>
    <n v="8.6999999999999993"/>
    <n v="16.060000000000002"/>
    <n v="3"/>
    <n v="29.130000000000003"/>
    <n v="24.76"/>
    <x v="444"/>
    <n v="0.64862681744749606"/>
  </r>
  <r>
    <x v="81"/>
    <x v="451"/>
    <x v="7"/>
    <x v="7"/>
    <x v="1"/>
    <x v="1"/>
    <x v="1"/>
    <x v="1"/>
    <x v="9"/>
    <n v="9.6199999999999992"/>
    <n v="0.05"/>
    <n v="2.9"/>
    <n v="20.3"/>
    <n v="43.67"/>
    <n v="0"/>
    <n v="67.339999999999989"/>
    <n v="63.97"/>
    <x v="445"/>
    <n v="0.68266374863217139"/>
  </r>
  <r>
    <x v="64"/>
    <x v="452"/>
    <x v="14"/>
    <x v="14"/>
    <x v="3"/>
    <x v="4"/>
    <x v="4"/>
    <x v="0"/>
    <x v="2"/>
    <n v="19.100000000000001"/>
    <n v="0"/>
    <n v="6.9"/>
    <n v="41.400000000000006"/>
    <n v="73.199999999999989"/>
    <n v="6"/>
    <n v="114.60000000000001"/>
    <n v="114.6"/>
    <x v="446"/>
    <n v="0.6387434554973821"/>
  </r>
  <r>
    <x v="179"/>
    <x v="453"/>
    <x v="12"/>
    <x v="12"/>
    <x v="3"/>
    <x v="4"/>
    <x v="4"/>
    <x v="1"/>
    <x v="0"/>
    <n v="31.76"/>
    <n v="0"/>
    <n v="13.98"/>
    <n v="13.98"/>
    <n v="17.78"/>
    <n v="0"/>
    <n v="31.76"/>
    <n v="31.76"/>
    <x v="447"/>
    <n v="0.55982367758186402"/>
  </r>
  <r>
    <x v="247"/>
    <x v="454"/>
    <x v="9"/>
    <x v="9"/>
    <x v="0"/>
    <x v="1"/>
    <x v="1"/>
    <x v="1"/>
    <x v="2"/>
    <n v="80.5"/>
    <n v="0"/>
    <n v="44.96"/>
    <n v="269.76"/>
    <n v="213.24"/>
    <n v="0"/>
    <n v="483"/>
    <n v="483"/>
    <x v="448"/>
    <n v="0.44149068322981366"/>
  </r>
  <r>
    <x v="192"/>
    <x v="455"/>
    <x v="9"/>
    <x v="9"/>
    <x v="0"/>
    <x v="1"/>
    <x v="1"/>
    <x v="1"/>
    <x v="0"/>
    <n v="79.900000000000006"/>
    <n v="0"/>
    <n v="45.72"/>
    <n v="45.72"/>
    <n v="34.180000000000007"/>
    <n v="0"/>
    <n v="79.900000000000006"/>
    <n v="79.900000000000006"/>
    <x v="449"/>
    <n v="0.42778473091364211"/>
  </r>
  <r>
    <x v="233"/>
    <x v="456"/>
    <x v="9"/>
    <x v="9"/>
    <x v="0"/>
    <x v="4"/>
    <x v="4"/>
    <x v="1"/>
    <x v="1"/>
    <n v="77.8"/>
    <n v="0.2"/>
    <n v="44.87"/>
    <n v="89.74"/>
    <n v="34.740000000000009"/>
    <n v="0"/>
    <n v="155.6"/>
    <n v="124.48"/>
    <x v="450"/>
    <n v="0.27908097686375327"/>
  </r>
  <r>
    <x v="248"/>
    <x v="457"/>
    <x v="8"/>
    <x v="8"/>
    <x v="0"/>
    <x v="4"/>
    <x v="4"/>
    <x v="0"/>
    <x v="7"/>
    <n v="19.510000000000002"/>
    <n v="0.1"/>
    <n v="7.18"/>
    <n v="64.62"/>
    <n v="93.41"/>
    <n v="9"/>
    <n v="175.59"/>
    <n v="158.03"/>
    <x v="451"/>
    <n v="0.59109029931025747"/>
  </r>
  <r>
    <x v="24"/>
    <x v="458"/>
    <x v="13"/>
    <x v="13"/>
    <x v="3"/>
    <x v="0"/>
    <x v="0"/>
    <x v="0"/>
    <x v="3"/>
    <n v="27.97"/>
    <n v="0.2"/>
    <n v="11.69"/>
    <n v="58.449999999999996"/>
    <n v="53.43"/>
    <n v="5"/>
    <n v="139.85"/>
    <n v="111.88"/>
    <x v="452"/>
    <n v="0.47756524848051485"/>
  </r>
  <r>
    <x v="130"/>
    <x v="459"/>
    <x v="12"/>
    <x v="12"/>
    <x v="3"/>
    <x v="4"/>
    <x v="4"/>
    <x v="0"/>
    <x v="0"/>
    <n v="32.28"/>
    <n v="0.2"/>
    <n v="14.16"/>
    <n v="14.16"/>
    <n v="11.66"/>
    <n v="1"/>
    <n v="32.28"/>
    <n v="25.82"/>
    <x v="453"/>
    <n v="0.45158791634391943"/>
  </r>
  <r>
    <x v="34"/>
    <x v="460"/>
    <x v="5"/>
    <x v="5"/>
    <x v="1"/>
    <x v="4"/>
    <x v="4"/>
    <x v="1"/>
    <x v="4"/>
    <n v="23.38"/>
    <n v="0.15"/>
    <n v="8.39"/>
    <n v="25.17"/>
    <n v="34.449999999999996"/>
    <n v="0"/>
    <n v="70.14"/>
    <n v="59.62"/>
    <x v="454"/>
    <n v="0.57782623280778256"/>
  </r>
  <r>
    <x v="249"/>
    <x v="461"/>
    <x v="6"/>
    <x v="6"/>
    <x v="2"/>
    <x v="0"/>
    <x v="0"/>
    <x v="1"/>
    <x v="2"/>
    <n v="188.83"/>
    <n v="0"/>
    <n v="119.68"/>
    <n v="718.08"/>
    <n v="414.9"/>
    <n v="0"/>
    <n v="1132.98"/>
    <n v="1132.98"/>
    <x v="455"/>
    <n v="0.36620240427898104"/>
  </r>
  <r>
    <x v="102"/>
    <x v="462"/>
    <x v="4"/>
    <x v="4"/>
    <x v="2"/>
    <x v="4"/>
    <x v="4"/>
    <x v="1"/>
    <x v="7"/>
    <n v="53.67"/>
    <n v="0.2"/>
    <n v="26.89"/>
    <n v="242.01"/>
    <n v="144.41000000000003"/>
    <n v="0"/>
    <n v="483.03000000000003"/>
    <n v="386.42"/>
    <x v="456"/>
    <n v="0.37371254075875993"/>
  </r>
  <r>
    <x v="250"/>
    <x v="463"/>
    <x v="7"/>
    <x v="7"/>
    <x v="1"/>
    <x v="3"/>
    <x v="3"/>
    <x v="0"/>
    <x v="7"/>
    <n v="9.2100000000000009"/>
    <n v="0"/>
    <n v="2.85"/>
    <n v="25.650000000000002"/>
    <n v="57.239999999999995"/>
    <n v="9"/>
    <n v="82.890000000000015"/>
    <n v="82.89"/>
    <x v="457"/>
    <n v="0.69055374592833874"/>
  </r>
  <r>
    <x v="251"/>
    <x v="464"/>
    <x v="10"/>
    <x v="10"/>
    <x v="2"/>
    <x v="0"/>
    <x v="0"/>
    <x v="0"/>
    <x v="0"/>
    <n v="68.05"/>
    <n v="0.1"/>
    <n v="33.86"/>
    <n v="33.86"/>
    <n v="27.39"/>
    <n v="1"/>
    <n v="68.05"/>
    <n v="61.25"/>
    <x v="458"/>
    <n v="0.44718367346938775"/>
  </r>
  <r>
    <x v="131"/>
    <x v="465"/>
    <x v="0"/>
    <x v="0"/>
    <x v="0"/>
    <x v="1"/>
    <x v="1"/>
    <x v="0"/>
    <x v="2"/>
    <n v="29.41"/>
    <n v="0.15"/>
    <n v="11.86"/>
    <n v="71.16"/>
    <n v="78.830000000000013"/>
    <n v="6"/>
    <n v="176.46"/>
    <n v="149.99"/>
    <x v="459"/>
    <n v="0.52556837122474842"/>
  </r>
  <r>
    <x v="133"/>
    <x v="466"/>
    <x v="1"/>
    <x v="1"/>
    <x v="1"/>
    <x v="0"/>
    <x v="0"/>
    <x v="0"/>
    <x v="2"/>
    <n v="13"/>
    <n v="0.05"/>
    <n v="4.28"/>
    <n v="25.68"/>
    <n v="48.419999999999995"/>
    <n v="6"/>
    <n v="78"/>
    <n v="74.099999999999994"/>
    <x v="460"/>
    <n v="0.65344129554655872"/>
  </r>
  <r>
    <x v="252"/>
    <x v="467"/>
    <x v="2"/>
    <x v="2"/>
    <x v="2"/>
    <x v="2"/>
    <x v="2"/>
    <x v="0"/>
    <x v="1"/>
    <n v="24.84"/>
    <n v="0.1"/>
    <n v="10.37"/>
    <n v="20.74"/>
    <n v="23.970000000000002"/>
    <n v="2"/>
    <n v="49.68"/>
    <n v="44.71"/>
    <x v="461"/>
    <n v="0.53612167300380231"/>
  </r>
  <r>
    <x v="209"/>
    <x v="468"/>
    <x v="10"/>
    <x v="10"/>
    <x v="2"/>
    <x v="3"/>
    <x v="3"/>
    <x v="1"/>
    <x v="3"/>
    <n v="70.239999999999995"/>
    <n v="0.1"/>
    <n v="33.79"/>
    <n v="168.95"/>
    <n v="147.13"/>
    <n v="0"/>
    <n v="351.2"/>
    <n v="316.08"/>
    <x v="462"/>
    <n v="0.46548342191850167"/>
  </r>
  <r>
    <x v="57"/>
    <x v="469"/>
    <x v="7"/>
    <x v="7"/>
    <x v="1"/>
    <x v="2"/>
    <x v="2"/>
    <x v="1"/>
    <x v="4"/>
    <n v="9.35"/>
    <n v="0.1"/>
    <n v="2.86"/>
    <n v="8.58"/>
    <n v="16.670000000000002"/>
    <n v="0"/>
    <n v="28.049999999999997"/>
    <n v="25.25"/>
    <x v="463"/>
    <n v="0.66019801980198023"/>
  </r>
  <r>
    <x v="253"/>
    <x v="470"/>
    <x v="10"/>
    <x v="10"/>
    <x v="2"/>
    <x v="1"/>
    <x v="1"/>
    <x v="1"/>
    <x v="9"/>
    <n v="71.31"/>
    <n v="0.05"/>
    <n v="34.26"/>
    <n v="239.82"/>
    <n v="234.39"/>
    <n v="0"/>
    <n v="499.17"/>
    <n v="474.21"/>
    <x v="464"/>
    <n v="0.49427468842917693"/>
  </r>
  <r>
    <x v="193"/>
    <x v="471"/>
    <x v="14"/>
    <x v="14"/>
    <x v="3"/>
    <x v="2"/>
    <x v="2"/>
    <x v="1"/>
    <x v="12"/>
    <n v="19.2"/>
    <n v="0"/>
    <n v="6.83"/>
    <n v="75.13"/>
    <n v="136.07"/>
    <n v="0"/>
    <n v="211.2"/>
    <n v="211.2"/>
    <x v="465"/>
    <n v="0.64427083333333335"/>
  </r>
  <r>
    <x v="237"/>
    <x v="472"/>
    <x v="4"/>
    <x v="4"/>
    <x v="2"/>
    <x v="2"/>
    <x v="2"/>
    <x v="1"/>
    <x v="4"/>
    <n v="54.51"/>
    <n v="0.2"/>
    <n v="26.47"/>
    <n v="79.41"/>
    <n v="51.41"/>
    <n v="0"/>
    <n v="163.53"/>
    <n v="130.82"/>
    <x v="466"/>
    <n v="0.39298272435407428"/>
  </r>
  <r>
    <x v="57"/>
    <x v="473"/>
    <x v="6"/>
    <x v="6"/>
    <x v="2"/>
    <x v="3"/>
    <x v="3"/>
    <x v="1"/>
    <x v="2"/>
    <n v="185.16"/>
    <n v="0"/>
    <n v="117.31"/>
    <n v="703.86"/>
    <n v="407.1"/>
    <n v="0"/>
    <n v="1110.96"/>
    <n v="1110.96"/>
    <x v="467"/>
    <n v="0.3664398358176712"/>
  </r>
  <r>
    <x v="40"/>
    <x v="474"/>
    <x v="11"/>
    <x v="11"/>
    <x v="2"/>
    <x v="2"/>
    <x v="2"/>
    <x v="1"/>
    <x v="1"/>
    <n v="40.880000000000003"/>
    <n v="0.1"/>
    <n v="18.5"/>
    <n v="37"/>
    <n v="36.58"/>
    <n v="0"/>
    <n v="81.760000000000005"/>
    <n v="73.58"/>
    <x v="468"/>
    <n v="0.49714596357705898"/>
  </r>
  <r>
    <x v="123"/>
    <x v="475"/>
    <x v="10"/>
    <x v="10"/>
    <x v="2"/>
    <x v="3"/>
    <x v="3"/>
    <x v="1"/>
    <x v="3"/>
    <n v="70.680000000000007"/>
    <n v="0"/>
    <n v="34.36"/>
    <n v="171.8"/>
    <n v="181.59999999999997"/>
    <n v="0"/>
    <n v="353.40000000000003"/>
    <n v="353.4"/>
    <x v="469"/>
    <n v="0.51386530843237122"/>
  </r>
  <r>
    <x v="254"/>
    <x v="476"/>
    <x v="3"/>
    <x v="3"/>
    <x v="0"/>
    <x v="4"/>
    <x v="4"/>
    <x v="0"/>
    <x v="1"/>
    <n v="25.07"/>
    <n v="0.05"/>
    <n v="9.7899999999999991"/>
    <n v="19.579999999999998"/>
    <n v="28.050000000000004"/>
    <n v="2"/>
    <n v="50.14"/>
    <n v="47.63"/>
    <x v="470"/>
    <n v="0.5889145496535797"/>
  </r>
  <r>
    <x v="40"/>
    <x v="477"/>
    <x v="13"/>
    <x v="13"/>
    <x v="3"/>
    <x v="2"/>
    <x v="2"/>
    <x v="1"/>
    <x v="5"/>
    <n v="27.98"/>
    <n v="0.15"/>
    <n v="11.53"/>
    <n v="46.12"/>
    <n v="49.01"/>
    <n v="0"/>
    <n v="111.92"/>
    <n v="95.13"/>
    <x v="471"/>
    <n v="0.51518974035530329"/>
  </r>
  <r>
    <x v="181"/>
    <x v="478"/>
    <x v="5"/>
    <x v="5"/>
    <x v="1"/>
    <x v="2"/>
    <x v="2"/>
    <x v="1"/>
    <x v="0"/>
    <n v="23.02"/>
    <n v="0.1"/>
    <n v="8.56"/>
    <n v="8.56"/>
    <n v="12.159999999999998"/>
    <n v="0"/>
    <n v="23.02"/>
    <n v="20.72"/>
    <x v="472"/>
    <n v="0.58687258687258681"/>
  </r>
  <r>
    <x v="199"/>
    <x v="479"/>
    <x v="13"/>
    <x v="13"/>
    <x v="3"/>
    <x v="1"/>
    <x v="1"/>
    <x v="0"/>
    <x v="1"/>
    <n v="28.09"/>
    <n v="0"/>
    <n v="11.63"/>
    <n v="23.26"/>
    <n v="32.92"/>
    <n v="2"/>
    <n v="56.18"/>
    <n v="56.18"/>
    <x v="473"/>
    <n v="0.58597365610537566"/>
  </r>
  <r>
    <x v="175"/>
    <x v="480"/>
    <x v="12"/>
    <x v="12"/>
    <x v="3"/>
    <x v="0"/>
    <x v="0"/>
    <x v="0"/>
    <x v="4"/>
    <n v="31.83"/>
    <n v="0.1"/>
    <n v="14.14"/>
    <n v="42.42"/>
    <n v="43.519999999999996"/>
    <n v="3"/>
    <n v="95.49"/>
    <n v="85.94"/>
    <x v="474"/>
    <n v="0.50639981382359778"/>
  </r>
  <r>
    <x v="189"/>
    <x v="481"/>
    <x v="11"/>
    <x v="11"/>
    <x v="2"/>
    <x v="1"/>
    <x v="1"/>
    <x v="1"/>
    <x v="2"/>
    <n v="40.520000000000003"/>
    <n v="0.05"/>
    <n v="18.29"/>
    <n v="109.74"/>
    <n v="121.22000000000001"/>
    <n v="0"/>
    <n v="243.12"/>
    <n v="230.96"/>
    <x v="475"/>
    <n v="0.52485278836162108"/>
  </r>
  <r>
    <x v="255"/>
    <x v="482"/>
    <x v="11"/>
    <x v="11"/>
    <x v="2"/>
    <x v="2"/>
    <x v="2"/>
    <x v="1"/>
    <x v="4"/>
    <n v="39.99"/>
    <n v="0.2"/>
    <n v="18.12"/>
    <n v="54.36"/>
    <n v="41.620000000000005"/>
    <n v="0"/>
    <n v="119.97"/>
    <n v="95.98"/>
    <x v="476"/>
    <n v="0.43363200666805585"/>
  </r>
  <r>
    <x v="50"/>
    <x v="483"/>
    <x v="1"/>
    <x v="1"/>
    <x v="1"/>
    <x v="1"/>
    <x v="1"/>
    <x v="0"/>
    <x v="0"/>
    <n v="12.73"/>
    <n v="0.05"/>
    <n v="4.25"/>
    <n v="4.25"/>
    <n v="7.84"/>
    <n v="1"/>
    <n v="12.73"/>
    <n v="12.09"/>
    <x v="477"/>
    <n v="0.64846980976013235"/>
  </r>
  <r>
    <x v="256"/>
    <x v="484"/>
    <x v="0"/>
    <x v="0"/>
    <x v="0"/>
    <x v="0"/>
    <x v="0"/>
    <x v="0"/>
    <x v="1"/>
    <n v="30.09"/>
    <n v="0.05"/>
    <n v="11.96"/>
    <n v="23.92"/>
    <n v="33.25"/>
    <n v="2"/>
    <n v="60.18"/>
    <n v="57.17"/>
    <x v="478"/>
    <n v="0.58159874059821581"/>
  </r>
  <r>
    <x v="33"/>
    <x v="485"/>
    <x v="7"/>
    <x v="7"/>
    <x v="1"/>
    <x v="2"/>
    <x v="2"/>
    <x v="1"/>
    <x v="5"/>
    <n v="9.51"/>
    <n v="0.05"/>
    <n v="2.83"/>
    <n v="11.32"/>
    <n v="24.82"/>
    <n v="0"/>
    <n v="38.04"/>
    <n v="36.14"/>
    <x v="479"/>
    <n v="0.68677365799667955"/>
  </r>
  <r>
    <x v="257"/>
    <x v="486"/>
    <x v="8"/>
    <x v="8"/>
    <x v="0"/>
    <x v="4"/>
    <x v="4"/>
    <x v="1"/>
    <x v="4"/>
    <n v="19.73"/>
    <n v="0"/>
    <n v="7.41"/>
    <n v="22.23"/>
    <n v="36.959999999999994"/>
    <n v="0"/>
    <n v="59.19"/>
    <n v="59.19"/>
    <x v="480"/>
    <n v="0.62442980233147483"/>
  </r>
  <r>
    <x v="73"/>
    <x v="487"/>
    <x v="12"/>
    <x v="12"/>
    <x v="3"/>
    <x v="4"/>
    <x v="4"/>
    <x v="1"/>
    <x v="5"/>
    <n v="32.659999999999997"/>
    <n v="0"/>
    <n v="13.96"/>
    <n v="55.84"/>
    <n v="74.799999999999983"/>
    <n v="0"/>
    <n v="130.63999999999999"/>
    <n v="130.63999999999999"/>
    <x v="481"/>
    <n v="0.57256582976117565"/>
  </r>
  <r>
    <x v="109"/>
    <x v="488"/>
    <x v="12"/>
    <x v="12"/>
    <x v="3"/>
    <x v="0"/>
    <x v="0"/>
    <x v="1"/>
    <x v="5"/>
    <n v="31.79"/>
    <n v="0.15"/>
    <n v="14.36"/>
    <n v="57.44"/>
    <n v="50.650000000000006"/>
    <n v="0"/>
    <n v="127.16"/>
    <n v="108.09"/>
    <x v="482"/>
    <n v="0.46859098899065599"/>
  </r>
  <r>
    <x v="117"/>
    <x v="489"/>
    <x v="7"/>
    <x v="7"/>
    <x v="1"/>
    <x v="1"/>
    <x v="1"/>
    <x v="1"/>
    <x v="5"/>
    <n v="9.69"/>
    <n v="0"/>
    <n v="2.87"/>
    <n v="11.48"/>
    <n v="27.279999999999998"/>
    <n v="0"/>
    <n v="38.76"/>
    <n v="38.76"/>
    <x v="483"/>
    <n v="0.70381836945304432"/>
  </r>
  <r>
    <x v="258"/>
    <x v="490"/>
    <x v="0"/>
    <x v="0"/>
    <x v="0"/>
    <x v="3"/>
    <x v="3"/>
    <x v="0"/>
    <x v="4"/>
    <n v="29.21"/>
    <n v="0.15"/>
    <n v="12.01"/>
    <n v="36.03"/>
    <n v="38.459999999999994"/>
    <n v="3"/>
    <n v="87.63"/>
    <n v="74.489999999999995"/>
    <x v="484"/>
    <n v="0.5163109142166733"/>
  </r>
  <r>
    <x v="259"/>
    <x v="491"/>
    <x v="6"/>
    <x v="6"/>
    <x v="2"/>
    <x v="1"/>
    <x v="1"/>
    <x v="0"/>
    <x v="5"/>
    <n v="194.38"/>
    <n v="0.2"/>
    <n v="116.98"/>
    <n v="467.92"/>
    <n v="154.09999999999997"/>
    <n v="4"/>
    <n v="777.52"/>
    <n v="622.02"/>
    <x v="485"/>
    <n v="0.24774123018552455"/>
  </r>
  <r>
    <x v="9"/>
    <x v="492"/>
    <x v="1"/>
    <x v="1"/>
    <x v="1"/>
    <x v="2"/>
    <x v="2"/>
    <x v="0"/>
    <x v="3"/>
    <n v="13.27"/>
    <n v="0.1"/>
    <n v="4.24"/>
    <n v="21.200000000000003"/>
    <n v="38.519999999999996"/>
    <n v="5"/>
    <n v="66.349999999999994"/>
    <n v="59.72"/>
    <x v="486"/>
    <n v="0.64501004688546548"/>
  </r>
  <r>
    <x v="260"/>
    <x v="493"/>
    <x v="6"/>
    <x v="6"/>
    <x v="2"/>
    <x v="1"/>
    <x v="1"/>
    <x v="1"/>
    <x v="11"/>
    <n v="186.31"/>
    <n v="0.15"/>
    <n v="118.64"/>
    <n v="1423.68"/>
    <n v="476.67999999999984"/>
    <n v="0"/>
    <n v="2235.7200000000003"/>
    <n v="1900.36"/>
    <x v="487"/>
    <n v="0.25083668357574346"/>
  </r>
  <r>
    <x v="27"/>
    <x v="494"/>
    <x v="5"/>
    <x v="5"/>
    <x v="1"/>
    <x v="1"/>
    <x v="1"/>
    <x v="0"/>
    <x v="1"/>
    <n v="23.04"/>
    <n v="0"/>
    <n v="8.4499999999999993"/>
    <n v="16.899999999999999"/>
    <n v="29.18"/>
    <n v="2"/>
    <n v="46.08"/>
    <n v="46.08"/>
    <x v="488"/>
    <n v="0.63324652777777779"/>
  </r>
  <r>
    <x v="261"/>
    <x v="495"/>
    <x v="2"/>
    <x v="2"/>
    <x v="2"/>
    <x v="3"/>
    <x v="3"/>
    <x v="1"/>
    <x v="3"/>
    <n v="24.44"/>
    <n v="0.05"/>
    <n v="10.49"/>
    <n v="52.45"/>
    <n v="63.64"/>
    <n v="0"/>
    <n v="122.2"/>
    <n v="116.09"/>
    <x v="489"/>
    <n v="0.54819536566457061"/>
  </r>
  <r>
    <x v="262"/>
    <x v="496"/>
    <x v="14"/>
    <x v="14"/>
    <x v="3"/>
    <x v="4"/>
    <x v="4"/>
    <x v="0"/>
    <x v="2"/>
    <n v="19.329999999999998"/>
    <n v="0.05"/>
    <n v="6.91"/>
    <n v="41.46"/>
    <n v="68.72"/>
    <n v="6"/>
    <n v="115.97999999999999"/>
    <n v="110.18"/>
    <x v="490"/>
    <n v="0.62370666182610268"/>
  </r>
  <r>
    <x v="99"/>
    <x v="497"/>
    <x v="1"/>
    <x v="1"/>
    <x v="1"/>
    <x v="4"/>
    <x v="4"/>
    <x v="1"/>
    <x v="0"/>
    <n v="13.17"/>
    <n v="0.1"/>
    <n v="4.3099999999999996"/>
    <n v="4.3099999999999996"/>
    <n v="7.54"/>
    <n v="0"/>
    <n v="13.17"/>
    <n v="11.85"/>
    <x v="491"/>
    <n v="0.63628691983122365"/>
  </r>
  <r>
    <x v="19"/>
    <x v="498"/>
    <x v="13"/>
    <x v="13"/>
    <x v="3"/>
    <x v="2"/>
    <x v="2"/>
    <x v="1"/>
    <x v="2"/>
    <n v="27.68"/>
    <n v="0.05"/>
    <n v="11.65"/>
    <n v="69.900000000000006"/>
    <n v="87.88"/>
    <n v="0"/>
    <n v="166.07999999999998"/>
    <n v="157.78"/>
    <x v="492"/>
    <n v="0.55697807073139816"/>
  </r>
  <r>
    <x v="190"/>
    <x v="499"/>
    <x v="6"/>
    <x v="6"/>
    <x v="2"/>
    <x v="4"/>
    <x v="4"/>
    <x v="0"/>
    <x v="1"/>
    <n v="187.59"/>
    <n v="0.2"/>
    <n v="117.96"/>
    <n v="235.92"/>
    <n v="64.22"/>
    <n v="2"/>
    <n v="375.18"/>
    <n v="300.14"/>
    <x v="493"/>
    <n v="0.21396681548610649"/>
  </r>
  <r>
    <x v="263"/>
    <x v="500"/>
    <x v="2"/>
    <x v="2"/>
    <x v="2"/>
    <x v="1"/>
    <x v="1"/>
    <x v="0"/>
    <x v="6"/>
    <n v="24.66"/>
    <n v="0"/>
    <n v="10.6"/>
    <n v="106"/>
    <n v="140.6"/>
    <n v="10"/>
    <n v="246.6"/>
    <n v="246.6"/>
    <x v="494"/>
    <n v="0.57015409570154096"/>
  </r>
  <r>
    <x v="10"/>
    <x v="501"/>
    <x v="2"/>
    <x v="2"/>
    <x v="2"/>
    <x v="4"/>
    <x v="4"/>
    <x v="0"/>
    <x v="4"/>
    <n v="25.42"/>
    <n v="0.15"/>
    <n v="10.48"/>
    <n v="31.44"/>
    <n v="33.379999999999995"/>
    <n v="3"/>
    <n v="76.260000000000005"/>
    <n v="64.819999999999993"/>
    <x v="495"/>
    <n v="0.51496451712434432"/>
  </r>
  <r>
    <x v="82"/>
    <x v="502"/>
    <x v="10"/>
    <x v="10"/>
    <x v="2"/>
    <x v="2"/>
    <x v="2"/>
    <x v="0"/>
    <x v="2"/>
    <n v="70.17"/>
    <n v="0.15"/>
    <n v="34.450000000000003"/>
    <n v="206.70000000000002"/>
    <n v="151.16999999999999"/>
    <n v="6"/>
    <n v="421.02"/>
    <n v="357.87"/>
    <x v="496"/>
    <n v="0.42241596110319385"/>
  </r>
  <r>
    <x v="264"/>
    <x v="503"/>
    <x v="0"/>
    <x v="0"/>
    <x v="0"/>
    <x v="2"/>
    <x v="2"/>
    <x v="1"/>
    <x v="6"/>
    <n v="29.54"/>
    <n v="0"/>
    <n v="11.86"/>
    <n v="118.6"/>
    <n v="176.79999999999998"/>
    <n v="0"/>
    <n v="295.39999999999998"/>
    <n v="295.39999999999998"/>
    <x v="497"/>
    <n v="0.5985104942450914"/>
  </r>
  <r>
    <x v="23"/>
    <x v="504"/>
    <x v="1"/>
    <x v="1"/>
    <x v="1"/>
    <x v="2"/>
    <x v="2"/>
    <x v="1"/>
    <x v="2"/>
    <n v="13.33"/>
    <n v="0"/>
    <n v="4.17"/>
    <n v="25.02"/>
    <n v="54.960000000000008"/>
    <n v="0"/>
    <n v="79.98"/>
    <n v="79.98"/>
    <x v="498"/>
    <n v="0.68717179294823716"/>
  </r>
  <r>
    <x v="139"/>
    <x v="505"/>
    <x v="10"/>
    <x v="10"/>
    <x v="2"/>
    <x v="0"/>
    <x v="0"/>
    <x v="1"/>
    <x v="4"/>
    <n v="71.62"/>
    <n v="0.05"/>
    <n v="33.64"/>
    <n v="100.92"/>
    <n v="103.2"/>
    <n v="0"/>
    <n v="214.86"/>
    <n v="204.12"/>
    <x v="499"/>
    <n v="0.50558495002939452"/>
  </r>
  <r>
    <x v="35"/>
    <x v="506"/>
    <x v="11"/>
    <x v="11"/>
    <x v="2"/>
    <x v="0"/>
    <x v="0"/>
    <x v="1"/>
    <x v="4"/>
    <n v="39.369999999999997"/>
    <n v="0"/>
    <n v="18.309999999999999"/>
    <n v="54.929999999999993"/>
    <n v="63.180000000000007"/>
    <n v="0"/>
    <n v="118.10999999999999"/>
    <n v="118.11"/>
    <x v="500"/>
    <n v="0.53492506985013977"/>
  </r>
  <r>
    <x v="18"/>
    <x v="507"/>
    <x v="7"/>
    <x v="7"/>
    <x v="1"/>
    <x v="2"/>
    <x v="2"/>
    <x v="0"/>
    <x v="0"/>
    <n v="9.3000000000000007"/>
    <n v="0"/>
    <n v="2.83"/>
    <n v="2.83"/>
    <n v="6.4700000000000006"/>
    <n v="1"/>
    <n v="9.3000000000000007"/>
    <n v="9.3000000000000007"/>
    <x v="501"/>
    <n v="0.69569892473118278"/>
  </r>
  <r>
    <x v="265"/>
    <x v="508"/>
    <x v="5"/>
    <x v="5"/>
    <x v="1"/>
    <x v="3"/>
    <x v="3"/>
    <x v="0"/>
    <x v="9"/>
    <n v="23.39"/>
    <n v="0.2"/>
    <n v="8.6"/>
    <n v="60.199999999999996"/>
    <n v="70.78"/>
    <n v="7"/>
    <n v="163.73000000000002"/>
    <n v="130.97999999999999"/>
    <x v="502"/>
    <n v="0.54038784547259133"/>
  </r>
  <r>
    <x v="190"/>
    <x v="509"/>
    <x v="9"/>
    <x v="9"/>
    <x v="0"/>
    <x v="4"/>
    <x v="4"/>
    <x v="1"/>
    <x v="4"/>
    <n v="79.31"/>
    <n v="0.1"/>
    <n v="44.97"/>
    <n v="134.91"/>
    <n v="79.22999999999999"/>
    <n v="0"/>
    <n v="237.93"/>
    <n v="214.14"/>
    <x v="503"/>
    <n v="0.36999159428411316"/>
  </r>
  <r>
    <x v="177"/>
    <x v="510"/>
    <x v="1"/>
    <x v="1"/>
    <x v="1"/>
    <x v="4"/>
    <x v="4"/>
    <x v="0"/>
    <x v="0"/>
    <n v="12.87"/>
    <n v="0.2"/>
    <n v="4.32"/>
    <n v="4.32"/>
    <n v="5.98"/>
    <n v="1"/>
    <n v="12.87"/>
    <n v="10.3"/>
    <x v="504"/>
    <n v="0.58058252427184465"/>
  </r>
  <r>
    <x v="16"/>
    <x v="511"/>
    <x v="1"/>
    <x v="1"/>
    <x v="1"/>
    <x v="2"/>
    <x v="2"/>
    <x v="1"/>
    <x v="2"/>
    <n v="13.02"/>
    <n v="0.15"/>
    <n v="4.17"/>
    <n v="25.02"/>
    <n v="41.38000000000001"/>
    <n v="0"/>
    <n v="78.12"/>
    <n v="66.400000000000006"/>
    <x v="505"/>
    <n v="0.62319277108433746"/>
  </r>
  <r>
    <x v="266"/>
    <x v="512"/>
    <x v="0"/>
    <x v="0"/>
    <x v="0"/>
    <x v="2"/>
    <x v="2"/>
    <x v="1"/>
    <x v="5"/>
    <n v="29.75"/>
    <n v="0.05"/>
    <n v="11.91"/>
    <n v="47.64"/>
    <n v="65.41"/>
    <n v="0"/>
    <n v="119"/>
    <n v="113.05"/>
    <x v="506"/>
    <n v="0.57859354268023"/>
  </r>
  <r>
    <x v="267"/>
    <x v="513"/>
    <x v="1"/>
    <x v="1"/>
    <x v="1"/>
    <x v="4"/>
    <x v="4"/>
    <x v="0"/>
    <x v="3"/>
    <n v="13.2"/>
    <n v="0"/>
    <n v="4.22"/>
    <n v="21.099999999999998"/>
    <n v="44.900000000000006"/>
    <n v="5"/>
    <n v="66"/>
    <n v="66"/>
    <x v="507"/>
    <n v="0.68030303030303041"/>
  </r>
  <r>
    <x v="268"/>
    <x v="514"/>
    <x v="10"/>
    <x v="10"/>
    <x v="2"/>
    <x v="1"/>
    <x v="1"/>
    <x v="1"/>
    <x v="0"/>
    <n v="71.83"/>
    <n v="0"/>
    <n v="34.51"/>
    <n v="34.51"/>
    <n v="37.32"/>
    <n v="0"/>
    <n v="71.83"/>
    <n v="71.83"/>
    <x v="508"/>
    <n v="0.5195600723931505"/>
  </r>
  <r>
    <x v="269"/>
    <x v="515"/>
    <x v="4"/>
    <x v="4"/>
    <x v="2"/>
    <x v="3"/>
    <x v="3"/>
    <x v="0"/>
    <x v="5"/>
    <n v="54.62"/>
    <n v="0.15"/>
    <n v="27.22"/>
    <n v="108.88"/>
    <n v="76.830000000000013"/>
    <n v="4"/>
    <n v="218.48"/>
    <n v="185.71"/>
    <x v="509"/>
    <n v="0.41370954714339564"/>
  </r>
  <r>
    <x v="270"/>
    <x v="516"/>
    <x v="4"/>
    <x v="4"/>
    <x v="2"/>
    <x v="1"/>
    <x v="1"/>
    <x v="1"/>
    <x v="0"/>
    <n v="56.38"/>
    <n v="0.15"/>
    <n v="27.46"/>
    <n v="27.46"/>
    <n v="20.46"/>
    <n v="0"/>
    <n v="56.38"/>
    <n v="47.92"/>
    <x v="510"/>
    <n v="0.42696160267111855"/>
  </r>
  <r>
    <x v="39"/>
    <x v="517"/>
    <x v="8"/>
    <x v="8"/>
    <x v="0"/>
    <x v="3"/>
    <x v="3"/>
    <x v="0"/>
    <x v="9"/>
    <n v="20.38"/>
    <n v="0.1"/>
    <n v="7.37"/>
    <n v="51.59"/>
    <n v="76.799999999999983"/>
    <n v="7"/>
    <n v="142.66"/>
    <n v="128.38999999999999"/>
    <x v="511"/>
    <n v="0.59817742814860964"/>
  </r>
  <r>
    <x v="114"/>
    <x v="518"/>
    <x v="4"/>
    <x v="4"/>
    <x v="2"/>
    <x v="1"/>
    <x v="1"/>
    <x v="0"/>
    <x v="8"/>
    <n v="54.61"/>
    <n v="0.2"/>
    <n v="27.48"/>
    <n v="219.84"/>
    <n v="129.66"/>
    <n v="8"/>
    <n v="436.88"/>
    <n v="349.5"/>
    <x v="512"/>
    <n v="0.37098712446351928"/>
  </r>
  <r>
    <x v="83"/>
    <x v="519"/>
    <x v="13"/>
    <x v="13"/>
    <x v="3"/>
    <x v="3"/>
    <x v="3"/>
    <x v="1"/>
    <x v="5"/>
    <n v="27.78"/>
    <n v="0.1"/>
    <n v="11.93"/>
    <n v="47.72"/>
    <n v="52.290000000000006"/>
    <n v="0"/>
    <n v="111.12"/>
    <n v="100.01"/>
    <x v="513"/>
    <n v="0.52284771522847717"/>
  </r>
  <r>
    <x v="243"/>
    <x v="520"/>
    <x v="1"/>
    <x v="1"/>
    <x v="1"/>
    <x v="4"/>
    <x v="4"/>
    <x v="1"/>
    <x v="5"/>
    <n v="13.02"/>
    <n v="0.15"/>
    <n v="4.32"/>
    <n v="17.28"/>
    <n v="26.990000000000002"/>
    <n v="0"/>
    <n v="52.08"/>
    <n v="44.27"/>
    <x v="514"/>
    <n v="0.60966794669076119"/>
  </r>
  <r>
    <x v="141"/>
    <x v="521"/>
    <x v="12"/>
    <x v="12"/>
    <x v="3"/>
    <x v="0"/>
    <x v="0"/>
    <x v="1"/>
    <x v="3"/>
    <n v="32.200000000000003"/>
    <n v="0.2"/>
    <n v="14.44"/>
    <n v="72.2"/>
    <n v="56.600000000000009"/>
    <n v="0"/>
    <n v="161"/>
    <n v="128.80000000000001"/>
    <x v="515"/>
    <n v="0.4394409937888199"/>
  </r>
  <r>
    <x v="200"/>
    <x v="522"/>
    <x v="14"/>
    <x v="14"/>
    <x v="3"/>
    <x v="4"/>
    <x v="4"/>
    <x v="0"/>
    <x v="0"/>
    <n v="18.739999999999998"/>
    <n v="0"/>
    <n v="7.04"/>
    <n v="7.04"/>
    <n v="11.7"/>
    <n v="1"/>
    <n v="18.739999999999998"/>
    <n v="18.739999999999998"/>
    <x v="516"/>
    <n v="0.62433297758804696"/>
  </r>
  <r>
    <x v="271"/>
    <x v="523"/>
    <x v="4"/>
    <x v="4"/>
    <x v="2"/>
    <x v="2"/>
    <x v="2"/>
    <x v="1"/>
    <x v="0"/>
    <n v="56.05"/>
    <n v="0.05"/>
    <n v="27.45"/>
    <n v="27.45"/>
    <n v="25.8"/>
    <n v="0"/>
    <n v="56.05"/>
    <n v="53.25"/>
    <x v="517"/>
    <n v="0.48450704225352115"/>
  </r>
  <r>
    <x v="189"/>
    <x v="524"/>
    <x v="9"/>
    <x v="9"/>
    <x v="0"/>
    <x v="1"/>
    <x v="1"/>
    <x v="0"/>
    <x v="0"/>
    <n v="79.3"/>
    <n v="0.2"/>
    <n v="44.55"/>
    <n v="44.55"/>
    <n v="18.89"/>
    <n v="1"/>
    <n v="79.3"/>
    <n v="63.44"/>
    <x v="518"/>
    <n v="0.2977616645649433"/>
  </r>
  <r>
    <x v="261"/>
    <x v="525"/>
    <x v="10"/>
    <x v="10"/>
    <x v="2"/>
    <x v="1"/>
    <x v="1"/>
    <x v="1"/>
    <x v="8"/>
    <n v="70.97"/>
    <n v="0.1"/>
    <n v="34.4"/>
    <n v="275.2"/>
    <n v="235.78000000000003"/>
    <n v="0"/>
    <n v="567.76"/>
    <n v="510.98"/>
    <x v="519"/>
    <n v="0.46142706172452935"/>
  </r>
  <r>
    <x v="272"/>
    <x v="526"/>
    <x v="9"/>
    <x v="9"/>
    <x v="0"/>
    <x v="1"/>
    <x v="1"/>
    <x v="1"/>
    <x v="0"/>
    <n v="80.67"/>
    <n v="0"/>
    <n v="45.42"/>
    <n v="45.42"/>
    <n v="35.25"/>
    <n v="0"/>
    <n v="80.67"/>
    <n v="80.67"/>
    <x v="520"/>
    <n v="0.43696541465228711"/>
  </r>
  <r>
    <x v="16"/>
    <x v="527"/>
    <x v="8"/>
    <x v="8"/>
    <x v="0"/>
    <x v="3"/>
    <x v="3"/>
    <x v="1"/>
    <x v="1"/>
    <n v="20.45"/>
    <n v="0.1"/>
    <n v="7.28"/>
    <n v="14.56"/>
    <n v="22.25"/>
    <n v="0"/>
    <n v="40.9"/>
    <n v="36.81"/>
    <x v="521"/>
    <n v="0.60445531105677797"/>
  </r>
  <r>
    <x v="143"/>
    <x v="528"/>
    <x v="8"/>
    <x v="8"/>
    <x v="0"/>
    <x v="2"/>
    <x v="2"/>
    <x v="1"/>
    <x v="9"/>
    <n v="20.149999999999999"/>
    <n v="0.2"/>
    <n v="7.17"/>
    <n v="50.19"/>
    <n v="62.650000000000006"/>
    <n v="0"/>
    <n v="141.04999999999998"/>
    <n v="112.84"/>
    <x v="522"/>
    <n v="0.55521091811414391"/>
  </r>
  <r>
    <x v="36"/>
    <x v="529"/>
    <x v="12"/>
    <x v="12"/>
    <x v="3"/>
    <x v="1"/>
    <x v="1"/>
    <x v="1"/>
    <x v="0"/>
    <n v="32.32"/>
    <n v="0.1"/>
    <n v="14.47"/>
    <n v="14.47"/>
    <n v="14.62"/>
    <n v="0"/>
    <n v="32.32"/>
    <n v="29.09"/>
    <x v="523"/>
    <n v="0.50257820556892396"/>
  </r>
  <r>
    <x v="158"/>
    <x v="530"/>
    <x v="1"/>
    <x v="1"/>
    <x v="1"/>
    <x v="3"/>
    <x v="3"/>
    <x v="0"/>
    <x v="5"/>
    <n v="12.72"/>
    <n v="0.2"/>
    <n v="4.26"/>
    <n v="17.04"/>
    <n v="23.660000000000004"/>
    <n v="4"/>
    <n v="50.88"/>
    <n v="40.700000000000003"/>
    <x v="524"/>
    <n v="0.58132678132678139"/>
  </r>
  <r>
    <x v="126"/>
    <x v="531"/>
    <x v="1"/>
    <x v="1"/>
    <x v="1"/>
    <x v="4"/>
    <x v="4"/>
    <x v="1"/>
    <x v="0"/>
    <n v="12.71"/>
    <n v="0.2"/>
    <n v="4.2"/>
    <n v="4.2"/>
    <n v="5.97"/>
    <n v="0"/>
    <n v="12.71"/>
    <n v="10.17"/>
    <x v="525"/>
    <n v="0.58702064896755157"/>
  </r>
  <r>
    <x v="273"/>
    <x v="532"/>
    <x v="4"/>
    <x v="4"/>
    <x v="2"/>
    <x v="1"/>
    <x v="1"/>
    <x v="1"/>
    <x v="3"/>
    <n v="54.15"/>
    <n v="0"/>
    <n v="26.75"/>
    <n v="133.75"/>
    <n v="137"/>
    <n v="0"/>
    <n v="270.75"/>
    <n v="270.75"/>
    <x v="526"/>
    <n v="0.50600184672206838"/>
  </r>
  <r>
    <x v="38"/>
    <x v="533"/>
    <x v="9"/>
    <x v="9"/>
    <x v="0"/>
    <x v="1"/>
    <x v="1"/>
    <x v="0"/>
    <x v="3"/>
    <n v="79.62"/>
    <n v="0.15"/>
    <n v="45.17"/>
    <n v="225.85000000000002"/>
    <n v="112.53999999999996"/>
    <n v="5"/>
    <n v="398.1"/>
    <n v="338.39"/>
    <x v="527"/>
    <n v="0.33257483968202362"/>
  </r>
  <r>
    <x v="274"/>
    <x v="534"/>
    <x v="11"/>
    <x v="11"/>
    <x v="2"/>
    <x v="0"/>
    <x v="0"/>
    <x v="1"/>
    <x v="6"/>
    <n v="39.85"/>
    <n v="0"/>
    <n v="18.21"/>
    <n v="182.10000000000002"/>
    <n v="216.39999999999998"/>
    <n v="0"/>
    <n v="398.5"/>
    <n v="398.5"/>
    <x v="528"/>
    <n v="0.54303638644918439"/>
  </r>
  <r>
    <x v="275"/>
    <x v="535"/>
    <x v="4"/>
    <x v="4"/>
    <x v="2"/>
    <x v="0"/>
    <x v="0"/>
    <x v="0"/>
    <x v="3"/>
    <n v="53.71"/>
    <n v="0.2"/>
    <n v="27.4"/>
    <n v="137"/>
    <n v="77.84"/>
    <n v="5"/>
    <n v="268.55"/>
    <n v="214.84"/>
    <x v="529"/>
    <n v="0.36231614224539194"/>
  </r>
  <r>
    <x v="77"/>
    <x v="536"/>
    <x v="12"/>
    <x v="12"/>
    <x v="3"/>
    <x v="3"/>
    <x v="3"/>
    <x v="0"/>
    <x v="5"/>
    <n v="31.43"/>
    <n v="0.2"/>
    <n v="14.06"/>
    <n v="56.24"/>
    <n v="44.339999999999996"/>
    <n v="4"/>
    <n v="125.72"/>
    <n v="100.58"/>
    <x v="530"/>
    <n v="0.44084310996221909"/>
  </r>
  <r>
    <x v="276"/>
    <x v="537"/>
    <x v="11"/>
    <x v="11"/>
    <x v="2"/>
    <x v="3"/>
    <x v="3"/>
    <x v="0"/>
    <x v="8"/>
    <n v="40.049999999999997"/>
    <n v="0.15"/>
    <n v="18.03"/>
    <n v="144.24"/>
    <n v="128.09999999999997"/>
    <n v="8"/>
    <n v="320.39999999999998"/>
    <n v="272.33999999999997"/>
    <x v="531"/>
    <n v="0.47036792244987874"/>
  </r>
  <r>
    <x v="74"/>
    <x v="538"/>
    <x v="2"/>
    <x v="2"/>
    <x v="2"/>
    <x v="4"/>
    <x v="4"/>
    <x v="1"/>
    <x v="0"/>
    <n v="24.82"/>
    <n v="0.05"/>
    <n v="10.57"/>
    <n v="10.57"/>
    <n v="13.009999999999998"/>
    <n v="0"/>
    <n v="24.82"/>
    <n v="23.58"/>
    <x v="532"/>
    <n v="0.55173876166242575"/>
  </r>
  <r>
    <x v="31"/>
    <x v="539"/>
    <x v="3"/>
    <x v="3"/>
    <x v="0"/>
    <x v="3"/>
    <x v="3"/>
    <x v="0"/>
    <x v="7"/>
    <n v="24.09"/>
    <n v="0.1"/>
    <n v="9.76"/>
    <n v="87.84"/>
    <n v="107.28999999999999"/>
    <n v="9"/>
    <n v="216.81"/>
    <n v="195.13"/>
    <x v="533"/>
    <n v="0.54983856915902218"/>
  </r>
  <r>
    <x v="175"/>
    <x v="540"/>
    <x v="1"/>
    <x v="1"/>
    <x v="1"/>
    <x v="3"/>
    <x v="3"/>
    <x v="0"/>
    <x v="4"/>
    <n v="12.96"/>
    <n v="0.2"/>
    <n v="4.22"/>
    <n v="12.66"/>
    <n v="18.440000000000001"/>
    <n v="3"/>
    <n v="38.880000000000003"/>
    <n v="31.1"/>
    <x v="534"/>
    <n v="0.59292604501607715"/>
  </r>
  <r>
    <x v="276"/>
    <x v="541"/>
    <x v="11"/>
    <x v="11"/>
    <x v="2"/>
    <x v="3"/>
    <x v="3"/>
    <x v="0"/>
    <x v="1"/>
    <n v="40.29"/>
    <n v="0.05"/>
    <n v="18.600000000000001"/>
    <n v="37.200000000000003"/>
    <n v="39.349999999999994"/>
    <n v="2"/>
    <n v="80.58"/>
    <n v="76.55"/>
    <x v="535"/>
    <n v="0.51404310907903328"/>
  </r>
  <r>
    <x v="183"/>
    <x v="542"/>
    <x v="5"/>
    <x v="5"/>
    <x v="1"/>
    <x v="0"/>
    <x v="0"/>
    <x v="1"/>
    <x v="9"/>
    <n v="23.42"/>
    <n v="0"/>
    <n v="8.65"/>
    <n v="60.550000000000004"/>
    <n v="103.38999999999999"/>
    <n v="0"/>
    <n v="163.94"/>
    <n v="163.94"/>
    <x v="536"/>
    <n v="0.6306575576430401"/>
  </r>
  <r>
    <x v="275"/>
    <x v="543"/>
    <x v="11"/>
    <x v="11"/>
    <x v="2"/>
    <x v="0"/>
    <x v="0"/>
    <x v="1"/>
    <x v="5"/>
    <n v="40.54"/>
    <n v="0.2"/>
    <n v="18.329999999999998"/>
    <n v="73.319999999999993"/>
    <n v="56.41"/>
    <n v="0"/>
    <n v="162.16"/>
    <n v="129.72999999999999"/>
    <x v="537"/>
    <n v="0.43482617744546365"/>
  </r>
  <r>
    <x v="217"/>
    <x v="544"/>
    <x v="13"/>
    <x v="13"/>
    <x v="3"/>
    <x v="2"/>
    <x v="2"/>
    <x v="1"/>
    <x v="4"/>
    <n v="27.18"/>
    <n v="0.1"/>
    <n v="11.73"/>
    <n v="35.19"/>
    <n v="38.200000000000003"/>
    <n v="0"/>
    <n v="81.539999999999992"/>
    <n v="73.39"/>
    <x v="538"/>
    <n v="0.52050688104646414"/>
  </r>
  <r>
    <x v="105"/>
    <x v="545"/>
    <x v="11"/>
    <x v="11"/>
    <x v="2"/>
    <x v="1"/>
    <x v="1"/>
    <x v="1"/>
    <x v="2"/>
    <n v="40.86"/>
    <n v="0.05"/>
    <n v="18.39"/>
    <n v="110.34"/>
    <n v="122.56"/>
    <n v="0"/>
    <n v="245.16"/>
    <n v="232.9"/>
    <x v="539"/>
    <n v="0.52623443537999137"/>
  </r>
  <r>
    <x v="260"/>
    <x v="546"/>
    <x v="11"/>
    <x v="11"/>
    <x v="2"/>
    <x v="4"/>
    <x v="4"/>
    <x v="1"/>
    <x v="12"/>
    <n v="40.36"/>
    <n v="0.2"/>
    <n v="18.27"/>
    <n v="200.97"/>
    <n v="154.20000000000002"/>
    <n v="0"/>
    <n v="443.96"/>
    <n v="355.17"/>
    <x v="540"/>
    <n v="0.43415829039614834"/>
  </r>
  <r>
    <x v="88"/>
    <x v="547"/>
    <x v="12"/>
    <x v="12"/>
    <x v="3"/>
    <x v="2"/>
    <x v="2"/>
    <x v="1"/>
    <x v="2"/>
    <n v="32.72"/>
    <n v="0.1"/>
    <n v="14.46"/>
    <n v="86.76"/>
    <n v="89.929999999999993"/>
    <n v="0"/>
    <n v="196.32"/>
    <n v="176.69"/>
    <x v="541"/>
    <n v="0.50897051332842824"/>
  </r>
  <r>
    <x v="213"/>
    <x v="548"/>
    <x v="9"/>
    <x v="9"/>
    <x v="0"/>
    <x v="0"/>
    <x v="0"/>
    <x v="0"/>
    <x v="0"/>
    <n v="78.22"/>
    <n v="0"/>
    <n v="45.2"/>
    <n v="45.2"/>
    <n v="33.019999999999996"/>
    <n v="1"/>
    <n v="78.22"/>
    <n v="78.22"/>
    <x v="542"/>
    <n v="0.42214267450779847"/>
  </r>
  <r>
    <x v="277"/>
    <x v="549"/>
    <x v="7"/>
    <x v="7"/>
    <x v="1"/>
    <x v="2"/>
    <x v="2"/>
    <x v="1"/>
    <x v="1"/>
    <n v="9.2200000000000006"/>
    <n v="0"/>
    <n v="2.87"/>
    <n v="5.74"/>
    <n v="12.700000000000001"/>
    <n v="0"/>
    <n v="18.440000000000001"/>
    <n v="18.440000000000001"/>
    <x v="543"/>
    <n v="0.68872017353579174"/>
  </r>
  <r>
    <x v="146"/>
    <x v="550"/>
    <x v="3"/>
    <x v="3"/>
    <x v="0"/>
    <x v="1"/>
    <x v="1"/>
    <x v="1"/>
    <x v="5"/>
    <n v="24.03"/>
    <n v="0.1"/>
    <n v="9.6"/>
    <n v="38.4"/>
    <n v="48.110000000000007"/>
    <n v="0"/>
    <n v="96.12"/>
    <n v="86.51"/>
    <x v="544"/>
    <n v="0.55612067969020929"/>
  </r>
  <r>
    <x v="51"/>
    <x v="551"/>
    <x v="4"/>
    <x v="4"/>
    <x v="2"/>
    <x v="3"/>
    <x v="3"/>
    <x v="1"/>
    <x v="7"/>
    <n v="56.39"/>
    <n v="0.1"/>
    <n v="26.7"/>
    <n v="240.29999999999998"/>
    <n v="216.46"/>
    <n v="0"/>
    <n v="507.51"/>
    <n v="456.76"/>
    <x v="545"/>
    <n v="0.47390314388300203"/>
  </r>
  <r>
    <x v="224"/>
    <x v="552"/>
    <x v="8"/>
    <x v="8"/>
    <x v="0"/>
    <x v="2"/>
    <x v="2"/>
    <x v="0"/>
    <x v="8"/>
    <n v="20.57"/>
    <n v="0.15"/>
    <n v="7.41"/>
    <n v="59.28"/>
    <n v="80.599999999999994"/>
    <n v="8"/>
    <n v="164.56"/>
    <n v="139.88"/>
    <x v="546"/>
    <n v="0.57620817843866168"/>
  </r>
  <r>
    <x v="96"/>
    <x v="553"/>
    <x v="13"/>
    <x v="13"/>
    <x v="3"/>
    <x v="3"/>
    <x v="3"/>
    <x v="1"/>
    <x v="9"/>
    <n v="27.32"/>
    <n v="0.2"/>
    <n v="11.93"/>
    <n v="83.509999999999991"/>
    <n v="69.480000000000018"/>
    <n v="0"/>
    <n v="191.24"/>
    <n v="152.99"/>
    <x v="547"/>
    <n v="0.45414732989084261"/>
  </r>
  <r>
    <x v="278"/>
    <x v="554"/>
    <x v="10"/>
    <x v="10"/>
    <x v="2"/>
    <x v="4"/>
    <x v="4"/>
    <x v="1"/>
    <x v="8"/>
    <n v="70.069999999999993"/>
    <n v="0.1"/>
    <n v="33.369999999999997"/>
    <n v="266.95999999999998"/>
    <n v="237.54000000000002"/>
    <n v="0"/>
    <n v="560.55999999999995"/>
    <n v="504.5"/>
    <x v="548"/>
    <n v="0.47084241823587714"/>
  </r>
  <r>
    <x v="52"/>
    <x v="555"/>
    <x v="5"/>
    <x v="5"/>
    <x v="1"/>
    <x v="3"/>
    <x v="3"/>
    <x v="0"/>
    <x v="4"/>
    <n v="23.52"/>
    <n v="0.05"/>
    <n v="8.4700000000000006"/>
    <n v="25.410000000000004"/>
    <n v="41.62"/>
    <n v="3"/>
    <n v="70.56"/>
    <n v="67.03"/>
    <x v="549"/>
    <n v="0.62091600775772038"/>
  </r>
  <r>
    <x v="192"/>
    <x v="556"/>
    <x v="0"/>
    <x v="0"/>
    <x v="0"/>
    <x v="1"/>
    <x v="1"/>
    <x v="1"/>
    <x v="4"/>
    <n v="30.25"/>
    <n v="0"/>
    <n v="12.11"/>
    <n v="36.33"/>
    <n v="54.42"/>
    <n v="0"/>
    <n v="90.75"/>
    <n v="90.75"/>
    <x v="550"/>
    <n v="0.59966942148760327"/>
  </r>
  <r>
    <x v="264"/>
    <x v="557"/>
    <x v="7"/>
    <x v="7"/>
    <x v="1"/>
    <x v="1"/>
    <x v="1"/>
    <x v="0"/>
    <x v="4"/>
    <n v="9.4600000000000009"/>
    <n v="0"/>
    <n v="2.9"/>
    <n v="8.6999999999999993"/>
    <n v="19.68"/>
    <n v="3"/>
    <n v="28.380000000000003"/>
    <n v="28.38"/>
    <x v="551"/>
    <n v="0.69344608879492597"/>
  </r>
  <r>
    <x v="13"/>
    <x v="558"/>
    <x v="14"/>
    <x v="14"/>
    <x v="3"/>
    <x v="3"/>
    <x v="3"/>
    <x v="0"/>
    <x v="2"/>
    <n v="19.239999999999998"/>
    <n v="0.2"/>
    <n v="6.79"/>
    <n v="40.74"/>
    <n v="51.609999999999992"/>
    <n v="6"/>
    <n v="115.44"/>
    <n v="92.35"/>
    <x v="552"/>
    <n v="0.55885219274499187"/>
  </r>
  <r>
    <x v="279"/>
    <x v="559"/>
    <x v="8"/>
    <x v="8"/>
    <x v="0"/>
    <x v="1"/>
    <x v="1"/>
    <x v="1"/>
    <x v="0"/>
    <n v="20.05"/>
    <n v="0"/>
    <n v="7.38"/>
    <n v="7.38"/>
    <n v="12.670000000000002"/>
    <n v="0"/>
    <n v="20.05"/>
    <n v="20.05"/>
    <x v="553"/>
    <n v="0.63192019950124689"/>
  </r>
  <r>
    <x v="193"/>
    <x v="560"/>
    <x v="3"/>
    <x v="3"/>
    <x v="0"/>
    <x v="2"/>
    <x v="2"/>
    <x v="0"/>
    <x v="0"/>
    <n v="24.37"/>
    <n v="0.05"/>
    <n v="9.52"/>
    <n v="9.52"/>
    <n v="13.629999999999999"/>
    <n v="1"/>
    <n v="24.37"/>
    <n v="23.15"/>
    <x v="554"/>
    <n v="0.58876889848812097"/>
  </r>
  <r>
    <x v="99"/>
    <x v="561"/>
    <x v="11"/>
    <x v="11"/>
    <x v="2"/>
    <x v="2"/>
    <x v="2"/>
    <x v="0"/>
    <x v="2"/>
    <n v="38.82"/>
    <n v="0.15"/>
    <n v="18.28"/>
    <n v="109.68"/>
    <n v="88.299999999999983"/>
    <n v="6"/>
    <n v="232.92000000000002"/>
    <n v="197.98"/>
    <x v="555"/>
    <n v="0.44600464693403369"/>
  </r>
  <r>
    <x v="280"/>
    <x v="562"/>
    <x v="14"/>
    <x v="14"/>
    <x v="3"/>
    <x v="2"/>
    <x v="2"/>
    <x v="0"/>
    <x v="5"/>
    <n v="18.940000000000001"/>
    <n v="0.2"/>
    <n v="6.76"/>
    <n v="27.04"/>
    <n v="33.57"/>
    <n v="4"/>
    <n v="75.760000000000005"/>
    <n v="60.61"/>
    <x v="556"/>
    <n v="0.55386899851509652"/>
  </r>
  <r>
    <x v="40"/>
    <x v="563"/>
    <x v="7"/>
    <x v="7"/>
    <x v="1"/>
    <x v="1"/>
    <x v="1"/>
    <x v="1"/>
    <x v="4"/>
    <n v="9.2899999999999991"/>
    <n v="0.1"/>
    <n v="2.87"/>
    <n v="8.61"/>
    <n v="16.47"/>
    <n v="0"/>
    <n v="27.869999999999997"/>
    <n v="25.08"/>
    <x v="557"/>
    <n v="0.65669856459330145"/>
  </r>
  <r>
    <x v="113"/>
    <x v="564"/>
    <x v="12"/>
    <x v="12"/>
    <x v="3"/>
    <x v="3"/>
    <x v="3"/>
    <x v="0"/>
    <x v="5"/>
    <n v="31.34"/>
    <n v="0.05"/>
    <n v="14.25"/>
    <n v="57"/>
    <n v="62.09"/>
    <n v="4"/>
    <n v="125.36"/>
    <n v="119.09"/>
    <x v="558"/>
    <n v="0.52137039214039804"/>
  </r>
  <r>
    <x v="163"/>
    <x v="565"/>
    <x v="14"/>
    <x v="14"/>
    <x v="3"/>
    <x v="1"/>
    <x v="1"/>
    <x v="0"/>
    <x v="1"/>
    <n v="18.79"/>
    <n v="0.1"/>
    <n v="6.99"/>
    <n v="13.98"/>
    <n v="19.84"/>
    <n v="2"/>
    <n v="37.58"/>
    <n v="33.82"/>
    <x v="559"/>
    <n v="0.58663512714370192"/>
  </r>
  <r>
    <x v="47"/>
    <x v="566"/>
    <x v="11"/>
    <x v="11"/>
    <x v="2"/>
    <x v="3"/>
    <x v="3"/>
    <x v="1"/>
    <x v="1"/>
    <n v="40.049999999999997"/>
    <n v="0.2"/>
    <n v="18.04"/>
    <n v="36.08"/>
    <n v="28"/>
    <n v="0"/>
    <n v="80.099999999999994"/>
    <n v="64.08"/>
    <x v="560"/>
    <n v="0.43695380774032461"/>
  </r>
  <r>
    <x v="234"/>
    <x v="567"/>
    <x v="10"/>
    <x v="10"/>
    <x v="2"/>
    <x v="1"/>
    <x v="1"/>
    <x v="1"/>
    <x v="5"/>
    <n v="72.040000000000006"/>
    <n v="0.15"/>
    <n v="34.299999999999997"/>
    <n v="137.19999999999999"/>
    <n v="107.74000000000001"/>
    <n v="0"/>
    <n v="288.16000000000003"/>
    <n v="244.94"/>
    <x v="561"/>
    <n v="0.43986282354862422"/>
  </r>
  <r>
    <x v="133"/>
    <x v="568"/>
    <x v="0"/>
    <x v="0"/>
    <x v="0"/>
    <x v="0"/>
    <x v="0"/>
    <x v="1"/>
    <x v="9"/>
    <n v="29.56"/>
    <n v="0.1"/>
    <n v="12.21"/>
    <n v="85.47"/>
    <n v="100.75999999999999"/>
    <n v="0"/>
    <n v="206.92"/>
    <n v="186.23"/>
    <x v="562"/>
    <n v="0.54105138806851738"/>
  </r>
  <r>
    <x v="167"/>
    <x v="569"/>
    <x v="1"/>
    <x v="1"/>
    <x v="1"/>
    <x v="4"/>
    <x v="4"/>
    <x v="1"/>
    <x v="0"/>
    <n v="13.08"/>
    <n v="0.05"/>
    <n v="4.33"/>
    <n v="4.33"/>
    <n v="8.1"/>
    <n v="0"/>
    <n v="13.08"/>
    <n v="12.43"/>
    <x v="563"/>
    <n v="0.65164923572003219"/>
  </r>
  <r>
    <x v="281"/>
    <x v="570"/>
    <x v="14"/>
    <x v="14"/>
    <x v="3"/>
    <x v="3"/>
    <x v="3"/>
    <x v="1"/>
    <x v="1"/>
    <n v="19.12"/>
    <n v="0.1"/>
    <n v="6.88"/>
    <n v="13.76"/>
    <n v="20.660000000000004"/>
    <n v="0"/>
    <n v="38.24"/>
    <n v="34.42"/>
    <x v="564"/>
    <n v="0.600232423009878"/>
  </r>
  <r>
    <x v="250"/>
    <x v="571"/>
    <x v="8"/>
    <x v="8"/>
    <x v="0"/>
    <x v="2"/>
    <x v="2"/>
    <x v="0"/>
    <x v="1"/>
    <n v="19.73"/>
    <n v="0"/>
    <n v="7.3"/>
    <n v="14.6"/>
    <n v="24.86"/>
    <n v="2"/>
    <n v="39.46"/>
    <n v="39.46"/>
    <x v="565"/>
    <n v="0.63000506842372017"/>
  </r>
  <r>
    <x v="79"/>
    <x v="572"/>
    <x v="10"/>
    <x v="10"/>
    <x v="2"/>
    <x v="0"/>
    <x v="0"/>
    <x v="0"/>
    <x v="3"/>
    <n v="70.48"/>
    <n v="0"/>
    <n v="33.58"/>
    <n v="167.89999999999998"/>
    <n v="184.5"/>
    <n v="5"/>
    <n v="352.40000000000003"/>
    <n v="352.4"/>
    <x v="566"/>
    <n v="0.52355278093076052"/>
  </r>
  <r>
    <x v="165"/>
    <x v="573"/>
    <x v="5"/>
    <x v="5"/>
    <x v="1"/>
    <x v="4"/>
    <x v="4"/>
    <x v="1"/>
    <x v="9"/>
    <n v="22.96"/>
    <n v="0.15"/>
    <n v="8.51"/>
    <n v="59.57"/>
    <n v="77.04000000000002"/>
    <n v="0"/>
    <n v="160.72"/>
    <n v="136.61000000000001"/>
    <x v="567"/>
    <n v="0.56394114632896575"/>
  </r>
  <r>
    <x v="178"/>
    <x v="574"/>
    <x v="3"/>
    <x v="3"/>
    <x v="0"/>
    <x v="4"/>
    <x v="4"/>
    <x v="1"/>
    <x v="0"/>
    <n v="24.52"/>
    <n v="0.1"/>
    <n v="9.6199999999999992"/>
    <n v="9.6199999999999992"/>
    <n v="12.450000000000001"/>
    <n v="0"/>
    <n v="24.52"/>
    <n v="22.07"/>
    <x v="568"/>
    <n v="0.56411418214771192"/>
  </r>
  <r>
    <x v="246"/>
    <x v="575"/>
    <x v="5"/>
    <x v="5"/>
    <x v="1"/>
    <x v="0"/>
    <x v="0"/>
    <x v="1"/>
    <x v="9"/>
    <n v="22.79"/>
    <n v="0"/>
    <n v="8.43"/>
    <n v="59.01"/>
    <n v="100.52000000000001"/>
    <n v="0"/>
    <n v="159.53"/>
    <n v="159.53"/>
    <x v="569"/>
    <n v="0.63010092145677932"/>
  </r>
  <r>
    <x v="11"/>
    <x v="576"/>
    <x v="5"/>
    <x v="5"/>
    <x v="1"/>
    <x v="1"/>
    <x v="1"/>
    <x v="1"/>
    <x v="5"/>
    <n v="22.84"/>
    <n v="0"/>
    <n v="8.6199999999999992"/>
    <n v="34.479999999999997"/>
    <n v="56.88"/>
    <n v="0"/>
    <n v="91.36"/>
    <n v="91.36"/>
    <x v="570"/>
    <n v="0.62259194395796846"/>
  </r>
  <r>
    <x v="49"/>
    <x v="577"/>
    <x v="3"/>
    <x v="3"/>
    <x v="0"/>
    <x v="0"/>
    <x v="0"/>
    <x v="1"/>
    <x v="1"/>
    <n v="24.49"/>
    <n v="0.15"/>
    <n v="9.49"/>
    <n v="18.98"/>
    <n v="22.650000000000002"/>
    <n v="0"/>
    <n v="48.98"/>
    <n v="41.63"/>
    <x v="571"/>
    <n v="0.54407878933461451"/>
  </r>
  <r>
    <x v="245"/>
    <x v="578"/>
    <x v="12"/>
    <x v="12"/>
    <x v="3"/>
    <x v="3"/>
    <x v="3"/>
    <x v="1"/>
    <x v="8"/>
    <n v="31.88"/>
    <n v="0"/>
    <n v="14.37"/>
    <n v="114.96"/>
    <n v="140.07999999999998"/>
    <n v="0"/>
    <n v="255.04"/>
    <n v="255.04"/>
    <x v="572"/>
    <n v="0.54924717691342528"/>
  </r>
  <r>
    <x v="100"/>
    <x v="579"/>
    <x v="4"/>
    <x v="4"/>
    <x v="2"/>
    <x v="0"/>
    <x v="0"/>
    <x v="1"/>
    <x v="8"/>
    <n v="54.36"/>
    <n v="0.1"/>
    <n v="27.35"/>
    <n v="218.8"/>
    <n v="172.58999999999997"/>
    <n v="0"/>
    <n v="434.88"/>
    <n v="391.39"/>
    <x v="573"/>
    <n v="0.44096681059812459"/>
  </r>
  <r>
    <x v="194"/>
    <x v="580"/>
    <x v="11"/>
    <x v="11"/>
    <x v="2"/>
    <x v="2"/>
    <x v="2"/>
    <x v="1"/>
    <x v="2"/>
    <n v="39.07"/>
    <n v="0.05"/>
    <n v="18.39"/>
    <n v="110.34"/>
    <n v="112.35999999999999"/>
    <n v="0"/>
    <n v="234.42000000000002"/>
    <n v="222.7"/>
    <x v="574"/>
    <n v="0.50453524921418946"/>
  </r>
  <r>
    <x v="251"/>
    <x v="581"/>
    <x v="12"/>
    <x v="12"/>
    <x v="3"/>
    <x v="4"/>
    <x v="4"/>
    <x v="1"/>
    <x v="0"/>
    <n v="32.5"/>
    <n v="0.05"/>
    <n v="13.93"/>
    <n v="13.93"/>
    <n v="16.95"/>
    <n v="0"/>
    <n v="32.5"/>
    <n v="30.88"/>
    <x v="575"/>
    <n v="0.5488989637305699"/>
  </r>
  <r>
    <x v="235"/>
    <x v="582"/>
    <x v="9"/>
    <x v="9"/>
    <x v="0"/>
    <x v="2"/>
    <x v="2"/>
    <x v="0"/>
    <x v="1"/>
    <n v="80.14"/>
    <n v="0.15"/>
    <n v="44.59"/>
    <n v="89.18"/>
    <n v="47.06"/>
    <n v="2"/>
    <n v="160.28"/>
    <n v="136.24"/>
    <x v="576"/>
    <n v="0.34541984732824427"/>
  </r>
  <r>
    <x v="240"/>
    <x v="583"/>
    <x v="1"/>
    <x v="1"/>
    <x v="1"/>
    <x v="1"/>
    <x v="1"/>
    <x v="0"/>
    <x v="5"/>
    <n v="13.03"/>
    <n v="0.2"/>
    <n v="4.3"/>
    <n v="17.2"/>
    <n v="24.500000000000004"/>
    <n v="4"/>
    <n v="52.12"/>
    <n v="41.7"/>
    <x v="577"/>
    <n v="0.58752997601918466"/>
  </r>
  <r>
    <x v="204"/>
    <x v="584"/>
    <x v="10"/>
    <x v="10"/>
    <x v="2"/>
    <x v="0"/>
    <x v="0"/>
    <x v="1"/>
    <x v="1"/>
    <n v="69.75"/>
    <n v="0"/>
    <n v="33.36"/>
    <n v="66.72"/>
    <n v="72.78"/>
    <n v="0"/>
    <n v="139.5"/>
    <n v="139.5"/>
    <x v="578"/>
    <n v="0.52172043010752689"/>
  </r>
  <r>
    <x v="195"/>
    <x v="585"/>
    <x v="10"/>
    <x v="10"/>
    <x v="2"/>
    <x v="4"/>
    <x v="4"/>
    <x v="0"/>
    <x v="5"/>
    <n v="70.849999999999994"/>
    <n v="0.15"/>
    <n v="34.29"/>
    <n v="137.16"/>
    <n v="103.72999999999999"/>
    <n v="4"/>
    <n v="283.39999999999998"/>
    <n v="240.89"/>
    <x v="579"/>
    <n v="0.43061148241936154"/>
  </r>
  <r>
    <x v="138"/>
    <x v="586"/>
    <x v="10"/>
    <x v="10"/>
    <x v="2"/>
    <x v="4"/>
    <x v="4"/>
    <x v="1"/>
    <x v="0"/>
    <n v="71.260000000000005"/>
    <n v="0.15"/>
    <n v="33.450000000000003"/>
    <n v="33.450000000000003"/>
    <n v="27.119999999999997"/>
    <n v="0"/>
    <n v="71.260000000000005"/>
    <n v="60.57"/>
    <x v="580"/>
    <n v="0.44774640911342245"/>
  </r>
  <r>
    <x v="252"/>
    <x v="587"/>
    <x v="0"/>
    <x v="0"/>
    <x v="0"/>
    <x v="4"/>
    <x v="4"/>
    <x v="1"/>
    <x v="7"/>
    <n v="29.35"/>
    <n v="0.05"/>
    <n v="12.2"/>
    <n v="109.8"/>
    <n v="141.13999999999999"/>
    <n v="0"/>
    <n v="264.15000000000003"/>
    <n v="250.94"/>
    <x v="581"/>
    <n v="0.56244520602534465"/>
  </r>
  <r>
    <x v="282"/>
    <x v="588"/>
    <x v="9"/>
    <x v="9"/>
    <x v="0"/>
    <x v="0"/>
    <x v="0"/>
    <x v="1"/>
    <x v="9"/>
    <n v="79.77"/>
    <n v="0"/>
    <n v="44.22"/>
    <n v="309.53999999999996"/>
    <n v="248.85000000000002"/>
    <n v="0"/>
    <n v="558.39"/>
    <n v="558.39"/>
    <x v="582"/>
    <n v="0.44565626175253858"/>
  </r>
  <r>
    <x v="228"/>
    <x v="589"/>
    <x v="14"/>
    <x v="14"/>
    <x v="3"/>
    <x v="2"/>
    <x v="2"/>
    <x v="0"/>
    <x v="1"/>
    <n v="19.079999999999998"/>
    <n v="0.2"/>
    <n v="6.98"/>
    <n v="13.96"/>
    <n v="16.57"/>
    <n v="2"/>
    <n v="38.159999999999997"/>
    <n v="30.53"/>
    <x v="583"/>
    <n v="0.54274484113986243"/>
  </r>
  <r>
    <x v="252"/>
    <x v="590"/>
    <x v="10"/>
    <x v="10"/>
    <x v="2"/>
    <x v="0"/>
    <x v="0"/>
    <x v="1"/>
    <x v="4"/>
    <n v="69.63"/>
    <n v="0.05"/>
    <n v="34.07"/>
    <n v="102.21000000000001"/>
    <n v="96.239999999999981"/>
    <n v="0"/>
    <n v="208.89"/>
    <n v="198.45"/>
    <x v="584"/>
    <n v="0.48495842781557058"/>
  </r>
  <r>
    <x v="11"/>
    <x v="591"/>
    <x v="10"/>
    <x v="10"/>
    <x v="2"/>
    <x v="0"/>
    <x v="0"/>
    <x v="0"/>
    <x v="3"/>
    <n v="69.7"/>
    <n v="0.1"/>
    <n v="33.79"/>
    <n v="168.95"/>
    <n v="144.69999999999999"/>
    <n v="5"/>
    <n v="348.5"/>
    <n v="313.64999999999998"/>
    <x v="585"/>
    <n v="0.46134226048142835"/>
  </r>
  <r>
    <x v="88"/>
    <x v="592"/>
    <x v="5"/>
    <x v="5"/>
    <x v="1"/>
    <x v="3"/>
    <x v="3"/>
    <x v="1"/>
    <x v="3"/>
    <n v="23.45"/>
    <n v="0"/>
    <n v="8.5299999999999994"/>
    <n v="42.65"/>
    <n v="74.599999999999994"/>
    <n v="0"/>
    <n v="117.25"/>
    <n v="117.25"/>
    <x v="586"/>
    <n v="0.63624733475479744"/>
  </r>
  <r>
    <x v="17"/>
    <x v="593"/>
    <x v="10"/>
    <x v="10"/>
    <x v="2"/>
    <x v="4"/>
    <x v="4"/>
    <x v="0"/>
    <x v="7"/>
    <n v="68.180000000000007"/>
    <n v="0"/>
    <n v="34.130000000000003"/>
    <n v="307.17"/>
    <n v="306.45"/>
    <n v="9"/>
    <n v="613.62000000000012"/>
    <n v="613.62"/>
    <x v="587"/>
    <n v="0.49941331768847169"/>
  </r>
  <r>
    <x v="82"/>
    <x v="594"/>
    <x v="14"/>
    <x v="14"/>
    <x v="3"/>
    <x v="3"/>
    <x v="3"/>
    <x v="0"/>
    <x v="7"/>
    <n v="19.45"/>
    <n v="0"/>
    <n v="6.89"/>
    <n v="62.01"/>
    <n v="113.04000000000002"/>
    <n v="9"/>
    <n v="175.04999999999998"/>
    <n v="175.05"/>
    <x v="588"/>
    <n v="0.64575835475578414"/>
  </r>
  <r>
    <x v="120"/>
    <x v="595"/>
    <x v="7"/>
    <x v="7"/>
    <x v="1"/>
    <x v="4"/>
    <x v="4"/>
    <x v="0"/>
    <x v="3"/>
    <n v="9.39"/>
    <n v="0.05"/>
    <n v="2.9"/>
    <n v="14.5"/>
    <n v="30.1"/>
    <n v="5"/>
    <n v="46.95"/>
    <n v="44.6"/>
    <x v="589"/>
    <n v="0.67488789237668168"/>
  </r>
  <r>
    <x v="232"/>
    <x v="596"/>
    <x v="12"/>
    <x v="12"/>
    <x v="3"/>
    <x v="3"/>
    <x v="3"/>
    <x v="1"/>
    <x v="5"/>
    <n v="32.01"/>
    <n v="0"/>
    <n v="14.4"/>
    <n v="57.6"/>
    <n v="70.44"/>
    <n v="0"/>
    <n v="128.04"/>
    <n v="128.04"/>
    <x v="590"/>
    <n v="0.55014058106841612"/>
  </r>
  <r>
    <x v="280"/>
    <x v="597"/>
    <x v="1"/>
    <x v="1"/>
    <x v="1"/>
    <x v="3"/>
    <x v="3"/>
    <x v="0"/>
    <x v="5"/>
    <n v="13.36"/>
    <n v="0"/>
    <n v="4.3099999999999996"/>
    <n v="17.239999999999998"/>
    <n v="36.200000000000003"/>
    <n v="4"/>
    <n v="53.44"/>
    <n v="53.44"/>
    <x v="285"/>
    <n v="0.67739520958083843"/>
  </r>
  <r>
    <x v="222"/>
    <x v="598"/>
    <x v="7"/>
    <x v="7"/>
    <x v="1"/>
    <x v="4"/>
    <x v="4"/>
    <x v="1"/>
    <x v="3"/>
    <n v="9.44"/>
    <n v="0.1"/>
    <n v="2.86"/>
    <n v="14.299999999999999"/>
    <n v="28.18"/>
    <n v="0"/>
    <n v="47.199999999999996"/>
    <n v="42.48"/>
    <x v="591"/>
    <n v="0.66337099811676092"/>
  </r>
  <r>
    <x v="257"/>
    <x v="599"/>
    <x v="11"/>
    <x v="11"/>
    <x v="2"/>
    <x v="2"/>
    <x v="2"/>
    <x v="1"/>
    <x v="9"/>
    <n v="39.65"/>
    <n v="0.1"/>
    <n v="18"/>
    <n v="126"/>
    <n v="123.80000000000001"/>
    <n v="0"/>
    <n v="277.55"/>
    <n v="249.8"/>
    <x v="592"/>
    <n v="0.49559647718174543"/>
  </r>
  <r>
    <x v="42"/>
    <x v="600"/>
    <x v="11"/>
    <x v="11"/>
    <x v="2"/>
    <x v="2"/>
    <x v="2"/>
    <x v="0"/>
    <x v="5"/>
    <n v="39.14"/>
    <n v="0.15"/>
    <n v="18.600000000000001"/>
    <n v="74.400000000000006"/>
    <n v="58.680000000000007"/>
    <n v="4"/>
    <n v="156.56"/>
    <n v="133.08000000000001"/>
    <x v="593"/>
    <n v="0.44093778178539228"/>
  </r>
  <r>
    <x v="283"/>
    <x v="601"/>
    <x v="5"/>
    <x v="5"/>
    <x v="1"/>
    <x v="4"/>
    <x v="4"/>
    <x v="1"/>
    <x v="9"/>
    <n v="23.26"/>
    <n v="0.1"/>
    <n v="8.5399999999999991"/>
    <n v="59.779999999999994"/>
    <n v="86.759999999999991"/>
    <n v="0"/>
    <n v="162.82000000000002"/>
    <n v="146.54"/>
    <x v="594"/>
    <n v="0.59205677630681042"/>
  </r>
  <r>
    <x v="284"/>
    <x v="602"/>
    <x v="1"/>
    <x v="1"/>
    <x v="1"/>
    <x v="4"/>
    <x v="4"/>
    <x v="1"/>
    <x v="1"/>
    <n v="12.93"/>
    <n v="0"/>
    <n v="4.26"/>
    <n v="8.52"/>
    <n v="17.34"/>
    <n v="0"/>
    <n v="25.86"/>
    <n v="25.86"/>
    <x v="595"/>
    <n v="0.67053364269141535"/>
  </r>
  <r>
    <x v="57"/>
    <x v="603"/>
    <x v="0"/>
    <x v="0"/>
    <x v="0"/>
    <x v="1"/>
    <x v="1"/>
    <x v="0"/>
    <x v="12"/>
    <n v="29.75"/>
    <n v="0"/>
    <n v="11.81"/>
    <n v="129.91"/>
    <n v="197.34"/>
    <n v="11"/>
    <n v="327.25"/>
    <n v="327.25"/>
    <x v="596"/>
    <n v="0.60302521008403365"/>
  </r>
  <r>
    <x v="285"/>
    <x v="604"/>
    <x v="10"/>
    <x v="10"/>
    <x v="2"/>
    <x v="2"/>
    <x v="2"/>
    <x v="1"/>
    <x v="4"/>
    <n v="71.5"/>
    <n v="0.05"/>
    <n v="33.950000000000003"/>
    <n v="101.85000000000001"/>
    <n v="101.92999999999999"/>
    <n v="0"/>
    <n v="214.5"/>
    <n v="203.78"/>
    <x v="597"/>
    <n v="0.50019629011679256"/>
  </r>
  <r>
    <x v="172"/>
    <x v="605"/>
    <x v="10"/>
    <x v="10"/>
    <x v="2"/>
    <x v="2"/>
    <x v="2"/>
    <x v="1"/>
    <x v="3"/>
    <n v="71.92"/>
    <n v="0"/>
    <n v="34.25"/>
    <n v="171.25"/>
    <n v="188.35000000000002"/>
    <n v="0"/>
    <n v="359.6"/>
    <n v="359.6"/>
    <x v="598"/>
    <n v="0.52377641824249166"/>
  </r>
  <r>
    <x v="286"/>
    <x v="606"/>
    <x v="6"/>
    <x v="6"/>
    <x v="2"/>
    <x v="1"/>
    <x v="1"/>
    <x v="0"/>
    <x v="1"/>
    <n v="193.17"/>
    <n v="0.15"/>
    <n v="119.92"/>
    <n v="239.84"/>
    <n v="88.549999999999983"/>
    <n v="2"/>
    <n v="386.34"/>
    <n v="328.39"/>
    <x v="599"/>
    <n v="0.26964889308444223"/>
  </r>
  <r>
    <x v="104"/>
    <x v="607"/>
    <x v="13"/>
    <x v="13"/>
    <x v="3"/>
    <x v="0"/>
    <x v="0"/>
    <x v="1"/>
    <x v="2"/>
    <n v="27.14"/>
    <n v="0"/>
    <n v="11.84"/>
    <n v="71.039999999999992"/>
    <n v="91.800000000000011"/>
    <n v="0"/>
    <n v="162.84"/>
    <n v="162.84"/>
    <x v="600"/>
    <n v="0.56374355195283721"/>
  </r>
  <r>
    <x v="131"/>
    <x v="608"/>
    <x v="0"/>
    <x v="0"/>
    <x v="0"/>
    <x v="1"/>
    <x v="1"/>
    <x v="0"/>
    <x v="5"/>
    <n v="30.13"/>
    <n v="0"/>
    <n v="11.9"/>
    <n v="47.6"/>
    <n v="72.919999999999987"/>
    <n v="4"/>
    <n v="120.52"/>
    <n v="120.52"/>
    <x v="601"/>
    <n v="0.60504480584135401"/>
  </r>
  <r>
    <x v="77"/>
    <x v="609"/>
    <x v="6"/>
    <x v="6"/>
    <x v="2"/>
    <x v="4"/>
    <x v="4"/>
    <x v="0"/>
    <x v="5"/>
    <n v="187.16"/>
    <n v="0.15"/>
    <n v="118.49"/>
    <n v="473.96"/>
    <n v="162.38000000000005"/>
    <n v="4"/>
    <n v="748.64"/>
    <n v="636.34"/>
    <x v="602"/>
    <n v="0.25517804947040895"/>
  </r>
  <r>
    <x v="117"/>
    <x v="610"/>
    <x v="11"/>
    <x v="11"/>
    <x v="2"/>
    <x v="4"/>
    <x v="4"/>
    <x v="0"/>
    <x v="1"/>
    <n v="39.950000000000003"/>
    <n v="0.2"/>
    <n v="18.59"/>
    <n v="37.18"/>
    <n v="26.740000000000002"/>
    <n v="2"/>
    <n v="79.900000000000006"/>
    <n v="63.92"/>
    <x v="603"/>
    <n v="0.41833541927409262"/>
  </r>
  <r>
    <x v="241"/>
    <x v="611"/>
    <x v="11"/>
    <x v="11"/>
    <x v="2"/>
    <x v="4"/>
    <x v="4"/>
    <x v="1"/>
    <x v="4"/>
    <n v="39.71"/>
    <n v="0.15"/>
    <n v="18.41"/>
    <n v="55.230000000000004"/>
    <n v="46.03"/>
    <n v="0"/>
    <n v="119.13"/>
    <n v="101.26"/>
    <x v="604"/>
    <n v="0.45457238791230492"/>
  </r>
  <r>
    <x v="75"/>
    <x v="612"/>
    <x v="0"/>
    <x v="0"/>
    <x v="0"/>
    <x v="0"/>
    <x v="0"/>
    <x v="0"/>
    <x v="1"/>
    <n v="30.56"/>
    <n v="0.15"/>
    <n v="11.99"/>
    <n v="23.98"/>
    <n v="27.970000000000002"/>
    <n v="2"/>
    <n v="61.12"/>
    <n v="51.95"/>
    <x v="605"/>
    <n v="0.53840230991337823"/>
  </r>
  <r>
    <x v="287"/>
    <x v="613"/>
    <x v="8"/>
    <x v="8"/>
    <x v="0"/>
    <x v="1"/>
    <x v="1"/>
    <x v="0"/>
    <x v="3"/>
    <n v="19.86"/>
    <n v="0.15"/>
    <n v="7.16"/>
    <n v="35.799999999999997"/>
    <n v="48.61"/>
    <n v="5"/>
    <n v="99.3"/>
    <n v="84.41"/>
    <x v="606"/>
    <n v="0.57587963511432294"/>
  </r>
  <r>
    <x v="160"/>
    <x v="614"/>
    <x v="13"/>
    <x v="13"/>
    <x v="3"/>
    <x v="0"/>
    <x v="0"/>
    <x v="1"/>
    <x v="3"/>
    <n v="26.83"/>
    <n v="0.2"/>
    <n v="11.96"/>
    <n v="59.800000000000004"/>
    <n v="47.519999999999989"/>
    <n v="0"/>
    <n v="134.14999999999998"/>
    <n v="107.32"/>
    <x v="607"/>
    <n v="0.44278792396570993"/>
  </r>
  <r>
    <x v="230"/>
    <x v="615"/>
    <x v="5"/>
    <x v="5"/>
    <x v="1"/>
    <x v="0"/>
    <x v="0"/>
    <x v="0"/>
    <x v="1"/>
    <n v="22.44"/>
    <n v="0.1"/>
    <n v="8.56"/>
    <n v="17.12"/>
    <n v="23.27"/>
    <n v="2"/>
    <n v="44.88"/>
    <n v="40.39"/>
    <x v="608"/>
    <n v="0.57613270611537504"/>
  </r>
  <r>
    <x v="46"/>
    <x v="616"/>
    <x v="7"/>
    <x v="7"/>
    <x v="1"/>
    <x v="2"/>
    <x v="2"/>
    <x v="1"/>
    <x v="3"/>
    <n v="9.77"/>
    <n v="0.1"/>
    <n v="2.86"/>
    <n v="14.299999999999999"/>
    <n v="29.67"/>
    <n v="0"/>
    <n v="48.849999999999994"/>
    <n v="43.97"/>
    <x v="609"/>
    <n v="0.67477825790311585"/>
  </r>
  <r>
    <x v="288"/>
    <x v="617"/>
    <x v="10"/>
    <x v="10"/>
    <x v="2"/>
    <x v="3"/>
    <x v="3"/>
    <x v="1"/>
    <x v="4"/>
    <n v="70.77"/>
    <n v="0.1"/>
    <n v="33.619999999999997"/>
    <n v="100.85999999999999"/>
    <n v="90.220000000000027"/>
    <n v="0"/>
    <n v="212.31"/>
    <n v="191.08"/>
    <x v="610"/>
    <n v="0.47215825832112218"/>
  </r>
  <r>
    <x v="162"/>
    <x v="618"/>
    <x v="2"/>
    <x v="2"/>
    <x v="2"/>
    <x v="3"/>
    <x v="3"/>
    <x v="1"/>
    <x v="0"/>
    <n v="25.13"/>
    <n v="0.05"/>
    <n v="10.69"/>
    <n v="10.69"/>
    <n v="13.180000000000001"/>
    <n v="0"/>
    <n v="25.13"/>
    <n v="23.87"/>
    <x v="611"/>
    <n v="0.55215751989945538"/>
  </r>
  <r>
    <x v="289"/>
    <x v="619"/>
    <x v="10"/>
    <x v="10"/>
    <x v="2"/>
    <x v="3"/>
    <x v="3"/>
    <x v="1"/>
    <x v="0"/>
    <n v="70.650000000000006"/>
    <n v="0"/>
    <n v="34.54"/>
    <n v="34.54"/>
    <n v="36.110000000000007"/>
    <n v="0"/>
    <n v="70.650000000000006"/>
    <n v="70.650000000000006"/>
    <x v="612"/>
    <n v="0.51111111111111118"/>
  </r>
  <r>
    <x v="74"/>
    <x v="620"/>
    <x v="6"/>
    <x v="6"/>
    <x v="2"/>
    <x v="4"/>
    <x v="4"/>
    <x v="1"/>
    <x v="0"/>
    <n v="189.46"/>
    <n v="0.05"/>
    <n v="119.27"/>
    <n v="119.27"/>
    <n v="60.720000000000013"/>
    <n v="0"/>
    <n v="189.46"/>
    <n v="179.99"/>
    <x v="613"/>
    <n v="0.33735207511528426"/>
  </r>
  <r>
    <x v="216"/>
    <x v="621"/>
    <x v="8"/>
    <x v="8"/>
    <x v="0"/>
    <x v="0"/>
    <x v="0"/>
    <x v="0"/>
    <x v="2"/>
    <n v="19.72"/>
    <n v="0"/>
    <n v="7.25"/>
    <n v="43.5"/>
    <n v="74.819999999999993"/>
    <n v="6"/>
    <n v="118.32"/>
    <n v="118.32"/>
    <x v="614"/>
    <n v="0.63235294117647056"/>
  </r>
  <r>
    <x v="267"/>
    <x v="622"/>
    <x v="3"/>
    <x v="3"/>
    <x v="0"/>
    <x v="0"/>
    <x v="0"/>
    <x v="0"/>
    <x v="0"/>
    <n v="25.19"/>
    <n v="0.05"/>
    <n v="9.48"/>
    <n v="9.48"/>
    <n v="14.45"/>
    <n v="1"/>
    <n v="25.19"/>
    <n v="23.93"/>
    <x v="615"/>
    <n v="0.60384454659423314"/>
  </r>
  <r>
    <x v="231"/>
    <x v="623"/>
    <x v="1"/>
    <x v="1"/>
    <x v="1"/>
    <x v="4"/>
    <x v="4"/>
    <x v="0"/>
    <x v="5"/>
    <n v="13.31"/>
    <n v="0.1"/>
    <n v="4.18"/>
    <n v="16.72"/>
    <n v="31.200000000000003"/>
    <n v="4"/>
    <n v="53.24"/>
    <n v="47.92"/>
    <x v="616"/>
    <n v="0.65108514190317202"/>
  </r>
  <r>
    <x v="166"/>
    <x v="624"/>
    <x v="14"/>
    <x v="14"/>
    <x v="3"/>
    <x v="3"/>
    <x v="3"/>
    <x v="1"/>
    <x v="0"/>
    <n v="19.149999999999999"/>
    <n v="0"/>
    <n v="6.95"/>
    <n v="6.95"/>
    <n v="12.2"/>
    <n v="0"/>
    <n v="19.149999999999999"/>
    <n v="19.149999999999999"/>
    <x v="617"/>
    <n v="0.63707571801566576"/>
  </r>
  <r>
    <x v="222"/>
    <x v="625"/>
    <x v="12"/>
    <x v="12"/>
    <x v="3"/>
    <x v="4"/>
    <x v="4"/>
    <x v="1"/>
    <x v="4"/>
    <n v="32.83"/>
    <n v="0.15"/>
    <n v="14.19"/>
    <n v="42.57"/>
    <n v="41.15"/>
    <n v="0"/>
    <n v="98.49"/>
    <n v="83.72"/>
    <x v="618"/>
    <n v="0.49151935021500237"/>
  </r>
  <r>
    <x v="171"/>
    <x v="626"/>
    <x v="8"/>
    <x v="8"/>
    <x v="0"/>
    <x v="3"/>
    <x v="3"/>
    <x v="1"/>
    <x v="0"/>
    <n v="20.53"/>
    <n v="0.15"/>
    <n v="7.19"/>
    <n v="7.19"/>
    <n v="10.259999999999998"/>
    <n v="0"/>
    <n v="20.53"/>
    <n v="17.45"/>
    <x v="619"/>
    <n v="0.58796561604584519"/>
  </r>
  <r>
    <x v="186"/>
    <x v="627"/>
    <x v="12"/>
    <x v="12"/>
    <x v="3"/>
    <x v="0"/>
    <x v="0"/>
    <x v="1"/>
    <x v="5"/>
    <n v="32.869999999999997"/>
    <n v="0"/>
    <n v="14.12"/>
    <n v="56.48"/>
    <n v="75"/>
    <n v="0"/>
    <n v="131.47999999999999"/>
    <n v="131.47999999999999"/>
    <x v="620"/>
    <n v="0.57042896257986009"/>
  </r>
  <r>
    <x v="82"/>
    <x v="628"/>
    <x v="10"/>
    <x v="10"/>
    <x v="2"/>
    <x v="4"/>
    <x v="4"/>
    <x v="1"/>
    <x v="4"/>
    <n v="68.63"/>
    <n v="0"/>
    <n v="34.22"/>
    <n v="102.66"/>
    <n v="103.22999999999999"/>
    <n v="0"/>
    <n v="205.89"/>
    <n v="205.89"/>
    <x v="621"/>
    <n v="0.50138423429986889"/>
  </r>
  <r>
    <x v="53"/>
    <x v="629"/>
    <x v="9"/>
    <x v="9"/>
    <x v="0"/>
    <x v="3"/>
    <x v="3"/>
    <x v="1"/>
    <x v="1"/>
    <n v="78"/>
    <n v="0.15"/>
    <n v="45.42"/>
    <n v="90.84"/>
    <n v="41.759999999999991"/>
    <n v="0"/>
    <n v="156"/>
    <n v="132.6"/>
    <x v="622"/>
    <n v="0.31493212669683252"/>
  </r>
  <r>
    <x v="51"/>
    <x v="630"/>
    <x v="2"/>
    <x v="2"/>
    <x v="2"/>
    <x v="1"/>
    <x v="1"/>
    <x v="0"/>
    <x v="4"/>
    <n v="25.43"/>
    <n v="0.05"/>
    <n v="10.7"/>
    <n v="32.099999999999994"/>
    <n v="40.38000000000001"/>
    <n v="3"/>
    <n v="76.289999999999992"/>
    <n v="72.48"/>
    <x v="623"/>
    <n v="0.5571192052980134"/>
  </r>
  <r>
    <x v="77"/>
    <x v="631"/>
    <x v="2"/>
    <x v="2"/>
    <x v="2"/>
    <x v="0"/>
    <x v="0"/>
    <x v="0"/>
    <x v="2"/>
    <n v="24.85"/>
    <n v="0.05"/>
    <n v="10.48"/>
    <n v="62.88"/>
    <n v="78.77000000000001"/>
    <n v="6"/>
    <n v="149.10000000000002"/>
    <n v="141.65"/>
    <x v="624"/>
    <n v="0.55608895164136962"/>
  </r>
  <r>
    <x v="290"/>
    <x v="632"/>
    <x v="1"/>
    <x v="1"/>
    <x v="1"/>
    <x v="2"/>
    <x v="2"/>
    <x v="1"/>
    <x v="1"/>
    <n v="12.66"/>
    <n v="0"/>
    <n v="4.25"/>
    <n v="8.5"/>
    <n v="16.82"/>
    <n v="0"/>
    <n v="25.32"/>
    <n v="25.32"/>
    <x v="625"/>
    <n v="0.66429699842022116"/>
  </r>
  <r>
    <x v="262"/>
    <x v="633"/>
    <x v="9"/>
    <x v="9"/>
    <x v="0"/>
    <x v="1"/>
    <x v="1"/>
    <x v="0"/>
    <x v="3"/>
    <n v="78.22"/>
    <n v="0"/>
    <n v="45.73"/>
    <n v="228.64999999999998"/>
    <n v="162.45000000000005"/>
    <n v="5"/>
    <n v="391.1"/>
    <n v="391.1"/>
    <x v="626"/>
    <n v="0.41536691383277941"/>
  </r>
  <r>
    <x v="23"/>
    <x v="634"/>
    <x v="14"/>
    <x v="14"/>
    <x v="3"/>
    <x v="1"/>
    <x v="1"/>
    <x v="0"/>
    <x v="5"/>
    <n v="18.55"/>
    <n v="0.2"/>
    <n v="6.95"/>
    <n v="27.8"/>
    <n v="31.56"/>
    <n v="4"/>
    <n v="74.2"/>
    <n v="59.36"/>
    <x v="627"/>
    <n v="0.53167115902964956"/>
  </r>
  <r>
    <x v="33"/>
    <x v="635"/>
    <x v="7"/>
    <x v="7"/>
    <x v="1"/>
    <x v="1"/>
    <x v="1"/>
    <x v="0"/>
    <x v="2"/>
    <n v="9.66"/>
    <n v="0"/>
    <n v="2.83"/>
    <n v="16.98"/>
    <n v="40.980000000000004"/>
    <n v="6"/>
    <n v="57.96"/>
    <n v="57.96"/>
    <x v="628"/>
    <n v="0.70703933747412018"/>
  </r>
  <r>
    <x v="173"/>
    <x v="636"/>
    <x v="8"/>
    <x v="8"/>
    <x v="0"/>
    <x v="4"/>
    <x v="4"/>
    <x v="0"/>
    <x v="1"/>
    <n v="19.59"/>
    <n v="0.05"/>
    <n v="7.17"/>
    <n v="14.34"/>
    <n v="22.88"/>
    <n v="2"/>
    <n v="39.18"/>
    <n v="37.22"/>
    <x v="629"/>
    <n v="0.61472326706072"/>
  </r>
  <r>
    <x v="98"/>
    <x v="637"/>
    <x v="5"/>
    <x v="5"/>
    <x v="1"/>
    <x v="1"/>
    <x v="1"/>
    <x v="0"/>
    <x v="0"/>
    <n v="23.51"/>
    <n v="0.1"/>
    <n v="8.64"/>
    <n v="8.64"/>
    <n v="12.52"/>
    <n v="1"/>
    <n v="23.51"/>
    <n v="21.16"/>
    <x v="630"/>
    <n v="0.59168241965973534"/>
  </r>
  <r>
    <x v="94"/>
    <x v="638"/>
    <x v="9"/>
    <x v="9"/>
    <x v="0"/>
    <x v="0"/>
    <x v="0"/>
    <x v="1"/>
    <x v="2"/>
    <n v="81.3"/>
    <n v="0"/>
    <n v="44.47"/>
    <n v="266.82"/>
    <n v="220.98000000000002"/>
    <n v="0"/>
    <n v="487.79999999999995"/>
    <n v="487.8"/>
    <x v="631"/>
    <n v="0.45301353013530138"/>
  </r>
  <r>
    <x v="112"/>
    <x v="639"/>
    <x v="14"/>
    <x v="14"/>
    <x v="3"/>
    <x v="4"/>
    <x v="4"/>
    <x v="0"/>
    <x v="0"/>
    <n v="19.21"/>
    <n v="0"/>
    <n v="6.93"/>
    <n v="6.93"/>
    <n v="12.280000000000001"/>
    <n v="1"/>
    <n v="19.21"/>
    <n v="19.21"/>
    <x v="632"/>
    <n v="0.63925039042165543"/>
  </r>
  <r>
    <x v="223"/>
    <x v="640"/>
    <x v="8"/>
    <x v="8"/>
    <x v="0"/>
    <x v="0"/>
    <x v="0"/>
    <x v="0"/>
    <x v="0"/>
    <n v="19.670000000000002"/>
    <n v="0"/>
    <n v="7.44"/>
    <n v="7.44"/>
    <n v="12.23"/>
    <n v="1"/>
    <n v="19.670000000000002"/>
    <n v="19.670000000000002"/>
    <x v="633"/>
    <n v="0.62175902389425519"/>
  </r>
  <r>
    <x v="197"/>
    <x v="641"/>
    <x v="8"/>
    <x v="8"/>
    <x v="0"/>
    <x v="1"/>
    <x v="1"/>
    <x v="1"/>
    <x v="4"/>
    <n v="20.14"/>
    <n v="0.05"/>
    <n v="7.23"/>
    <n v="21.69"/>
    <n v="35.709999999999994"/>
    <n v="0"/>
    <n v="60.42"/>
    <n v="57.4"/>
    <x v="634"/>
    <n v="0.6221254355400696"/>
  </r>
  <r>
    <x v="130"/>
    <x v="642"/>
    <x v="11"/>
    <x v="11"/>
    <x v="2"/>
    <x v="4"/>
    <x v="4"/>
    <x v="1"/>
    <x v="0"/>
    <n v="41"/>
    <n v="0"/>
    <n v="18.36"/>
    <n v="18.36"/>
    <n v="22.64"/>
    <n v="0"/>
    <n v="41"/>
    <n v="41"/>
    <x v="635"/>
    <n v="0.55219512195121956"/>
  </r>
  <r>
    <x v="207"/>
    <x v="643"/>
    <x v="6"/>
    <x v="6"/>
    <x v="2"/>
    <x v="0"/>
    <x v="0"/>
    <x v="1"/>
    <x v="9"/>
    <n v="189.46"/>
    <n v="0"/>
    <n v="119.13"/>
    <n v="833.91"/>
    <n v="492.31000000000006"/>
    <n v="0"/>
    <n v="1326.22"/>
    <n v="1326.22"/>
    <x v="636"/>
    <n v="0.37121292093317854"/>
  </r>
  <r>
    <x v="152"/>
    <x v="644"/>
    <x v="11"/>
    <x v="11"/>
    <x v="2"/>
    <x v="3"/>
    <x v="3"/>
    <x v="1"/>
    <x v="1"/>
    <n v="40.520000000000003"/>
    <n v="0.2"/>
    <n v="18.38"/>
    <n v="36.76"/>
    <n v="28.07"/>
    <n v="0"/>
    <n v="81.040000000000006"/>
    <n v="64.83"/>
    <x v="637"/>
    <n v="0.4329785593089619"/>
  </r>
  <r>
    <x v="123"/>
    <x v="645"/>
    <x v="10"/>
    <x v="10"/>
    <x v="2"/>
    <x v="0"/>
    <x v="0"/>
    <x v="0"/>
    <x v="1"/>
    <n v="69.62"/>
    <n v="0.05"/>
    <n v="33.619999999999997"/>
    <n v="67.239999999999995"/>
    <n v="65.040000000000006"/>
    <n v="2"/>
    <n v="139.24"/>
    <n v="132.28"/>
    <x v="638"/>
    <n v="0.4916843060175386"/>
  </r>
  <r>
    <x v="147"/>
    <x v="646"/>
    <x v="2"/>
    <x v="2"/>
    <x v="2"/>
    <x v="4"/>
    <x v="4"/>
    <x v="0"/>
    <x v="8"/>
    <n v="24.92"/>
    <n v="0.1"/>
    <n v="10.48"/>
    <n v="83.84"/>
    <n v="95.579999999999984"/>
    <n v="8"/>
    <n v="199.36"/>
    <n v="179.42"/>
    <x v="639"/>
    <n v="0.53271653104447658"/>
  </r>
  <r>
    <x v="14"/>
    <x v="647"/>
    <x v="6"/>
    <x v="6"/>
    <x v="2"/>
    <x v="2"/>
    <x v="2"/>
    <x v="0"/>
    <x v="0"/>
    <n v="190.77"/>
    <n v="0.15"/>
    <n v="117.8"/>
    <n v="117.8"/>
    <n v="44.350000000000009"/>
    <n v="1"/>
    <n v="190.77"/>
    <n v="162.15"/>
    <x v="640"/>
    <n v="0.2735121800801727"/>
  </r>
  <r>
    <x v="188"/>
    <x v="648"/>
    <x v="4"/>
    <x v="4"/>
    <x v="2"/>
    <x v="0"/>
    <x v="0"/>
    <x v="1"/>
    <x v="2"/>
    <n v="55.45"/>
    <n v="0"/>
    <n v="27.08"/>
    <n v="162.47999999999999"/>
    <n v="170.22"/>
    <n v="0"/>
    <n v="332.70000000000005"/>
    <n v="332.7"/>
    <x v="641"/>
    <n v="0.51163210099188461"/>
  </r>
  <r>
    <x v="128"/>
    <x v="649"/>
    <x v="10"/>
    <x v="10"/>
    <x v="2"/>
    <x v="4"/>
    <x v="4"/>
    <x v="1"/>
    <x v="4"/>
    <n v="72.069999999999993"/>
    <n v="0.15"/>
    <n v="34.46"/>
    <n v="103.38"/>
    <n v="80.400000000000006"/>
    <n v="0"/>
    <n v="216.20999999999998"/>
    <n v="183.78"/>
    <x v="642"/>
    <n v="0.43747959516813584"/>
  </r>
  <r>
    <x v="291"/>
    <x v="650"/>
    <x v="13"/>
    <x v="13"/>
    <x v="3"/>
    <x v="2"/>
    <x v="2"/>
    <x v="0"/>
    <x v="4"/>
    <n v="27.03"/>
    <n v="0"/>
    <n v="11.94"/>
    <n v="35.82"/>
    <n v="45.27"/>
    <n v="3"/>
    <n v="81.09"/>
    <n v="81.09"/>
    <x v="643"/>
    <n v="0.55826859045504995"/>
  </r>
  <r>
    <x v="292"/>
    <x v="651"/>
    <x v="2"/>
    <x v="2"/>
    <x v="2"/>
    <x v="4"/>
    <x v="4"/>
    <x v="1"/>
    <x v="4"/>
    <n v="24.88"/>
    <n v="0.1"/>
    <n v="10.49"/>
    <n v="31.47"/>
    <n v="35.710000000000008"/>
    <n v="0"/>
    <n v="74.64"/>
    <n v="67.180000000000007"/>
    <x v="644"/>
    <n v="0.53155701101518316"/>
  </r>
  <r>
    <x v="293"/>
    <x v="652"/>
    <x v="10"/>
    <x v="10"/>
    <x v="2"/>
    <x v="4"/>
    <x v="4"/>
    <x v="1"/>
    <x v="0"/>
    <n v="70.8"/>
    <n v="0.1"/>
    <n v="33.5"/>
    <n v="33.5"/>
    <n v="30.22"/>
    <n v="0"/>
    <n v="70.8"/>
    <n v="63.72"/>
    <x v="645"/>
    <n v="0.47426239799121156"/>
  </r>
  <r>
    <x v="252"/>
    <x v="653"/>
    <x v="10"/>
    <x v="10"/>
    <x v="2"/>
    <x v="3"/>
    <x v="3"/>
    <x v="1"/>
    <x v="1"/>
    <n v="70.84"/>
    <n v="0"/>
    <n v="34.65"/>
    <n v="69.3"/>
    <n v="72.38000000000001"/>
    <n v="0"/>
    <n v="141.68"/>
    <n v="141.68"/>
    <x v="646"/>
    <n v="0.51086956521739135"/>
  </r>
  <r>
    <x v="231"/>
    <x v="654"/>
    <x v="3"/>
    <x v="3"/>
    <x v="0"/>
    <x v="4"/>
    <x v="4"/>
    <x v="0"/>
    <x v="9"/>
    <n v="24.68"/>
    <n v="0"/>
    <n v="9.44"/>
    <n v="66.08"/>
    <n v="106.67999999999999"/>
    <n v="7"/>
    <n v="172.76"/>
    <n v="172.76"/>
    <x v="647"/>
    <n v="0.61750405186385737"/>
  </r>
  <r>
    <x v="76"/>
    <x v="655"/>
    <x v="1"/>
    <x v="1"/>
    <x v="1"/>
    <x v="3"/>
    <x v="3"/>
    <x v="0"/>
    <x v="8"/>
    <n v="13.02"/>
    <n v="0.15"/>
    <n v="4.29"/>
    <n v="34.32"/>
    <n v="54.220000000000006"/>
    <n v="8"/>
    <n v="104.16"/>
    <n v="88.54"/>
    <x v="648"/>
    <n v="0.61237858594985317"/>
  </r>
  <r>
    <x v="267"/>
    <x v="656"/>
    <x v="9"/>
    <x v="9"/>
    <x v="0"/>
    <x v="0"/>
    <x v="0"/>
    <x v="1"/>
    <x v="0"/>
    <n v="79.34"/>
    <n v="0"/>
    <n v="44.76"/>
    <n v="44.76"/>
    <n v="34.580000000000005"/>
    <n v="0"/>
    <n v="79.34"/>
    <n v="79.34"/>
    <x v="649"/>
    <n v="0.43584572724981097"/>
  </r>
  <r>
    <x v="78"/>
    <x v="657"/>
    <x v="0"/>
    <x v="0"/>
    <x v="0"/>
    <x v="3"/>
    <x v="3"/>
    <x v="1"/>
    <x v="2"/>
    <n v="29.34"/>
    <n v="0.1"/>
    <n v="11.87"/>
    <n v="71.22"/>
    <n v="87.22"/>
    <n v="0"/>
    <n v="176.04"/>
    <n v="158.44"/>
    <x v="650"/>
    <n v="0.55049229992426152"/>
  </r>
  <r>
    <x v="228"/>
    <x v="658"/>
    <x v="0"/>
    <x v="0"/>
    <x v="0"/>
    <x v="1"/>
    <x v="1"/>
    <x v="1"/>
    <x v="3"/>
    <n v="30.45"/>
    <n v="0.05"/>
    <n v="11.91"/>
    <n v="59.55"/>
    <n v="85.089999999999989"/>
    <n v="0"/>
    <n v="152.25"/>
    <n v="144.63999999999999"/>
    <x v="651"/>
    <n v="0.58828816371681414"/>
  </r>
  <r>
    <x v="139"/>
    <x v="659"/>
    <x v="5"/>
    <x v="5"/>
    <x v="1"/>
    <x v="4"/>
    <x v="4"/>
    <x v="0"/>
    <x v="1"/>
    <n v="22.92"/>
    <n v="0.2"/>
    <n v="8.51"/>
    <n v="17.02"/>
    <n v="19.650000000000002"/>
    <n v="2"/>
    <n v="45.84"/>
    <n v="36.67"/>
    <x v="652"/>
    <n v="0.53586037632942463"/>
  </r>
  <r>
    <x v="294"/>
    <x v="660"/>
    <x v="6"/>
    <x v="6"/>
    <x v="2"/>
    <x v="4"/>
    <x v="4"/>
    <x v="1"/>
    <x v="2"/>
    <n v="186.44"/>
    <n v="0.15"/>
    <n v="119.88"/>
    <n v="719.28"/>
    <n v="231.56000000000006"/>
    <n v="0"/>
    <n v="1118.6399999999999"/>
    <n v="950.84"/>
    <x v="653"/>
    <n v="0.2435320348323588"/>
  </r>
  <r>
    <x v="295"/>
    <x v="661"/>
    <x v="10"/>
    <x v="10"/>
    <x v="2"/>
    <x v="3"/>
    <x v="3"/>
    <x v="0"/>
    <x v="0"/>
    <n v="68.510000000000005"/>
    <n v="0"/>
    <n v="34.03"/>
    <n v="34.03"/>
    <n v="34.480000000000004"/>
    <n v="1"/>
    <n v="68.510000000000005"/>
    <n v="68.510000000000005"/>
    <x v="654"/>
    <n v="0.5032841920887462"/>
  </r>
  <r>
    <x v="131"/>
    <x v="662"/>
    <x v="13"/>
    <x v="13"/>
    <x v="3"/>
    <x v="1"/>
    <x v="1"/>
    <x v="1"/>
    <x v="4"/>
    <n v="27.36"/>
    <n v="0"/>
    <n v="11.65"/>
    <n v="34.950000000000003"/>
    <n v="47.129999999999995"/>
    <n v="0"/>
    <n v="82.08"/>
    <n v="82.08"/>
    <x v="655"/>
    <n v="0.57419590643274854"/>
  </r>
  <r>
    <x v="5"/>
    <x v="663"/>
    <x v="8"/>
    <x v="8"/>
    <x v="0"/>
    <x v="2"/>
    <x v="2"/>
    <x v="1"/>
    <x v="4"/>
    <n v="19.79"/>
    <n v="0.1"/>
    <n v="7.35"/>
    <n v="22.049999999999997"/>
    <n v="31.380000000000003"/>
    <n v="0"/>
    <n v="59.37"/>
    <n v="53.43"/>
    <x v="656"/>
    <n v="0.58731049971925886"/>
  </r>
  <r>
    <x v="296"/>
    <x v="664"/>
    <x v="7"/>
    <x v="7"/>
    <x v="1"/>
    <x v="1"/>
    <x v="1"/>
    <x v="1"/>
    <x v="5"/>
    <n v="9.5299999999999994"/>
    <n v="0.15"/>
    <n v="2.82"/>
    <n v="11.28"/>
    <n v="21.119999999999997"/>
    <n v="0"/>
    <n v="38.119999999999997"/>
    <n v="32.4"/>
    <x v="657"/>
    <n v="0.65185185185185179"/>
  </r>
  <r>
    <x v="177"/>
    <x v="665"/>
    <x v="8"/>
    <x v="8"/>
    <x v="0"/>
    <x v="3"/>
    <x v="3"/>
    <x v="0"/>
    <x v="1"/>
    <n v="20.54"/>
    <n v="0"/>
    <n v="7.24"/>
    <n v="14.48"/>
    <n v="26.599999999999998"/>
    <n v="2"/>
    <n v="41.08"/>
    <n v="41.08"/>
    <x v="658"/>
    <n v="0.64751703992210319"/>
  </r>
  <r>
    <x v="212"/>
    <x v="666"/>
    <x v="0"/>
    <x v="0"/>
    <x v="0"/>
    <x v="2"/>
    <x v="2"/>
    <x v="0"/>
    <x v="0"/>
    <n v="30.88"/>
    <n v="0"/>
    <n v="11.94"/>
    <n v="11.94"/>
    <n v="18.939999999999998"/>
    <n v="1"/>
    <n v="30.88"/>
    <n v="30.88"/>
    <x v="659"/>
    <n v="0.61334196891191706"/>
  </r>
  <r>
    <x v="148"/>
    <x v="667"/>
    <x v="2"/>
    <x v="2"/>
    <x v="2"/>
    <x v="0"/>
    <x v="0"/>
    <x v="1"/>
    <x v="0"/>
    <n v="24.91"/>
    <n v="0"/>
    <n v="10.51"/>
    <n v="10.51"/>
    <n v="14.4"/>
    <n v="0"/>
    <n v="24.91"/>
    <n v="24.91"/>
    <x v="660"/>
    <n v="0.57808109193095147"/>
  </r>
  <r>
    <x v="56"/>
    <x v="668"/>
    <x v="13"/>
    <x v="13"/>
    <x v="3"/>
    <x v="4"/>
    <x v="4"/>
    <x v="1"/>
    <x v="7"/>
    <n v="28.2"/>
    <n v="0"/>
    <n v="11.52"/>
    <n v="103.67999999999999"/>
    <n v="150.12"/>
    <n v="0"/>
    <n v="253.79999999999998"/>
    <n v="253.8"/>
    <x v="661"/>
    <n v="0.59148936170212763"/>
  </r>
  <r>
    <x v="278"/>
    <x v="669"/>
    <x v="12"/>
    <x v="12"/>
    <x v="3"/>
    <x v="0"/>
    <x v="0"/>
    <x v="1"/>
    <x v="3"/>
    <n v="32.31"/>
    <n v="0.15"/>
    <n v="14.33"/>
    <n v="71.650000000000006"/>
    <n v="65.669999999999987"/>
    <n v="0"/>
    <n v="161.55000000000001"/>
    <n v="137.32"/>
    <x v="662"/>
    <n v="0.4782260413632391"/>
  </r>
  <r>
    <x v="100"/>
    <x v="670"/>
    <x v="5"/>
    <x v="5"/>
    <x v="1"/>
    <x v="1"/>
    <x v="1"/>
    <x v="0"/>
    <x v="5"/>
    <n v="23.46"/>
    <n v="0.2"/>
    <n v="8.5500000000000007"/>
    <n v="34.200000000000003"/>
    <n v="40.86999999999999"/>
    <n v="4"/>
    <n v="93.84"/>
    <n v="75.069999999999993"/>
    <x v="663"/>
    <n v="0.54442520314373244"/>
  </r>
  <r>
    <x v="128"/>
    <x v="671"/>
    <x v="8"/>
    <x v="8"/>
    <x v="0"/>
    <x v="0"/>
    <x v="0"/>
    <x v="0"/>
    <x v="0"/>
    <n v="20.41"/>
    <n v="0"/>
    <n v="7.27"/>
    <n v="7.27"/>
    <n v="13.14"/>
    <n v="1"/>
    <n v="20.41"/>
    <n v="20.41"/>
    <x v="664"/>
    <n v="0.64380205781479671"/>
  </r>
  <r>
    <x v="175"/>
    <x v="672"/>
    <x v="7"/>
    <x v="7"/>
    <x v="1"/>
    <x v="1"/>
    <x v="1"/>
    <x v="1"/>
    <x v="8"/>
    <n v="9.41"/>
    <n v="0"/>
    <n v="2.87"/>
    <n v="22.96"/>
    <n v="52.32"/>
    <n v="0"/>
    <n v="75.28"/>
    <n v="75.28"/>
    <x v="665"/>
    <n v="0.69500531349628059"/>
  </r>
  <r>
    <x v="211"/>
    <x v="673"/>
    <x v="12"/>
    <x v="12"/>
    <x v="3"/>
    <x v="3"/>
    <x v="3"/>
    <x v="0"/>
    <x v="1"/>
    <n v="32.909999999999997"/>
    <n v="0.2"/>
    <n v="14.42"/>
    <n v="28.84"/>
    <n v="23.819999999999997"/>
    <n v="2"/>
    <n v="65.819999999999993"/>
    <n v="52.66"/>
    <x v="666"/>
    <n v="0.45233573870110139"/>
  </r>
  <r>
    <x v="297"/>
    <x v="674"/>
    <x v="8"/>
    <x v="8"/>
    <x v="0"/>
    <x v="4"/>
    <x v="4"/>
    <x v="0"/>
    <x v="8"/>
    <n v="20.260000000000002"/>
    <n v="0.2"/>
    <n v="7.2"/>
    <n v="57.6"/>
    <n v="72.06"/>
    <n v="8"/>
    <n v="162.08000000000001"/>
    <n v="129.66"/>
    <x v="667"/>
    <n v="0.55576122165664044"/>
  </r>
  <r>
    <x v="181"/>
    <x v="675"/>
    <x v="1"/>
    <x v="1"/>
    <x v="1"/>
    <x v="0"/>
    <x v="0"/>
    <x v="0"/>
    <x v="7"/>
    <n v="13.19"/>
    <n v="0.2"/>
    <n v="4.32"/>
    <n v="38.880000000000003"/>
    <n v="56.089999999999996"/>
    <n v="9"/>
    <n v="118.71"/>
    <n v="94.97"/>
    <x v="668"/>
    <n v="0.5906075602821943"/>
  </r>
  <r>
    <x v="157"/>
    <x v="676"/>
    <x v="14"/>
    <x v="14"/>
    <x v="3"/>
    <x v="1"/>
    <x v="1"/>
    <x v="1"/>
    <x v="0"/>
    <n v="18.63"/>
    <n v="0.1"/>
    <n v="6.84"/>
    <n v="6.84"/>
    <n v="9.93"/>
    <n v="0"/>
    <n v="18.63"/>
    <n v="16.77"/>
    <x v="669"/>
    <n v="0.59212880143112701"/>
  </r>
  <r>
    <x v="298"/>
    <x v="677"/>
    <x v="3"/>
    <x v="3"/>
    <x v="0"/>
    <x v="0"/>
    <x v="0"/>
    <x v="1"/>
    <x v="1"/>
    <n v="24.58"/>
    <n v="0.15"/>
    <n v="9.49"/>
    <n v="18.98"/>
    <n v="22.81"/>
    <n v="0"/>
    <n v="49.16"/>
    <n v="41.79"/>
    <x v="670"/>
    <n v="0.54582435989471167"/>
  </r>
  <r>
    <x v="85"/>
    <x v="678"/>
    <x v="6"/>
    <x v="6"/>
    <x v="2"/>
    <x v="0"/>
    <x v="0"/>
    <x v="1"/>
    <x v="8"/>
    <n v="185.71"/>
    <n v="0.15"/>
    <n v="119.92"/>
    <n v="959.36"/>
    <n v="303.46999999999991"/>
    <n v="0"/>
    <n v="1485.68"/>
    <n v="1262.83"/>
    <x v="671"/>
    <n v="0.24030946366494296"/>
  </r>
  <r>
    <x v="0"/>
    <x v="679"/>
    <x v="10"/>
    <x v="10"/>
    <x v="2"/>
    <x v="0"/>
    <x v="0"/>
    <x v="1"/>
    <x v="6"/>
    <n v="70.41"/>
    <n v="0.1"/>
    <n v="34.11"/>
    <n v="341.1"/>
    <n v="292.59000000000003"/>
    <n v="0"/>
    <n v="704.09999999999991"/>
    <n v="633.69000000000005"/>
    <x v="672"/>
    <n v="0.46172418690526917"/>
  </r>
  <r>
    <x v="299"/>
    <x v="680"/>
    <x v="6"/>
    <x v="6"/>
    <x v="2"/>
    <x v="4"/>
    <x v="4"/>
    <x v="1"/>
    <x v="2"/>
    <n v="188.54"/>
    <n v="0"/>
    <n v="119.63"/>
    <n v="717.78"/>
    <n v="413.46000000000004"/>
    <n v="0"/>
    <n v="1131.24"/>
    <n v="1131.24"/>
    <x v="673"/>
    <n v="0.36549273363742446"/>
  </r>
  <r>
    <x v="234"/>
    <x v="681"/>
    <x v="11"/>
    <x v="11"/>
    <x v="2"/>
    <x v="0"/>
    <x v="0"/>
    <x v="1"/>
    <x v="3"/>
    <n v="39.65"/>
    <n v="0"/>
    <n v="18.079999999999998"/>
    <n v="90.399999999999991"/>
    <n v="107.85000000000001"/>
    <n v="0"/>
    <n v="198.25"/>
    <n v="198.25"/>
    <x v="674"/>
    <n v="0.5440100882723834"/>
  </r>
  <r>
    <x v="230"/>
    <x v="682"/>
    <x v="12"/>
    <x v="12"/>
    <x v="3"/>
    <x v="3"/>
    <x v="3"/>
    <x v="0"/>
    <x v="4"/>
    <n v="32.83"/>
    <n v="0.2"/>
    <n v="14.02"/>
    <n v="42.06"/>
    <n v="36.730000000000004"/>
    <n v="3"/>
    <n v="98.49"/>
    <n v="78.790000000000006"/>
    <x v="675"/>
    <n v="0.46617591064855946"/>
  </r>
  <r>
    <x v="264"/>
    <x v="683"/>
    <x v="11"/>
    <x v="11"/>
    <x v="2"/>
    <x v="1"/>
    <x v="1"/>
    <x v="0"/>
    <x v="1"/>
    <n v="40.82"/>
    <n v="0.2"/>
    <n v="18.39"/>
    <n v="36.78"/>
    <n v="28.53"/>
    <n v="2"/>
    <n v="81.64"/>
    <n v="65.31"/>
    <x v="676"/>
    <n v="0.43683968764354619"/>
  </r>
  <r>
    <x v="21"/>
    <x v="684"/>
    <x v="12"/>
    <x v="12"/>
    <x v="3"/>
    <x v="2"/>
    <x v="2"/>
    <x v="0"/>
    <x v="4"/>
    <n v="31.75"/>
    <n v="0.15"/>
    <n v="14.44"/>
    <n v="43.32"/>
    <n v="37.639999999999993"/>
    <n v="3"/>
    <n v="95.25"/>
    <n v="80.959999999999994"/>
    <x v="677"/>
    <n v="0.46492094861660077"/>
  </r>
  <r>
    <x v="51"/>
    <x v="685"/>
    <x v="11"/>
    <x v="11"/>
    <x v="2"/>
    <x v="1"/>
    <x v="1"/>
    <x v="0"/>
    <x v="0"/>
    <n v="40.94"/>
    <n v="0.2"/>
    <n v="18.41"/>
    <n v="18.41"/>
    <n v="14.34"/>
    <n v="1"/>
    <n v="40.94"/>
    <n v="32.75"/>
    <x v="678"/>
    <n v="0.43786259541984734"/>
  </r>
  <r>
    <x v="300"/>
    <x v="686"/>
    <x v="10"/>
    <x v="10"/>
    <x v="2"/>
    <x v="4"/>
    <x v="4"/>
    <x v="1"/>
    <x v="0"/>
    <n v="71.33"/>
    <n v="0"/>
    <n v="33.97"/>
    <n v="33.97"/>
    <n v="37.36"/>
    <n v="0"/>
    <n v="71.33"/>
    <n v="71.33"/>
    <x v="679"/>
    <n v="0.52376279265386239"/>
  </r>
  <r>
    <x v="122"/>
    <x v="687"/>
    <x v="11"/>
    <x v="11"/>
    <x v="2"/>
    <x v="4"/>
    <x v="4"/>
    <x v="1"/>
    <x v="5"/>
    <n v="40.619999999999997"/>
    <n v="0.1"/>
    <n v="18.010000000000002"/>
    <n v="72.040000000000006"/>
    <n v="74.189999999999984"/>
    <n v="0"/>
    <n v="162.47999999999999"/>
    <n v="146.22999999999999"/>
    <x v="680"/>
    <n v="0.50735143267455374"/>
  </r>
  <r>
    <x v="213"/>
    <x v="688"/>
    <x v="3"/>
    <x v="3"/>
    <x v="0"/>
    <x v="3"/>
    <x v="3"/>
    <x v="0"/>
    <x v="9"/>
    <n v="23.96"/>
    <n v="0.05"/>
    <n v="9.49"/>
    <n v="66.430000000000007"/>
    <n v="92.9"/>
    <n v="7"/>
    <n v="167.72"/>
    <n v="159.33000000000001"/>
    <x v="681"/>
    <n v="0.58306659135128347"/>
  </r>
  <r>
    <x v="41"/>
    <x v="689"/>
    <x v="0"/>
    <x v="0"/>
    <x v="0"/>
    <x v="3"/>
    <x v="3"/>
    <x v="0"/>
    <x v="2"/>
    <n v="30.45"/>
    <n v="0.1"/>
    <n v="12.14"/>
    <n v="72.84"/>
    <n v="91.59"/>
    <n v="6"/>
    <n v="182.7"/>
    <n v="164.43"/>
    <x v="682"/>
    <n v="0.55701514322203982"/>
  </r>
  <r>
    <x v="55"/>
    <x v="690"/>
    <x v="14"/>
    <x v="14"/>
    <x v="3"/>
    <x v="3"/>
    <x v="3"/>
    <x v="1"/>
    <x v="0"/>
    <n v="18.760000000000002"/>
    <n v="0"/>
    <n v="6.97"/>
    <n v="6.97"/>
    <n v="11.790000000000003"/>
    <n v="0"/>
    <n v="18.760000000000002"/>
    <n v="18.760000000000002"/>
    <x v="683"/>
    <n v="0.62846481876332627"/>
  </r>
  <r>
    <x v="165"/>
    <x v="691"/>
    <x v="7"/>
    <x v="7"/>
    <x v="1"/>
    <x v="2"/>
    <x v="2"/>
    <x v="1"/>
    <x v="4"/>
    <n v="9.2200000000000006"/>
    <n v="0"/>
    <n v="2.9"/>
    <n v="8.6999999999999993"/>
    <n v="18.96"/>
    <n v="0"/>
    <n v="27.660000000000004"/>
    <n v="27.66"/>
    <x v="684"/>
    <n v="0.68546637744034711"/>
  </r>
  <r>
    <x v="31"/>
    <x v="692"/>
    <x v="12"/>
    <x v="12"/>
    <x v="3"/>
    <x v="2"/>
    <x v="2"/>
    <x v="1"/>
    <x v="7"/>
    <n v="31.49"/>
    <n v="0.2"/>
    <n v="14.35"/>
    <n v="129.15"/>
    <n v="97.579999999999984"/>
    <n v="0"/>
    <n v="283.40999999999997"/>
    <n v="226.73"/>
    <x v="685"/>
    <n v="0.430379746835443"/>
  </r>
  <r>
    <x v="301"/>
    <x v="693"/>
    <x v="4"/>
    <x v="4"/>
    <x v="2"/>
    <x v="0"/>
    <x v="0"/>
    <x v="0"/>
    <x v="3"/>
    <n v="53.35"/>
    <n v="0"/>
    <n v="27.45"/>
    <n v="137.25"/>
    <n v="129.5"/>
    <n v="5"/>
    <n v="266.75"/>
    <n v="266.75"/>
    <x v="686"/>
    <n v="0.48547328959700092"/>
  </r>
  <r>
    <x v="296"/>
    <x v="694"/>
    <x v="12"/>
    <x v="12"/>
    <x v="3"/>
    <x v="1"/>
    <x v="1"/>
    <x v="0"/>
    <x v="3"/>
    <n v="31.38"/>
    <n v="0.2"/>
    <n v="14.05"/>
    <n v="70.25"/>
    <n v="55.269999999999996"/>
    <n v="5"/>
    <n v="156.9"/>
    <n v="125.52"/>
    <x v="687"/>
    <n v="0.4403282345442957"/>
  </r>
  <r>
    <x v="302"/>
    <x v="695"/>
    <x v="10"/>
    <x v="10"/>
    <x v="2"/>
    <x v="4"/>
    <x v="4"/>
    <x v="0"/>
    <x v="0"/>
    <n v="71.09"/>
    <n v="0.05"/>
    <n v="33.380000000000003"/>
    <n v="33.380000000000003"/>
    <n v="34.160000000000004"/>
    <n v="1"/>
    <n v="71.09"/>
    <n v="67.540000000000006"/>
    <x v="688"/>
    <n v="0.50577435593722242"/>
  </r>
  <r>
    <x v="245"/>
    <x v="696"/>
    <x v="13"/>
    <x v="13"/>
    <x v="3"/>
    <x v="0"/>
    <x v="0"/>
    <x v="1"/>
    <x v="3"/>
    <n v="27.8"/>
    <n v="0.15"/>
    <n v="11.62"/>
    <n v="58.099999999999994"/>
    <n v="60.050000000000011"/>
    <n v="0"/>
    <n v="139"/>
    <n v="118.15"/>
    <x v="689"/>
    <n v="0.50825222175201024"/>
  </r>
  <r>
    <x v="22"/>
    <x v="697"/>
    <x v="13"/>
    <x v="13"/>
    <x v="3"/>
    <x v="2"/>
    <x v="2"/>
    <x v="1"/>
    <x v="9"/>
    <n v="27.99"/>
    <n v="0.1"/>
    <n v="11.6"/>
    <n v="81.2"/>
    <n v="95.14"/>
    <n v="0"/>
    <n v="195.92999999999998"/>
    <n v="176.34"/>
    <x v="690"/>
    <n v="0.53952591584439147"/>
  </r>
  <r>
    <x v="47"/>
    <x v="698"/>
    <x v="5"/>
    <x v="5"/>
    <x v="1"/>
    <x v="3"/>
    <x v="3"/>
    <x v="1"/>
    <x v="4"/>
    <n v="23.23"/>
    <n v="0"/>
    <n v="8.3800000000000008"/>
    <n v="25.14"/>
    <n v="44.55"/>
    <n v="0"/>
    <n v="69.69"/>
    <n v="69.69"/>
    <x v="691"/>
    <n v="0.63925957813172618"/>
  </r>
  <r>
    <x v="273"/>
    <x v="699"/>
    <x v="10"/>
    <x v="10"/>
    <x v="2"/>
    <x v="2"/>
    <x v="2"/>
    <x v="0"/>
    <x v="6"/>
    <n v="69.31"/>
    <n v="0.15"/>
    <n v="34.31"/>
    <n v="343.1"/>
    <n v="246.03999999999996"/>
    <n v="10"/>
    <n v="693.1"/>
    <n v="589.14"/>
    <x v="692"/>
    <n v="0.41762569168618657"/>
  </r>
  <r>
    <x v="222"/>
    <x v="700"/>
    <x v="8"/>
    <x v="8"/>
    <x v="0"/>
    <x v="1"/>
    <x v="1"/>
    <x v="1"/>
    <x v="3"/>
    <n v="20.350000000000001"/>
    <n v="0.1"/>
    <n v="7.26"/>
    <n v="36.299999999999997"/>
    <n v="55.28"/>
    <n v="0"/>
    <n v="101.75"/>
    <n v="91.58"/>
    <x v="693"/>
    <n v="0.60362524568683118"/>
  </r>
  <r>
    <x v="32"/>
    <x v="701"/>
    <x v="13"/>
    <x v="13"/>
    <x v="3"/>
    <x v="4"/>
    <x v="4"/>
    <x v="1"/>
    <x v="0"/>
    <n v="27.42"/>
    <n v="0.35"/>
    <n v="11.63"/>
    <n v="11.63"/>
    <n v="6.1899999999999995"/>
    <n v="0"/>
    <n v="27.42"/>
    <n v="17.82"/>
    <x v="694"/>
    <n v="0.34736251402918067"/>
  </r>
  <r>
    <x v="169"/>
    <x v="702"/>
    <x v="11"/>
    <x v="11"/>
    <x v="2"/>
    <x v="3"/>
    <x v="3"/>
    <x v="0"/>
    <x v="0"/>
    <n v="38.950000000000003"/>
    <n v="0"/>
    <n v="18.16"/>
    <n v="18.16"/>
    <n v="20.790000000000003"/>
    <n v="1"/>
    <n v="38.950000000000003"/>
    <n v="38.950000000000003"/>
    <x v="695"/>
    <n v="0.53376123234916562"/>
  </r>
  <r>
    <x v="191"/>
    <x v="703"/>
    <x v="6"/>
    <x v="6"/>
    <x v="2"/>
    <x v="1"/>
    <x v="1"/>
    <x v="1"/>
    <x v="2"/>
    <n v="191.83"/>
    <n v="0.2"/>
    <n v="119.26"/>
    <n v="715.56000000000006"/>
    <n v="205.21999999999991"/>
    <n v="0"/>
    <n v="1150.98"/>
    <n v="920.78"/>
    <x v="696"/>
    <n v="0.2228762570863832"/>
  </r>
  <r>
    <x v="303"/>
    <x v="704"/>
    <x v="6"/>
    <x v="6"/>
    <x v="2"/>
    <x v="4"/>
    <x v="4"/>
    <x v="1"/>
    <x v="4"/>
    <n v="193.52"/>
    <n v="0.2"/>
    <n v="120.14"/>
    <n v="360.42"/>
    <n v="104.02999999999997"/>
    <n v="0"/>
    <n v="580.56000000000006"/>
    <n v="464.45"/>
    <x v="697"/>
    <n v="0.22398535902680586"/>
  </r>
  <r>
    <x v="41"/>
    <x v="705"/>
    <x v="9"/>
    <x v="9"/>
    <x v="0"/>
    <x v="3"/>
    <x v="3"/>
    <x v="1"/>
    <x v="1"/>
    <n v="79.400000000000006"/>
    <n v="0.15"/>
    <n v="44.16"/>
    <n v="88.32"/>
    <n v="46.66"/>
    <n v="0"/>
    <n v="158.80000000000001"/>
    <n v="134.97999999999999"/>
    <x v="698"/>
    <n v="0.34568084160616386"/>
  </r>
  <r>
    <x v="179"/>
    <x v="706"/>
    <x v="3"/>
    <x v="3"/>
    <x v="0"/>
    <x v="0"/>
    <x v="0"/>
    <x v="1"/>
    <x v="0"/>
    <n v="24.39"/>
    <n v="0.05"/>
    <n v="9.68"/>
    <n v="9.68"/>
    <n v="13.490000000000002"/>
    <n v="0"/>
    <n v="24.39"/>
    <n v="23.17"/>
    <x v="51"/>
    <n v="0.58221838584376351"/>
  </r>
  <r>
    <x v="15"/>
    <x v="707"/>
    <x v="7"/>
    <x v="7"/>
    <x v="1"/>
    <x v="4"/>
    <x v="4"/>
    <x v="1"/>
    <x v="3"/>
    <n v="9.5299999999999994"/>
    <n v="0.15"/>
    <n v="2.86"/>
    <n v="14.299999999999999"/>
    <n v="26.200000000000003"/>
    <n v="0"/>
    <n v="47.65"/>
    <n v="40.5"/>
    <x v="699"/>
    <n v="0.6469135802469137"/>
  </r>
  <r>
    <x v="234"/>
    <x v="708"/>
    <x v="13"/>
    <x v="13"/>
    <x v="3"/>
    <x v="0"/>
    <x v="0"/>
    <x v="1"/>
    <x v="6"/>
    <n v="27.68"/>
    <n v="0.1"/>
    <n v="11.88"/>
    <n v="118.80000000000001"/>
    <n v="130.32"/>
    <n v="0"/>
    <n v="276.8"/>
    <n v="249.12"/>
    <x v="700"/>
    <n v="0.52312138728323698"/>
  </r>
  <r>
    <x v="183"/>
    <x v="709"/>
    <x v="2"/>
    <x v="2"/>
    <x v="2"/>
    <x v="1"/>
    <x v="1"/>
    <x v="0"/>
    <x v="2"/>
    <n v="24.76"/>
    <n v="0"/>
    <n v="10.55"/>
    <n v="63.300000000000004"/>
    <n v="85.259999999999991"/>
    <n v="6"/>
    <n v="148.56"/>
    <n v="148.56"/>
    <x v="701"/>
    <n v="0.57390953150242319"/>
  </r>
  <r>
    <x v="304"/>
    <x v="710"/>
    <x v="12"/>
    <x v="12"/>
    <x v="3"/>
    <x v="0"/>
    <x v="0"/>
    <x v="1"/>
    <x v="0"/>
    <n v="31.5"/>
    <n v="0.05"/>
    <n v="14.28"/>
    <n v="14.28"/>
    <n v="15.65"/>
    <n v="0"/>
    <n v="31.5"/>
    <n v="29.93"/>
    <x v="702"/>
    <n v="0.52288673571667221"/>
  </r>
  <r>
    <x v="73"/>
    <x v="711"/>
    <x v="0"/>
    <x v="0"/>
    <x v="0"/>
    <x v="3"/>
    <x v="3"/>
    <x v="1"/>
    <x v="0"/>
    <n v="29.4"/>
    <n v="0.2"/>
    <n v="11.92"/>
    <n v="11.92"/>
    <n v="11.6"/>
    <n v="0"/>
    <n v="29.4"/>
    <n v="23.52"/>
    <x v="703"/>
    <n v="0.49319727891156462"/>
  </r>
  <r>
    <x v="25"/>
    <x v="712"/>
    <x v="13"/>
    <x v="13"/>
    <x v="3"/>
    <x v="1"/>
    <x v="1"/>
    <x v="1"/>
    <x v="4"/>
    <n v="26.7"/>
    <n v="0.15"/>
    <n v="11.79"/>
    <n v="35.369999999999997"/>
    <n v="32.720000000000006"/>
    <n v="0"/>
    <n v="80.099999999999994"/>
    <n v="68.09"/>
    <x v="704"/>
    <n v="0.48054046115435461"/>
  </r>
  <r>
    <x v="11"/>
    <x v="713"/>
    <x v="7"/>
    <x v="7"/>
    <x v="1"/>
    <x v="4"/>
    <x v="4"/>
    <x v="0"/>
    <x v="0"/>
    <n v="9.48"/>
    <n v="0.05"/>
    <n v="2.85"/>
    <n v="2.85"/>
    <n v="6.16"/>
    <n v="1"/>
    <n v="9.48"/>
    <n v="9.01"/>
    <x v="705"/>
    <n v="0.68368479467258603"/>
  </r>
  <r>
    <x v="82"/>
    <x v="714"/>
    <x v="11"/>
    <x v="11"/>
    <x v="2"/>
    <x v="1"/>
    <x v="1"/>
    <x v="0"/>
    <x v="6"/>
    <n v="39.979999999999997"/>
    <n v="0"/>
    <n v="18.09"/>
    <n v="180.9"/>
    <n v="218.9"/>
    <n v="10"/>
    <n v="399.79999999999995"/>
    <n v="399.8"/>
    <x v="706"/>
    <n v="0.54752376188094043"/>
  </r>
  <r>
    <x v="246"/>
    <x v="715"/>
    <x v="13"/>
    <x v="13"/>
    <x v="3"/>
    <x v="2"/>
    <x v="2"/>
    <x v="1"/>
    <x v="7"/>
    <n v="27.85"/>
    <n v="0"/>
    <n v="11.79"/>
    <n v="106.10999999999999"/>
    <n v="144.54000000000002"/>
    <n v="0"/>
    <n v="250.65"/>
    <n v="250.65"/>
    <x v="707"/>
    <n v="0.57666068222621192"/>
  </r>
  <r>
    <x v="277"/>
    <x v="716"/>
    <x v="8"/>
    <x v="8"/>
    <x v="0"/>
    <x v="1"/>
    <x v="1"/>
    <x v="1"/>
    <x v="1"/>
    <n v="20.34"/>
    <n v="0.05"/>
    <n v="7.3"/>
    <n v="14.6"/>
    <n v="24.049999999999997"/>
    <n v="0"/>
    <n v="40.68"/>
    <n v="38.65"/>
    <x v="708"/>
    <n v="0.62225097024579556"/>
  </r>
  <r>
    <x v="33"/>
    <x v="717"/>
    <x v="1"/>
    <x v="1"/>
    <x v="1"/>
    <x v="0"/>
    <x v="0"/>
    <x v="0"/>
    <x v="4"/>
    <n v="13.09"/>
    <n v="0.15"/>
    <n v="4.26"/>
    <n v="12.78"/>
    <n v="20.6"/>
    <n v="3"/>
    <n v="39.269999999999996"/>
    <n v="33.380000000000003"/>
    <x v="709"/>
    <n v="0.61713600958657877"/>
  </r>
  <r>
    <x v="229"/>
    <x v="718"/>
    <x v="0"/>
    <x v="0"/>
    <x v="0"/>
    <x v="1"/>
    <x v="1"/>
    <x v="1"/>
    <x v="3"/>
    <n v="30.28"/>
    <n v="0.2"/>
    <n v="12.02"/>
    <n v="60.099999999999994"/>
    <n v="61.02000000000001"/>
    <n v="0"/>
    <n v="151.4"/>
    <n v="121.12"/>
    <x v="710"/>
    <n v="0.5037978863936593"/>
  </r>
  <r>
    <x v="129"/>
    <x v="719"/>
    <x v="9"/>
    <x v="9"/>
    <x v="0"/>
    <x v="4"/>
    <x v="4"/>
    <x v="1"/>
    <x v="3"/>
    <n v="77.88"/>
    <n v="0.05"/>
    <n v="44.76"/>
    <n v="223.79999999999998"/>
    <n v="146.13000000000002"/>
    <n v="0"/>
    <n v="389.4"/>
    <n v="369.93"/>
    <x v="711"/>
    <n v="0.39502067958803022"/>
  </r>
  <r>
    <x v="283"/>
    <x v="720"/>
    <x v="0"/>
    <x v="0"/>
    <x v="0"/>
    <x v="0"/>
    <x v="0"/>
    <x v="1"/>
    <x v="4"/>
    <n v="30.64"/>
    <n v="0"/>
    <n v="12.06"/>
    <n v="36.18"/>
    <n v="55.74"/>
    <n v="0"/>
    <n v="91.92"/>
    <n v="91.92"/>
    <x v="712"/>
    <n v="0.60639686684073113"/>
  </r>
  <r>
    <x v="68"/>
    <x v="721"/>
    <x v="3"/>
    <x v="3"/>
    <x v="0"/>
    <x v="0"/>
    <x v="0"/>
    <x v="1"/>
    <x v="3"/>
    <n v="24.1"/>
    <n v="0.1"/>
    <n v="9.42"/>
    <n v="47.1"/>
    <n v="61.35"/>
    <n v="0"/>
    <n v="120.5"/>
    <n v="108.45"/>
    <x v="713"/>
    <n v="0.56569847856154909"/>
  </r>
  <r>
    <x v="113"/>
    <x v="722"/>
    <x v="14"/>
    <x v="14"/>
    <x v="3"/>
    <x v="4"/>
    <x v="4"/>
    <x v="1"/>
    <x v="4"/>
    <n v="18.649999999999999"/>
    <n v="0.15"/>
    <n v="6.98"/>
    <n v="20.94"/>
    <n v="26.62"/>
    <n v="0"/>
    <n v="55.949999999999996"/>
    <n v="47.56"/>
    <x v="714"/>
    <n v="0.5597140454163162"/>
  </r>
  <r>
    <x v="170"/>
    <x v="723"/>
    <x v="11"/>
    <x v="11"/>
    <x v="2"/>
    <x v="3"/>
    <x v="3"/>
    <x v="1"/>
    <x v="4"/>
    <n v="38.840000000000003"/>
    <n v="0"/>
    <n v="18.11"/>
    <n v="54.33"/>
    <n v="62.19"/>
    <n v="0"/>
    <n v="116.52000000000001"/>
    <n v="116.52"/>
    <x v="715"/>
    <n v="0.53372811534500519"/>
  </r>
  <r>
    <x v="196"/>
    <x v="724"/>
    <x v="9"/>
    <x v="9"/>
    <x v="0"/>
    <x v="4"/>
    <x v="4"/>
    <x v="1"/>
    <x v="3"/>
    <n v="81.84"/>
    <n v="0.1"/>
    <n v="45.8"/>
    <n v="229"/>
    <n v="139.27999999999997"/>
    <n v="0"/>
    <n v="409.20000000000005"/>
    <n v="368.28"/>
    <x v="716"/>
    <n v="0.37819050722276526"/>
  </r>
  <r>
    <x v="191"/>
    <x v="725"/>
    <x v="4"/>
    <x v="4"/>
    <x v="2"/>
    <x v="3"/>
    <x v="3"/>
    <x v="1"/>
    <x v="4"/>
    <n v="53.74"/>
    <n v="0.2"/>
    <n v="26.73"/>
    <n v="80.19"/>
    <n v="48.789999999999992"/>
    <n v="0"/>
    <n v="161.22"/>
    <n v="128.97999999999999"/>
    <x v="717"/>
    <n v="0.37827570165917196"/>
  </r>
  <r>
    <x v="275"/>
    <x v="726"/>
    <x v="7"/>
    <x v="7"/>
    <x v="1"/>
    <x v="3"/>
    <x v="3"/>
    <x v="1"/>
    <x v="3"/>
    <n v="9.6300000000000008"/>
    <n v="0.05"/>
    <n v="2.82"/>
    <n v="14.1"/>
    <n v="31.64"/>
    <n v="0"/>
    <n v="48.150000000000006"/>
    <n v="45.74"/>
    <x v="718"/>
    <n v="0.69173589855706163"/>
  </r>
  <r>
    <x v="305"/>
    <x v="727"/>
    <x v="6"/>
    <x v="6"/>
    <x v="2"/>
    <x v="4"/>
    <x v="4"/>
    <x v="1"/>
    <x v="9"/>
    <n v="184.93"/>
    <n v="0.2"/>
    <n v="117.41"/>
    <n v="821.87"/>
    <n v="213.7399999999999"/>
    <n v="0"/>
    <n v="1294.51"/>
    <n v="1035.6099999999999"/>
    <x v="719"/>
    <n v="0.20639043655430125"/>
  </r>
  <r>
    <x v="76"/>
    <x v="728"/>
    <x v="1"/>
    <x v="1"/>
    <x v="1"/>
    <x v="4"/>
    <x v="4"/>
    <x v="1"/>
    <x v="4"/>
    <n v="13.29"/>
    <n v="0.2"/>
    <n v="4.2300000000000004"/>
    <n v="12.690000000000001"/>
    <n v="19.209999999999997"/>
    <n v="0"/>
    <n v="39.869999999999997"/>
    <n v="31.9"/>
    <x v="720"/>
    <n v="0.60219435736677107"/>
  </r>
  <r>
    <x v="252"/>
    <x v="729"/>
    <x v="9"/>
    <x v="9"/>
    <x v="0"/>
    <x v="1"/>
    <x v="1"/>
    <x v="0"/>
    <x v="3"/>
    <n v="81.42"/>
    <n v="0"/>
    <n v="45.52"/>
    <n v="227.60000000000002"/>
    <n v="179.5"/>
    <n v="5"/>
    <n v="407.1"/>
    <n v="407.1"/>
    <x v="721"/>
    <n v="0.44092360599361335"/>
  </r>
  <r>
    <x v="170"/>
    <x v="730"/>
    <x v="13"/>
    <x v="13"/>
    <x v="3"/>
    <x v="0"/>
    <x v="0"/>
    <x v="1"/>
    <x v="3"/>
    <n v="28.15"/>
    <n v="0"/>
    <n v="11.77"/>
    <n v="58.849999999999994"/>
    <n v="81.900000000000006"/>
    <n v="0"/>
    <n v="140.75"/>
    <n v="140.75"/>
    <x v="722"/>
    <n v="0.58188277087033757"/>
  </r>
  <r>
    <x v="200"/>
    <x v="731"/>
    <x v="13"/>
    <x v="13"/>
    <x v="3"/>
    <x v="3"/>
    <x v="3"/>
    <x v="1"/>
    <x v="4"/>
    <n v="28.28"/>
    <n v="0.05"/>
    <n v="11.66"/>
    <n v="34.980000000000004"/>
    <n v="45.61999999999999"/>
    <n v="0"/>
    <n v="84.84"/>
    <n v="80.599999999999994"/>
    <x v="723"/>
    <n v="0.56600496277915624"/>
  </r>
  <r>
    <x v="265"/>
    <x v="732"/>
    <x v="4"/>
    <x v="4"/>
    <x v="2"/>
    <x v="0"/>
    <x v="0"/>
    <x v="0"/>
    <x v="7"/>
    <n v="55.42"/>
    <n v="0.1"/>
    <n v="27.35"/>
    <n v="246.15"/>
    <n v="202.74999999999997"/>
    <n v="9"/>
    <n v="498.78000000000003"/>
    <n v="448.9"/>
    <x v="724"/>
    <n v="0.45165961238583202"/>
  </r>
  <r>
    <x v="248"/>
    <x v="733"/>
    <x v="0"/>
    <x v="0"/>
    <x v="0"/>
    <x v="4"/>
    <x v="4"/>
    <x v="1"/>
    <x v="5"/>
    <n v="30.67"/>
    <n v="0"/>
    <n v="12.1"/>
    <n v="48.4"/>
    <n v="74.28"/>
    <n v="0"/>
    <n v="122.68"/>
    <n v="122.68"/>
    <x v="381"/>
    <n v="0.60547766547114446"/>
  </r>
  <r>
    <x v="89"/>
    <x v="734"/>
    <x v="13"/>
    <x v="13"/>
    <x v="3"/>
    <x v="1"/>
    <x v="1"/>
    <x v="1"/>
    <x v="5"/>
    <n v="27.2"/>
    <n v="0"/>
    <n v="11.87"/>
    <n v="47.48"/>
    <n v="61.32"/>
    <n v="0"/>
    <n v="108.8"/>
    <n v="108.8"/>
    <x v="725"/>
    <n v="0.56360294117647058"/>
  </r>
  <r>
    <x v="306"/>
    <x v="735"/>
    <x v="5"/>
    <x v="5"/>
    <x v="1"/>
    <x v="4"/>
    <x v="4"/>
    <x v="1"/>
    <x v="0"/>
    <n v="22.85"/>
    <n v="0.05"/>
    <n v="8.44"/>
    <n v="8.44"/>
    <n v="13.270000000000001"/>
    <n v="0"/>
    <n v="22.85"/>
    <n v="21.71"/>
    <x v="726"/>
    <n v="0.61123906034085673"/>
  </r>
  <r>
    <x v="215"/>
    <x v="736"/>
    <x v="4"/>
    <x v="4"/>
    <x v="2"/>
    <x v="1"/>
    <x v="1"/>
    <x v="1"/>
    <x v="2"/>
    <n v="55.48"/>
    <n v="0"/>
    <n v="27.37"/>
    <n v="164.22"/>
    <n v="168.66"/>
    <n v="0"/>
    <n v="332.88"/>
    <n v="332.88"/>
    <x v="727"/>
    <n v="0.50666906993511174"/>
  </r>
  <r>
    <x v="300"/>
    <x v="737"/>
    <x v="12"/>
    <x v="12"/>
    <x v="3"/>
    <x v="4"/>
    <x v="4"/>
    <x v="1"/>
    <x v="3"/>
    <n v="31.53"/>
    <n v="0.1"/>
    <n v="14.37"/>
    <n v="71.849999999999994"/>
    <n v="70.039999999999992"/>
    <n v="0"/>
    <n v="157.65"/>
    <n v="141.88999999999999"/>
    <x v="728"/>
    <n v="0.49362181971950103"/>
  </r>
  <r>
    <x v="220"/>
    <x v="738"/>
    <x v="12"/>
    <x v="12"/>
    <x v="3"/>
    <x v="2"/>
    <x v="2"/>
    <x v="1"/>
    <x v="1"/>
    <n v="32.630000000000003"/>
    <n v="0.05"/>
    <n v="13.93"/>
    <n v="27.86"/>
    <n v="34.14"/>
    <n v="0"/>
    <n v="65.260000000000005"/>
    <n v="62"/>
    <x v="729"/>
    <n v="0.55064516129032259"/>
  </r>
  <r>
    <x v="26"/>
    <x v="739"/>
    <x v="5"/>
    <x v="5"/>
    <x v="1"/>
    <x v="1"/>
    <x v="1"/>
    <x v="1"/>
    <x v="8"/>
    <n v="23.64"/>
    <n v="0.05"/>
    <n v="8.42"/>
    <n v="67.36"/>
    <n v="112.3"/>
    <n v="0"/>
    <n v="189.12"/>
    <n v="179.66"/>
    <x v="730"/>
    <n v="0.62506957586552381"/>
  </r>
  <r>
    <x v="307"/>
    <x v="740"/>
    <x v="13"/>
    <x v="13"/>
    <x v="3"/>
    <x v="1"/>
    <x v="1"/>
    <x v="1"/>
    <x v="1"/>
    <n v="28.25"/>
    <n v="0"/>
    <n v="11.57"/>
    <n v="23.14"/>
    <n v="33.36"/>
    <n v="0"/>
    <n v="56.5"/>
    <n v="56.5"/>
    <x v="731"/>
    <n v="0.59044247787610615"/>
  </r>
  <r>
    <x v="107"/>
    <x v="741"/>
    <x v="8"/>
    <x v="8"/>
    <x v="0"/>
    <x v="4"/>
    <x v="4"/>
    <x v="1"/>
    <x v="4"/>
    <n v="19.66"/>
    <n v="0.05"/>
    <n v="7.21"/>
    <n v="21.63"/>
    <n v="34.400000000000006"/>
    <n v="0"/>
    <n v="58.980000000000004"/>
    <n v="56.03"/>
    <x v="732"/>
    <n v="0.61395680885240056"/>
  </r>
  <r>
    <x v="308"/>
    <x v="742"/>
    <x v="6"/>
    <x v="6"/>
    <x v="2"/>
    <x v="0"/>
    <x v="0"/>
    <x v="1"/>
    <x v="3"/>
    <n v="194.05"/>
    <n v="0.05"/>
    <n v="116.98"/>
    <n v="584.9"/>
    <n v="336.84000000000003"/>
    <n v="0"/>
    <n v="970.25"/>
    <n v="921.74"/>
    <x v="733"/>
    <n v="0.36543927788747371"/>
  </r>
  <r>
    <x v="107"/>
    <x v="743"/>
    <x v="11"/>
    <x v="11"/>
    <x v="2"/>
    <x v="4"/>
    <x v="4"/>
    <x v="1"/>
    <x v="0"/>
    <n v="41.13"/>
    <n v="0.05"/>
    <n v="18.34"/>
    <n v="18.34"/>
    <n v="20.73"/>
    <n v="0"/>
    <n v="41.13"/>
    <n v="39.07"/>
    <x v="734"/>
    <n v="0.53058612746352696"/>
  </r>
  <r>
    <x v="31"/>
    <x v="744"/>
    <x v="7"/>
    <x v="7"/>
    <x v="1"/>
    <x v="4"/>
    <x v="4"/>
    <x v="0"/>
    <x v="5"/>
    <n v="9.76"/>
    <n v="0.1"/>
    <n v="2.87"/>
    <n v="11.48"/>
    <n v="23.66"/>
    <n v="4"/>
    <n v="39.04"/>
    <n v="35.14"/>
    <x v="735"/>
    <n v="0.67330677290836649"/>
  </r>
  <r>
    <x v="68"/>
    <x v="745"/>
    <x v="10"/>
    <x v="10"/>
    <x v="2"/>
    <x v="3"/>
    <x v="3"/>
    <x v="1"/>
    <x v="1"/>
    <n v="69.87"/>
    <n v="0.1"/>
    <n v="34.6"/>
    <n v="69.2"/>
    <n v="56.569999999999993"/>
    <n v="0"/>
    <n v="139.74"/>
    <n v="125.77"/>
    <x v="736"/>
    <n v="0.44978929792478328"/>
  </r>
  <r>
    <x v="44"/>
    <x v="746"/>
    <x v="0"/>
    <x v="0"/>
    <x v="0"/>
    <x v="3"/>
    <x v="3"/>
    <x v="0"/>
    <x v="3"/>
    <n v="29.63"/>
    <n v="0.2"/>
    <n v="11.78"/>
    <n v="58.9"/>
    <n v="59.62"/>
    <n v="5"/>
    <n v="148.15"/>
    <n v="118.52"/>
    <x v="737"/>
    <n v="0.50303746203172461"/>
  </r>
  <r>
    <x v="243"/>
    <x v="747"/>
    <x v="1"/>
    <x v="1"/>
    <x v="1"/>
    <x v="4"/>
    <x v="4"/>
    <x v="1"/>
    <x v="9"/>
    <n v="12.7"/>
    <n v="0.1"/>
    <n v="4.29"/>
    <n v="30.03"/>
    <n v="49.980000000000004"/>
    <n v="0"/>
    <n v="88.899999999999991"/>
    <n v="80.010000000000005"/>
    <x v="738"/>
    <n v="0.62467191601049865"/>
  </r>
  <r>
    <x v="34"/>
    <x v="748"/>
    <x v="10"/>
    <x v="10"/>
    <x v="2"/>
    <x v="0"/>
    <x v="0"/>
    <x v="0"/>
    <x v="0"/>
    <n v="71.55"/>
    <n v="0.05"/>
    <n v="34.58"/>
    <n v="34.58"/>
    <n v="33.39"/>
    <n v="1"/>
    <n v="71.55"/>
    <n v="67.97"/>
    <x v="739"/>
    <n v="0.49124613800205974"/>
  </r>
  <r>
    <x v="309"/>
    <x v="749"/>
    <x v="6"/>
    <x v="6"/>
    <x v="2"/>
    <x v="1"/>
    <x v="1"/>
    <x v="1"/>
    <x v="8"/>
    <n v="190.18"/>
    <n v="0.1"/>
    <n v="119.85"/>
    <n v="958.8"/>
    <n v="410.5"/>
    <n v="0"/>
    <n v="1521.44"/>
    <n v="1369.3"/>
    <x v="740"/>
    <n v="0.29978821295552471"/>
  </r>
  <r>
    <x v="310"/>
    <x v="750"/>
    <x v="8"/>
    <x v="8"/>
    <x v="0"/>
    <x v="2"/>
    <x v="2"/>
    <x v="1"/>
    <x v="8"/>
    <n v="20.149999999999999"/>
    <n v="0.15"/>
    <n v="7.17"/>
    <n v="57.36"/>
    <n v="79.660000000000011"/>
    <n v="0"/>
    <n v="161.19999999999999"/>
    <n v="137.02000000000001"/>
    <x v="741"/>
    <n v="0.58137498175448843"/>
  </r>
  <r>
    <x v="311"/>
    <x v="751"/>
    <x v="11"/>
    <x v="11"/>
    <x v="2"/>
    <x v="3"/>
    <x v="3"/>
    <x v="1"/>
    <x v="0"/>
    <n v="39.909999999999997"/>
    <n v="0"/>
    <n v="18.61"/>
    <n v="18.61"/>
    <n v="21.299999999999997"/>
    <n v="0"/>
    <n v="39.909999999999997"/>
    <n v="39.909999999999997"/>
    <x v="742"/>
    <n v="0.53370082686043596"/>
  </r>
  <r>
    <x v="195"/>
    <x v="752"/>
    <x v="14"/>
    <x v="14"/>
    <x v="3"/>
    <x v="0"/>
    <x v="0"/>
    <x v="1"/>
    <x v="2"/>
    <n v="18.98"/>
    <n v="0.1"/>
    <n v="6.82"/>
    <n v="40.92"/>
    <n v="61.569999999999993"/>
    <n v="0"/>
    <n v="113.88"/>
    <n v="102.49"/>
    <x v="743"/>
    <n v="0.60074153575958622"/>
  </r>
  <r>
    <x v="214"/>
    <x v="753"/>
    <x v="11"/>
    <x v="11"/>
    <x v="2"/>
    <x v="1"/>
    <x v="1"/>
    <x v="1"/>
    <x v="5"/>
    <n v="40.380000000000003"/>
    <n v="0.05"/>
    <n v="18.309999999999999"/>
    <n v="73.239999999999995"/>
    <n v="80.2"/>
    <n v="0"/>
    <n v="161.52000000000001"/>
    <n v="153.44"/>
    <x v="744"/>
    <n v="0.52267987486965595"/>
  </r>
  <r>
    <x v="168"/>
    <x v="754"/>
    <x v="8"/>
    <x v="8"/>
    <x v="0"/>
    <x v="1"/>
    <x v="1"/>
    <x v="0"/>
    <x v="8"/>
    <n v="19.690000000000001"/>
    <n v="0.15"/>
    <n v="7.41"/>
    <n v="59.28"/>
    <n v="74.609999999999985"/>
    <n v="8"/>
    <n v="157.52000000000001"/>
    <n v="133.88999999999999"/>
    <x v="745"/>
    <n v="0.55724848756441847"/>
  </r>
  <r>
    <x v="42"/>
    <x v="755"/>
    <x v="5"/>
    <x v="5"/>
    <x v="1"/>
    <x v="3"/>
    <x v="3"/>
    <x v="1"/>
    <x v="5"/>
    <n v="23.61"/>
    <n v="0.1"/>
    <n v="8.3800000000000008"/>
    <n v="33.520000000000003"/>
    <n v="51.48"/>
    <n v="0"/>
    <n v="94.44"/>
    <n v="85"/>
    <x v="746"/>
    <n v="0.60564705882352943"/>
  </r>
  <r>
    <x v="223"/>
    <x v="756"/>
    <x v="0"/>
    <x v="0"/>
    <x v="0"/>
    <x v="4"/>
    <x v="4"/>
    <x v="1"/>
    <x v="7"/>
    <n v="30.16"/>
    <n v="0"/>
    <n v="11.92"/>
    <n v="107.28"/>
    <n v="164.16"/>
    <n v="0"/>
    <n v="271.44"/>
    <n v="271.44"/>
    <x v="747"/>
    <n v="0.60477453580901852"/>
  </r>
  <r>
    <x v="240"/>
    <x v="757"/>
    <x v="14"/>
    <x v="14"/>
    <x v="3"/>
    <x v="0"/>
    <x v="0"/>
    <x v="1"/>
    <x v="6"/>
    <n v="19.45"/>
    <n v="0"/>
    <n v="6.82"/>
    <n v="68.2"/>
    <n v="126.3"/>
    <n v="0"/>
    <n v="194.5"/>
    <n v="194.5"/>
    <x v="748"/>
    <n v="0.64935732647814903"/>
  </r>
  <r>
    <x v="61"/>
    <x v="758"/>
    <x v="6"/>
    <x v="6"/>
    <x v="2"/>
    <x v="0"/>
    <x v="0"/>
    <x v="1"/>
    <x v="3"/>
    <n v="190.53"/>
    <n v="0.1"/>
    <n v="116.08"/>
    <n v="580.4"/>
    <n v="276.99"/>
    <n v="0"/>
    <n v="952.65"/>
    <n v="857.39"/>
    <x v="749"/>
    <n v="0.3230618504997726"/>
  </r>
  <r>
    <x v="312"/>
    <x v="759"/>
    <x v="8"/>
    <x v="8"/>
    <x v="0"/>
    <x v="4"/>
    <x v="4"/>
    <x v="0"/>
    <x v="9"/>
    <n v="19.59"/>
    <n v="0.2"/>
    <n v="7.2"/>
    <n v="50.4"/>
    <n v="59.300000000000004"/>
    <n v="7"/>
    <n v="137.13"/>
    <n v="109.7"/>
    <x v="750"/>
    <n v="0.54056517775752055"/>
  </r>
  <r>
    <x v="178"/>
    <x v="760"/>
    <x v="13"/>
    <x v="13"/>
    <x v="3"/>
    <x v="0"/>
    <x v="0"/>
    <x v="1"/>
    <x v="5"/>
    <n v="27.26"/>
    <n v="0"/>
    <n v="11.91"/>
    <n v="47.64"/>
    <n v="61.400000000000006"/>
    <n v="0"/>
    <n v="109.04"/>
    <n v="109.04"/>
    <x v="751"/>
    <n v="0.56309611151870875"/>
  </r>
  <r>
    <x v="147"/>
    <x v="761"/>
    <x v="14"/>
    <x v="14"/>
    <x v="3"/>
    <x v="4"/>
    <x v="4"/>
    <x v="1"/>
    <x v="5"/>
    <n v="18.899999999999999"/>
    <n v="0.1"/>
    <n v="6.99"/>
    <n v="27.96"/>
    <n v="40.080000000000005"/>
    <n v="0"/>
    <n v="75.599999999999994"/>
    <n v="68.040000000000006"/>
    <x v="752"/>
    <n v="0.58906525573192248"/>
  </r>
  <r>
    <x v="111"/>
    <x v="762"/>
    <x v="5"/>
    <x v="5"/>
    <x v="1"/>
    <x v="4"/>
    <x v="4"/>
    <x v="0"/>
    <x v="4"/>
    <n v="23.64"/>
    <n v="0.05"/>
    <n v="8.57"/>
    <n v="25.71"/>
    <n v="41.660000000000004"/>
    <n v="3"/>
    <n v="70.92"/>
    <n v="67.37"/>
    <x v="753"/>
    <n v="0.61837613180941076"/>
  </r>
  <r>
    <x v="139"/>
    <x v="763"/>
    <x v="5"/>
    <x v="5"/>
    <x v="1"/>
    <x v="1"/>
    <x v="1"/>
    <x v="0"/>
    <x v="4"/>
    <n v="23.55"/>
    <n v="0.15"/>
    <n v="8.56"/>
    <n v="25.68"/>
    <n v="34.369999999999997"/>
    <n v="3"/>
    <n v="70.650000000000006"/>
    <n v="60.05"/>
    <x v="754"/>
    <n v="0.57235636969192338"/>
  </r>
  <r>
    <x v="313"/>
    <x v="764"/>
    <x v="1"/>
    <x v="1"/>
    <x v="1"/>
    <x v="4"/>
    <x v="4"/>
    <x v="0"/>
    <x v="0"/>
    <n v="12.66"/>
    <n v="0"/>
    <n v="4.25"/>
    <n v="4.25"/>
    <n v="8.41"/>
    <n v="1"/>
    <n v="12.66"/>
    <n v="12.66"/>
    <x v="755"/>
    <n v="0.66429699842022116"/>
  </r>
  <r>
    <x v="119"/>
    <x v="765"/>
    <x v="5"/>
    <x v="5"/>
    <x v="1"/>
    <x v="1"/>
    <x v="1"/>
    <x v="1"/>
    <x v="1"/>
    <n v="23.11"/>
    <n v="0.2"/>
    <n v="8.34"/>
    <n v="16.68"/>
    <n v="20.299999999999997"/>
    <n v="0"/>
    <n v="46.22"/>
    <n v="36.979999999999997"/>
    <x v="756"/>
    <n v="0.54894537587885339"/>
  </r>
  <r>
    <x v="39"/>
    <x v="766"/>
    <x v="11"/>
    <x v="11"/>
    <x v="2"/>
    <x v="2"/>
    <x v="2"/>
    <x v="1"/>
    <x v="4"/>
    <n v="40.89"/>
    <n v="0.2"/>
    <n v="18.22"/>
    <n v="54.66"/>
    <n v="43.480000000000004"/>
    <n v="0"/>
    <n v="122.67"/>
    <n v="98.14"/>
    <x v="757"/>
    <n v="0.4430405543101692"/>
  </r>
  <r>
    <x v="314"/>
    <x v="767"/>
    <x v="8"/>
    <x v="8"/>
    <x v="0"/>
    <x v="0"/>
    <x v="0"/>
    <x v="0"/>
    <x v="8"/>
    <n v="20.36"/>
    <n v="0.2"/>
    <n v="7.44"/>
    <n v="59.52"/>
    <n v="70.78"/>
    <n v="8"/>
    <n v="162.88"/>
    <n v="130.30000000000001"/>
    <x v="502"/>
    <n v="0.54320798158096695"/>
  </r>
  <r>
    <x v="46"/>
    <x v="768"/>
    <x v="10"/>
    <x v="10"/>
    <x v="2"/>
    <x v="4"/>
    <x v="4"/>
    <x v="1"/>
    <x v="0"/>
    <n v="68.38"/>
    <n v="0"/>
    <n v="34.21"/>
    <n v="34.21"/>
    <n v="34.169999999999995"/>
    <n v="0"/>
    <n v="68.38"/>
    <n v="68.38"/>
    <x v="758"/>
    <n v="0.49970751681778292"/>
  </r>
  <r>
    <x v="239"/>
    <x v="769"/>
    <x v="3"/>
    <x v="3"/>
    <x v="0"/>
    <x v="1"/>
    <x v="1"/>
    <x v="1"/>
    <x v="1"/>
    <n v="24.95"/>
    <n v="0.1"/>
    <n v="9.67"/>
    <n v="19.34"/>
    <n v="25.569999999999997"/>
    <n v="0"/>
    <n v="49.9"/>
    <n v="44.91"/>
    <x v="759"/>
    <n v="0.56936094411044302"/>
  </r>
  <r>
    <x v="194"/>
    <x v="770"/>
    <x v="13"/>
    <x v="13"/>
    <x v="3"/>
    <x v="0"/>
    <x v="0"/>
    <x v="0"/>
    <x v="1"/>
    <n v="26.85"/>
    <n v="0.1"/>
    <n v="11.61"/>
    <n v="23.22"/>
    <n v="25.11"/>
    <n v="2"/>
    <n v="53.7"/>
    <n v="48.33"/>
    <x v="760"/>
    <n v="0.51955307262569828"/>
  </r>
  <r>
    <x v="95"/>
    <x v="771"/>
    <x v="4"/>
    <x v="4"/>
    <x v="2"/>
    <x v="4"/>
    <x v="4"/>
    <x v="1"/>
    <x v="9"/>
    <n v="55.12"/>
    <n v="0"/>
    <n v="26.78"/>
    <n v="187.46"/>
    <n v="198.37999999999997"/>
    <n v="0"/>
    <n v="385.84"/>
    <n v="385.84"/>
    <x v="761"/>
    <n v="0.51415094339622636"/>
  </r>
  <r>
    <x v="147"/>
    <x v="772"/>
    <x v="13"/>
    <x v="13"/>
    <x v="3"/>
    <x v="3"/>
    <x v="3"/>
    <x v="0"/>
    <x v="8"/>
    <n v="27.88"/>
    <n v="0.15"/>
    <n v="11.74"/>
    <n v="93.92"/>
    <n v="95.660000000000011"/>
    <n v="8"/>
    <n v="223.04"/>
    <n v="189.58"/>
    <x v="762"/>
    <n v="0.50458909167633714"/>
  </r>
  <r>
    <x v="193"/>
    <x v="773"/>
    <x v="4"/>
    <x v="4"/>
    <x v="2"/>
    <x v="2"/>
    <x v="2"/>
    <x v="0"/>
    <x v="8"/>
    <n v="53.51"/>
    <n v="0.2"/>
    <n v="27.38"/>
    <n v="219.04"/>
    <n v="123.41999999999999"/>
    <n v="8"/>
    <n v="428.08"/>
    <n v="342.46"/>
    <x v="763"/>
    <n v="0.36039245459323715"/>
  </r>
  <r>
    <x v="70"/>
    <x v="774"/>
    <x v="0"/>
    <x v="0"/>
    <x v="0"/>
    <x v="1"/>
    <x v="1"/>
    <x v="1"/>
    <x v="4"/>
    <n v="29.96"/>
    <n v="0.15"/>
    <n v="12.01"/>
    <n v="36.03"/>
    <n v="40.370000000000005"/>
    <n v="0"/>
    <n v="89.88"/>
    <n v="76.400000000000006"/>
    <x v="764"/>
    <n v="0.52840314136125655"/>
  </r>
  <r>
    <x v="315"/>
    <x v="775"/>
    <x v="1"/>
    <x v="1"/>
    <x v="1"/>
    <x v="3"/>
    <x v="3"/>
    <x v="0"/>
    <x v="5"/>
    <n v="13.29"/>
    <n v="0"/>
    <n v="4.32"/>
    <n v="17.28"/>
    <n v="35.879999999999995"/>
    <n v="4"/>
    <n v="53.16"/>
    <n v="53.16"/>
    <x v="765"/>
    <n v="0.67494356659142207"/>
  </r>
  <r>
    <x v="316"/>
    <x v="776"/>
    <x v="13"/>
    <x v="13"/>
    <x v="3"/>
    <x v="3"/>
    <x v="3"/>
    <x v="0"/>
    <x v="3"/>
    <n v="27.44"/>
    <n v="0.15"/>
    <n v="11.79"/>
    <n v="58.949999999999996"/>
    <n v="57.670000000000009"/>
    <n v="5"/>
    <n v="137.20000000000002"/>
    <n v="116.62"/>
    <x v="766"/>
    <n v="0.49451209055050599"/>
  </r>
  <r>
    <x v="232"/>
    <x v="777"/>
    <x v="7"/>
    <x v="7"/>
    <x v="1"/>
    <x v="4"/>
    <x v="4"/>
    <x v="0"/>
    <x v="1"/>
    <n v="9.61"/>
    <n v="0.1"/>
    <n v="2.87"/>
    <n v="5.74"/>
    <n v="11.56"/>
    <n v="2"/>
    <n v="19.22"/>
    <n v="17.3"/>
    <x v="767"/>
    <n v="0.66820809248554913"/>
  </r>
  <r>
    <x v="300"/>
    <x v="778"/>
    <x v="14"/>
    <x v="14"/>
    <x v="3"/>
    <x v="2"/>
    <x v="2"/>
    <x v="1"/>
    <x v="1"/>
    <n v="19.27"/>
    <n v="0.15"/>
    <n v="6.8"/>
    <n v="13.6"/>
    <n v="19.159999999999997"/>
    <n v="0"/>
    <n v="38.54"/>
    <n v="32.76"/>
    <x v="768"/>
    <n v="0.58485958485958478"/>
  </r>
  <r>
    <x v="134"/>
    <x v="779"/>
    <x v="14"/>
    <x v="14"/>
    <x v="3"/>
    <x v="3"/>
    <x v="3"/>
    <x v="1"/>
    <x v="7"/>
    <n v="18.98"/>
    <n v="0.05"/>
    <n v="6.82"/>
    <n v="61.38"/>
    <n v="100.9"/>
    <n v="0"/>
    <n v="170.82"/>
    <n v="162.28"/>
    <x v="769"/>
    <n v="0.62176485087503086"/>
  </r>
  <r>
    <x v="281"/>
    <x v="780"/>
    <x v="12"/>
    <x v="12"/>
    <x v="3"/>
    <x v="0"/>
    <x v="0"/>
    <x v="0"/>
    <x v="0"/>
    <n v="32.619999999999997"/>
    <n v="0.2"/>
    <n v="14.11"/>
    <n v="14.11"/>
    <n v="11.990000000000002"/>
    <n v="1"/>
    <n v="32.619999999999997"/>
    <n v="26.1"/>
    <x v="770"/>
    <n v="0.45938697318007665"/>
  </r>
  <r>
    <x v="1"/>
    <x v="781"/>
    <x v="10"/>
    <x v="10"/>
    <x v="2"/>
    <x v="1"/>
    <x v="1"/>
    <x v="0"/>
    <x v="1"/>
    <n v="69.319999999999993"/>
    <n v="0.1"/>
    <n v="34.369999999999997"/>
    <n v="68.739999999999995"/>
    <n v="56.040000000000006"/>
    <n v="2"/>
    <n v="138.63999999999999"/>
    <n v="124.78"/>
    <x v="771"/>
    <n v="0.44911043436448156"/>
  </r>
  <r>
    <x v="317"/>
    <x v="782"/>
    <x v="11"/>
    <x v="11"/>
    <x v="2"/>
    <x v="1"/>
    <x v="1"/>
    <x v="1"/>
    <x v="0"/>
    <n v="38.909999999999997"/>
    <n v="0.15"/>
    <n v="18.47"/>
    <n v="18.47"/>
    <n v="14.600000000000001"/>
    <n v="0"/>
    <n v="38.909999999999997"/>
    <n v="33.07"/>
    <x v="772"/>
    <n v="0.4414877532506804"/>
  </r>
  <r>
    <x v="265"/>
    <x v="783"/>
    <x v="10"/>
    <x v="10"/>
    <x v="2"/>
    <x v="3"/>
    <x v="3"/>
    <x v="1"/>
    <x v="5"/>
    <n v="71.349999999999994"/>
    <n v="0"/>
    <n v="33.549999999999997"/>
    <n v="134.19999999999999"/>
    <n v="151.19999999999999"/>
    <n v="0"/>
    <n v="285.39999999999998"/>
    <n v="285.39999999999998"/>
    <x v="773"/>
    <n v="0.52978276103714084"/>
  </r>
  <r>
    <x v="305"/>
    <x v="784"/>
    <x v="9"/>
    <x v="9"/>
    <x v="0"/>
    <x v="0"/>
    <x v="0"/>
    <x v="0"/>
    <x v="1"/>
    <n v="79.709999999999994"/>
    <n v="0.2"/>
    <n v="45.67"/>
    <n v="91.34"/>
    <n v="36.200000000000003"/>
    <n v="2"/>
    <n v="159.41999999999999"/>
    <n v="127.54"/>
    <x v="285"/>
    <n v="0.28383252312999846"/>
  </r>
  <r>
    <x v="14"/>
    <x v="785"/>
    <x v="12"/>
    <x v="12"/>
    <x v="3"/>
    <x v="2"/>
    <x v="2"/>
    <x v="0"/>
    <x v="1"/>
    <n v="32.89"/>
    <n v="0.15"/>
    <n v="14.11"/>
    <n v="28.22"/>
    <n v="27.689999999999998"/>
    <n v="2"/>
    <n v="65.78"/>
    <n v="55.91"/>
    <x v="774"/>
    <n v="0.49526023967089966"/>
  </r>
  <r>
    <x v="174"/>
    <x v="786"/>
    <x v="6"/>
    <x v="6"/>
    <x v="2"/>
    <x v="0"/>
    <x v="0"/>
    <x v="1"/>
    <x v="4"/>
    <n v="191.47"/>
    <n v="0.05"/>
    <n v="116.36"/>
    <n v="349.08"/>
    <n v="196.61000000000007"/>
    <n v="0"/>
    <n v="574.41"/>
    <n v="545.69000000000005"/>
    <x v="775"/>
    <n v="0.36029613883340367"/>
  </r>
  <r>
    <x v="297"/>
    <x v="787"/>
    <x v="8"/>
    <x v="8"/>
    <x v="0"/>
    <x v="2"/>
    <x v="2"/>
    <x v="0"/>
    <x v="3"/>
    <n v="20.47"/>
    <n v="0.2"/>
    <n v="7.28"/>
    <n v="36.4"/>
    <n v="45.48"/>
    <n v="5"/>
    <n v="102.35"/>
    <n v="81.88"/>
    <x v="776"/>
    <n v="0.55544699560332189"/>
  </r>
  <r>
    <x v="49"/>
    <x v="788"/>
    <x v="8"/>
    <x v="8"/>
    <x v="0"/>
    <x v="1"/>
    <x v="1"/>
    <x v="1"/>
    <x v="1"/>
    <n v="19.87"/>
    <n v="0.15"/>
    <n v="7.38"/>
    <n v="14.76"/>
    <n v="19.020000000000003"/>
    <n v="0"/>
    <n v="39.74"/>
    <n v="33.78"/>
    <x v="777"/>
    <n v="0.56305506216696277"/>
  </r>
  <r>
    <x v="318"/>
    <x v="789"/>
    <x v="11"/>
    <x v="11"/>
    <x v="2"/>
    <x v="1"/>
    <x v="1"/>
    <x v="0"/>
    <x v="5"/>
    <n v="40.5"/>
    <n v="0.2"/>
    <n v="18.190000000000001"/>
    <n v="72.760000000000005"/>
    <n v="56.839999999999989"/>
    <n v="4"/>
    <n v="162"/>
    <n v="129.6"/>
    <x v="778"/>
    <n v="0.43858024691358016"/>
  </r>
  <r>
    <x v="258"/>
    <x v="790"/>
    <x v="1"/>
    <x v="1"/>
    <x v="1"/>
    <x v="0"/>
    <x v="0"/>
    <x v="1"/>
    <x v="4"/>
    <n v="12.61"/>
    <n v="0.05"/>
    <n v="4.2699999999999996"/>
    <n v="12.809999999999999"/>
    <n v="23.13"/>
    <n v="0"/>
    <n v="37.83"/>
    <n v="35.94"/>
    <x v="779"/>
    <n v="0.64357262103505841"/>
  </r>
  <r>
    <x v="319"/>
    <x v="791"/>
    <x v="14"/>
    <x v="14"/>
    <x v="3"/>
    <x v="2"/>
    <x v="2"/>
    <x v="1"/>
    <x v="5"/>
    <n v="19.12"/>
    <n v="0.15"/>
    <n v="6.95"/>
    <n v="27.8"/>
    <n v="37.210000000000008"/>
    <n v="0"/>
    <n v="76.48"/>
    <n v="65.010000000000005"/>
    <x v="780"/>
    <n v="0.57237348100292273"/>
  </r>
  <r>
    <x v="308"/>
    <x v="792"/>
    <x v="5"/>
    <x v="5"/>
    <x v="1"/>
    <x v="4"/>
    <x v="4"/>
    <x v="1"/>
    <x v="9"/>
    <n v="22.35"/>
    <n v="0.2"/>
    <n v="8.58"/>
    <n v="60.06"/>
    <n v="65.099999999999994"/>
    <n v="0"/>
    <n v="156.45000000000002"/>
    <n v="125.16"/>
    <x v="781"/>
    <n v="0.52013422818791943"/>
  </r>
  <r>
    <x v="12"/>
    <x v="793"/>
    <x v="6"/>
    <x v="6"/>
    <x v="2"/>
    <x v="2"/>
    <x v="2"/>
    <x v="0"/>
    <x v="5"/>
    <n v="190.23"/>
    <n v="0.2"/>
    <n v="118.44"/>
    <n v="473.76"/>
    <n v="134.98000000000002"/>
    <n v="4"/>
    <n v="760.92"/>
    <n v="608.74"/>
    <x v="782"/>
    <n v="0.22173670204027995"/>
  </r>
  <r>
    <x v="84"/>
    <x v="794"/>
    <x v="6"/>
    <x v="6"/>
    <x v="2"/>
    <x v="4"/>
    <x v="4"/>
    <x v="1"/>
    <x v="0"/>
    <n v="184.97"/>
    <n v="0.1"/>
    <n v="116.87"/>
    <n v="116.87"/>
    <n v="49.599999999999994"/>
    <n v="0"/>
    <n v="184.97"/>
    <n v="166.47"/>
    <x v="783"/>
    <n v="0.29795158286778395"/>
  </r>
  <r>
    <x v="15"/>
    <x v="795"/>
    <x v="2"/>
    <x v="2"/>
    <x v="2"/>
    <x v="3"/>
    <x v="3"/>
    <x v="1"/>
    <x v="5"/>
    <n v="24.25"/>
    <n v="0.1"/>
    <n v="10.7"/>
    <n v="42.8"/>
    <n v="44.5"/>
    <n v="0"/>
    <n v="97"/>
    <n v="87.3"/>
    <x v="784"/>
    <n v="0.50973654066437568"/>
  </r>
  <r>
    <x v="158"/>
    <x v="796"/>
    <x v="7"/>
    <x v="7"/>
    <x v="1"/>
    <x v="1"/>
    <x v="1"/>
    <x v="1"/>
    <x v="4"/>
    <n v="9.3699999999999992"/>
    <n v="0"/>
    <n v="2.85"/>
    <n v="8.5500000000000007"/>
    <n v="19.559999999999999"/>
    <n v="0"/>
    <n v="28.11"/>
    <n v="28.11"/>
    <x v="785"/>
    <n v="0.695837780149413"/>
  </r>
  <r>
    <x v="198"/>
    <x v="797"/>
    <x v="1"/>
    <x v="1"/>
    <x v="1"/>
    <x v="1"/>
    <x v="1"/>
    <x v="0"/>
    <x v="2"/>
    <n v="12.95"/>
    <n v="0"/>
    <n v="4.3099999999999996"/>
    <n v="25.86"/>
    <n v="51.84"/>
    <n v="6"/>
    <n v="77.699999999999989"/>
    <n v="77.7"/>
    <x v="786"/>
    <n v="0.6671814671814672"/>
  </r>
  <r>
    <x v="320"/>
    <x v="798"/>
    <x v="13"/>
    <x v="13"/>
    <x v="3"/>
    <x v="2"/>
    <x v="2"/>
    <x v="1"/>
    <x v="4"/>
    <n v="27.27"/>
    <n v="0.2"/>
    <n v="11.7"/>
    <n v="35.099999999999994"/>
    <n v="30.350000000000009"/>
    <n v="0"/>
    <n v="81.81"/>
    <n v="65.45"/>
    <x v="787"/>
    <n v="0.463712757830405"/>
  </r>
  <r>
    <x v="154"/>
    <x v="799"/>
    <x v="13"/>
    <x v="13"/>
    <x v="3"/>
    <x v="0"/>
    <x v="0"/>
    <x v="1"/>
    <x v="5"/>
    <n v="28.31"/>
    <n v="0.15"/>
    <n v="11.86"/>
    <n v="47.44"/>
    <n v="48.81"/>
    <n v="0"/>
    <n v="113.24"/>
    <n v="96.25"/>
    <x v="788"/>
    <n v="0.50711688311688319"/>
  </r>
  <r>
    <x v="321"/>
    <x v="800"/>
    <x v="11"/>
    <x v="11"/>
    <x v="2"/>
    <x v="1"/>
    <x v="1"/>
    <x v="0"/>
    <x v="3"/>
    <n v="39.1"/>
    <n v="0.2"/>
    <n v="17.97"/>
    <n v="89.85"/>
    <n v="66.550000000000011"/>
    <n v="5"/>
    <n v="195.5"/>
    <n v="156.4"/>
    <x v="789"/>
    <n v="0.42551150895140671"/>
  </r>
  <r>
    <x v="54"/>
    <x v="801"/>
    <x v="2"/>
    <x v="2"/>
    <x v="2"/>
    <x v="2"/>
    <x v="2"/>
    <x v="1"/>
    <x v="1"/>
    <n v="25.67"/>
    <n v="0.1"/>
    <n v="10.34"/>
    <n v="20.68"/>
    <n v="25.53"/>
    <n v="0"/>
    <n v="51.34"/>
    <n v="46.21"/>
    <x v="790"/>
    <n v="0.55247781865397105"/>
  </r>
  <r>
    <x v="177"/>
    <x v="802"/>
    <x v="2"/>
    <x v="2"/>
    <x v="2"/>
    <x v="1"/>
    <x v="1"/>
    <x v="0"/>
    <x v="1"/>
    <n v="25.73"/>
    <n v="0.1"/>
    <n v="10.62"/>
    <n v="21.24"/>
    <n v="25.070000000000004"/>
    <n v="2"/>
    <n v="51.46"/>
    <n v="46.31"/>
    <x v="791"/>
    <n v="0.5413517598790758"/>
  </r>
  <r>
    <x v="75"/>
    <x v="803"/>
    <x v="13"/>
    <x v="13"/>
    <x v="3"/>
    <x v="3"/>
    <x v="3"/>
    <x v="1"/>
    <x v="1"/>
    <n v="27.13"/>
    <n v="0"/>
    <n v="11.9"/>
    <n v="23.8"/>
    <n v="30.459999999999997"/>
    <n v="0"/>
    <n v="54.26"/>
    <n v="54.26"/>
    <x v="792"/>
    <n v="0.5613711758201253"/>
  </r>
  <r>
    <x v="15"/>
    <x v="804"/>
    <x v="1"/>
    <x v="1"/>
    <x v="1"/>
    <x v="0"/>
    <x v="0"/>
    <x v="0"/>
    <x v="0"/>
    <n v="12.98"/>
    <n v="0.05"/>
    <n v="4.32"/>
    <n v="4.32"/>
    <n v="8.01"/>
    <n v="1"/>
    <n v="12.98"/>
    <n v="12.33"/>
    <x v="793"/>
    <n v="0.64963503649635035"/>
  </r>
  <r>
    <x v="296"/>
    <x v="805"/>
    <x v="3"/>
    <x v="3"/>
    <x v="0"/>
    <x v="1"/>
    <x v="1"/>
    <x v="0"/>
    <x v="4"/>
    <n v="24.87"/>
    <n v="0.2"/>
    <n v="9.66"/>
    <n v="28.98"/>
    <n v="30.709999999999997"/>
    <n v="3"/>
    <n v="74.61"/>
    <n v="59.69"/>
    <x v="794"/>
    <n v="0.51449153962137706"/>
  </r>
  <r>
    <x v="66"/>
    <x v="806"/>
    <x v="9"/>
    <x v="9"/>
    <x v="0"/>
    <x v="4"/>
    <x v="4"/>
    <x v="0"/>
    <x v="0"/>
    <n v="80.81"/>
    <n v="0.15"/>
    <n v="45.26"/>
    <n v="45.26"/>
    <n v="23.43"/>
    <n v="1"/>
    <n v="80.81"/>
    <n v="68.69"/>
    <x v="795"/>
    <n v="0.3410976852525841"/>
  </r>
  <r>
    <x v="258"/>
    <x v="807"/>
    <x v="2"/>
    <x v="2"/>
    <x v="2"/>
    <x v="1"/>
    <x v="1"/>
    <x v="1"/>
    <x v="9"/>
    <n v="25.08"/>
    <n v="0"/>
    <n v="10.33"/>
    <n v="72.31"/>
    <n v="103.25"/>
    <n v="0"/>
    <n v="175.56"/>
    <n v="175.56"/>
    <x v="796"/>
    <n v="0.5881180223285486"/>
  </r>
  <r>
    <x v="141"/>
    <x v="808"/>
    <x v="7"/>
    <x v="7"/>
    <x v="1"/>
    <x v="3"/>
    <x v="3"/>
    <x v="1"/>
    <x v="3"/>
    <n v="9.49"/>
    <n v="0.2"/>
    <n v="2.81"/>
    <n v="14.05"/>
    <n v="23.91"/>
    <n v="0"/>
    <n v="47.45"/>
    <n v="37.96"/>
    <x v="797"/>
    <n v="0.62987355110642784"/>
  </r>
  <r>
    <x v="201"/>
    <x v="809"/>
    <x v="4"/>
    <x v="4"/>
    <x v="2"/>
    <x v="2"/>
    <x v="2"/>
    <x v="1"/>
    <x v="2"/>
    <n v="55.25"/>
    <n v="0"/>
    <n v="27.33"/>
    <n v="163.98"/>
    <n v="167.52"/>
    <n v="0"/>
    <n v="331.5"/>
    <n v="331.5"/>
    <x v="798"/>
    <n v="0.50533936651583711"/>
  </r>
  <r>
    <x v="266"/>
    <x v="810"/>
    <x v="7"/>
    <x v="7"/>
    <x v="1"/>
    <x v="3"/>
    <x v="3"/>
    <x v="1"/>
    <x v="8"/>
    <n v="9.4"/>
    <n v="0"/>
    <n v="2.84"/>
    <n v="22.72"/>
    <n v="52.480000000000004"/>
    <n v="0"/>
    <n v="75.2"/>
    <n v="75.2"/>
    <x v="799"/>
    <n v="0.69787234042553192"/>
  </r>
  <r>
    <x v="76"/>
    <x v="811"/>
    <x v="13"/>
    <x v="13"/>
    <x v="3"/>
    <x v="0"/>
    <x v="0"/>
    <x v="0"/>
    <x v="10"/>
    <n v="26.94"/>
    <n v="0.15"/>
    <n v="11.83"/>
    <n v="153.79"/>
    <n v="143.9"/>
    <n v="13"/>
    <n v="350.22"/>
    <n v="297.69"/>
    <x v="800"/>
    <n v="0.48338876011958753"/>
  </r>
  <r>
    <x v="267"/>
    <x v="812"/>
    <x v="12"/>
    <x v="12"/>
    <x v="3"/>
    <x v="2"/>
    <x v="2"/>
    <x v="0"/>
    <x v="0"/>
    <n v="31.78"/>
    <n v="0.15"/>
    <n v="14.06"/>
    <n v="14.06"/>
    <n v="12.950000000000001"/>
    <n v="1"/>
    <n v="31.78"/>
    <n v="27.01"/>
    <x v="801"/>
    <n v="0.47945205479452058"/>
  </r>
  <r>
    <x v="13"/>
    <x v="813"/>
    <x v="10"/>
    <x v="10"/>
    <x v="2"/>
    <x v="3"/>
    <x v="3"/>
    <x v="0"/>
    <x v="8"/>
    <n v="68.88"/>
    <n v="0.2"/>
    <n v="33.69"/>
    <n v="269.52"/>
    <n v="171.31"/>
    <n v="8"/>
    <n v="551.04"/>
    <n v="440.83"/>
    <x v="802"/>
    <n v="0.3886078533675113"/>
  </r>
  <r>
    <x v="250"/>
    <x v="814"/>
    <x v="13"/>
    <x v="13"/>
    <x v="3"/>
    <x v="3"/>
    <x v="3"/>
    <x v="1"/>
    <x v="4"/>
    <n v="27.05"/>
    <n v="0"/>
    <n v="11.64"/>
    <n v="34.92"/>
    <n v="46.230000000000004"/>
    <n v="0"/>
    <n v="81.150000000000006"/>
    <n v="81.150000000000006"/>
    <x v="803"/>
    <n v="0.5696857670979667"/>
  </r>
  <r>
    <x v="194"/>
    <x v="815"/>
    <x v="10"/>
    <x v="10"/>
    <x v="2"/>
    <x v="2"/>
    <x v="2"/>
    <x v="1"/>
    <x v="3"/>
    <n v="69.17"/>
    <n v="0.2"/>
    <n v="34"/>
    <n v="170"/>
    <n v="106.68"/>
    <n v="0"/>
    <n v="345.85"/>
    <n v="276.68"/>
    <x v="804"/>
    <n v="0.38557177967326878"/>
  </r>
  <r>
    <x v="85"/>
    <x v="816"/>
    <x v="12"/>
    <x v="12"/>
    <x v="3"/>
    <x v="1"/>
    <x v="1"/>
    <x v="1"/>
    <x v="7"/>
    <n v="32.86"/>
    <n v="0.2"/>
    <n v="13.92"/>
    <n v="125.28"/>
    <n v="111.31"/>
    <n v="0"/>
    <n v="295.74"/>
    <n v="236.59"/>
    <x v="805"/>
    <n v="0.47047635149414602"/>
  </r>
  <r>
    <x v="298"/>
    <x v="817"/>
    <x v="7"/>
    <x v="7"/>
    <x v="1"/>
    <x v="0"/>
    <x v="0"/>
    <x v="1"/>
    <x v="0"/>
    <n v="9.24"/>
    <n v="0.15"/>
    <n v="2.82"/>
    <n v="2.82"/>
    <n v="5.0299999999999994"/>
    <n v="0"/>
    <n v="9.24"/>
    <n v="7.85"/>
    <x v="806"/>
    <n v="0.64076433121019105"/>
  </r>
  <r>
    <x v="46"/>
    <x v="818"/>
    <x v="13"/>
    <x v="13"/>
    <x v="3"/>
    <x v="0"/>
    <x v="0"/>
    <x v="1"/>
    <x v="1"/>
    <n v="28.05"/>
    <n v="0.05"/>
    <n v="11.54"/>
    <n v="23.08"/>
    <n v="30.22"/>
    <n v="0"/>
    <n v="56.1"/>
    <n v="53.3"/>
    <x v="645"/>
    <n v="0.56697936210131328"/>
  </r>
  <r>
    <x v="158"/>
    <x v="819"/>
    <x v="10"/>
    <x v="10"/>
    <x v="2"/>
    <x v="0"/>
    <x v="0"/>
    <x v="0"/>
    <x v="2"/>
    <n v="70.94"/>
    <n v="0.2"/>
    <n v="34.619999999999997"/>
    <n v="207.71999999999997"/>
    <n v="132.79000000000002"/>
    <n v="6"/>
    <n v="425.64"/>
    <n v="340.51"/>
    <x v="807"/>
    <n v="0.38997386273530887"/>
  </r>
  <r>
    <x v="33"/>
    <x v="820"/>
    <x v="12"/>
    <x v="12"/>
    <x v="3"/>
    <x v="0"/>
    <x v="0"/>
    <x v="1"/>
    <x v="3"/>
    <n v="31.55"/>
    <n v="0.1"/>
    <n v="14.11"/>
    <n v="70.55"/>
    <n v="71.429999999999993"/>
    <n v="0"/>
    <n v="157.75"/>
    <n v="141.97999999999999"/>
    <x v="808"/>
    <n v="0.50309902803211715"/>
  </r>
  <r>
    <x v="175"/>
    <x v="821"/>
    <x v="12"/>
    <x v="12"/>
    <x v="3"/>
    <x v="3"/>
    <x v="3"/>
    <x v="1"/>
    <x v="0"/>
    <n v="32.799999999999997"/>
    <n v="0.15"/>
    <n v="13.92"/>
    <n v="13.92"/>
    <n v="13.959999999999999"/>
    <n v="0"/>
    <n v="32.799999999999997"/>
    <n v="27.88"/>
    <x v="809"/>
    <n v="0.50071736011477763"/>
  </r>
  <r>
    <x v="150"/>
    <x v="822"/>
    <x v="13"/>
    <x v="13"/>
    <x v="3"/>
    <x v="1"/>
    <x v="1"/>
    <x v="1"/>
    <x v="3"/>
    <n v="27.92"/>
    <n v="0.2"/>
    <n v="11.55"/>
    <n v="57.75"/>
    <n v="53.930000000000007"/>
    <n v="0"/>
    <n v="139.60000000000002"/>
    <n v="111.68"/>
    <x v="810"/>
    <n v="0.48289756446991405"/>
  </r>
  <r>
    <x v="229"/>
    <x v="823"/>
    <x v="10"/>
    <x v="10"/>
    <x v="2"/>
    <x v="1"/>
    <x v="1"/>
    <x v="0"/>
    <x v="8"/>
    <n v="70.709999999999994"/>
    <n v="0.2"/>
    <n v="33.81"/>
    <n v="270.48"/>
    <n v="182.06"/>
    <n v="8"/>
    <n v="565.67999999999995"/>
    <n v="452.54"/>
    <x v="811"/>
    <n v="0.4023069783886507"/>
  </r>
  <r>
    <x v="180"/>
    <x v="824"/>
    <x v="8"/>
    <x v="8"/>
    <x v="0"/>
    <x v="3"/>
    <x v="3"/>
    <x v="0"/>
    <x v="1"/>
    <n v="19.62"/>
    <n v="0.1"/>
    <n v="7.38"/>
    <n v="14.76"/>
    <n v="20.560000000000002"/>
    <n v="2"/>
    <n v="39.24"/>
    <n v="35.32"/>
    <x v="812"/>
    <n v="0.58210645526613825"/>
  </r>
  <r>
    <x v="18"/>
    <x v="825"/>
    <x v="12"/>
    <x v="12"/>
    <x v="3"/>
    <x v="2"/>
    <x v="2"/>
    <x v="0"/>
    <x v="5"/>
    <n v="31.61"/>
    <n v="0.15"/>
    <n v="14.47"/>
    <n v="57.88"/>
    <n v="49.589999999999996"/>
    <n v="4"/>
    <n v="126.44"/>
    <n v="107.47"/>
    <x v="813"/>
    <n v="0.46143109705033958"/>
  </r>
  <r>
    <x v="47"/>
    <x v="826"/>
    <x v="9"/>
    <x v="9"/>
    <x v="0"/>
    <x v="1"/>
    <x v="1"/>
    <x v="0"/>
    <x v="0"/>
    <n v="81.53"/>
    <n v="0.15"/>
    <n v="45.12"/>
    <n v="45.12"/>
    <n v="24.18"/>
    <n v="1"/>
    <n v="81.53"/>
    <n v="69.3"/>
    <x v="814"/>
    <n v="0.3489177489177489"/>
  </r>
  <r>
    <x v="17"/>
    <x v="827"/>
    <x v="4"/>
    <x v="4"/>
    <x v="2"/>
    <x v="1"/>
    <x v="1"/>
    <x v="1"/>
    <x v="5"/>
    <n v="53.92"/>
    <n v="0"/>
    <n v="27.27"/>
    <n v="109.08"/>
    <n v="106.60000000000001"/>
    <n v="0"/>
    <n v="215.68"/>
    <n v="215.68"/>
    <x v="815"/>
    <n v="0.49425074183976264"/>
  </r>
  <r>
    <x v="21"/>
    <x v="828"/>
    <x v="3"/>
    <x v="3"/>
    <x v="0"/>
    <x v="2"/>
    <x v="2"/>
    <x v="1"/>
    <x v="3"/>
    <n v="24.16"/>
    <n v="0"/>
    <n v="9.7899999999999991"/>
    <n v="48.949999999999996"/>
    <n v="71.849999999999994"/>
    <n v="0"/>
    <n v="120.8"/>
    <n v="120.8"/>
    <x v="816"/>
    <n v="0.5947847682119205"/>
  </r>
  <r>
    <x v="138"/>
    <x v="829"/>
    <x v="7"/>
    <x v="7"/>
    <x v="1"/>
    <x v="0"/>
    <x v="0"/>
    <x v="1"/>
    <x v="9"/>
    <n v="9.2100000000000009"/>
    <n v="0.1"/>
    <n v="2.87"/>
    <n v="20.09"/>
    <n v="37.930000000000007"/>
    <n v="0"/>
    <n v="64.47"/>
    <n v="58.02"/>
    <x v="817"/>
    <n v="0.65374008962426755"/>
  </r>
  <r>
    <x v="195"/>
    <x v="830"/>
    <x v="3"/>
    <x v="3"/>
    <x v="0"/>
    <x v="0"/>
    <x v="0"/>
    <x v="1"/>
    <x v="12"/>
    <n v="23.93"/>
    <n v="0.2"/>
    <n v="9.5500000000000007"/>
    <n v="105.05000000000001"/>
    <n v="105.53"/>
    <n v="0"/>
    <n v="263.23"/>
    <n v="210.58"/>
    <x v="818"/>
    <n v="0.50113970937410957"/>
  </r>
  <r>
    <x v="294"/>
    <x v="831"/>
    <x v="0"/>
    <x v="0"/>
    <x v="0"/>
    <x v="2"/>
    <x v="2"/>
    <x v="0"/>
    <x v="12"/>
    <n v="29.9"/>
    <n v="0.2"/>
    <n v="12.15"/>
    <n v="133.65"/>
    <n v="129.47"/>
    <n v="11"/>
    <n v="328.9"/>
    <n v="263.12"/>
    <x v="819"/>
    <n v="0.49205685618729095"/>
  </r>
  <r>
    <x v="322"/>
    <x v="832"/>
    <x v="0"/>
    <x v="0"/>
    <x v="0"/>
    <x v="4"/>
    <x v="4"/>
    <x v="1"/>
    <x v="8"/>
    <n v="29.44"/>
    <n v="0.1"/>
    <n v="11.91"/>
    <n v="95.28"/>
    <n v="116.69"/>
    <n v="0"/>
    <n v="235.52"/>
    <n v="211.97"/>
    <x v="820"/>
    <n v="0.55050242958909279"/>
  </r>
  <r>
    <x v="268"/>
    <x v="833"/>
    <x v="2"/>
    <x v="2"/>
    <x v="2"/>
    <x v="4"/>
    <x v="4"/>
    <x v="1"/>
    <x v="0"/>
    <n v="25.44"/>
    <n v="0.1"/>
    <n v="10.64"/>
    <n v="10.64"/>
    <n v="12.259999999999998"/>
    <n v="0"/>
    <n v="25.44"/>
    <n v="22.9"/>
    <x v="821"/>
    <n v="0.5353711790393012"/>
  </r>
  <r>
    <x v="54"/>
    <x v="834"/>
    <x v="4"/>
    <x v="4"/>
    <x v="2"/>
    <x v="0"/>
    <x v="0"/>
    <x v="1"/>
    <x v="2"/>
    <n v="55.05"/>
    <n v="0.05"/>
    <n v="27.48"/>
    <n v="164.88"/>
    <n v="148.91000000000003"/>
    <n v="0"/>
    <n v="330.29999999999995"/>
    <n v="313.79000000000002"/>
    <x v="822"/>
    <n v="0.47455304503011575"/>
  </r>
  <r>
    <x v="70"/>
    <x v="835"/>
    <x v="14"/>
    <x v="14"/>
    <x v="3"/>
    <x v="3"/>
    <x v="3"/>
    <x v="1"/>
    <x v="5"/>
    <n v="19.53"/>
    <n v="0.2"/>
    <n v="6.78"/>
    <n v="27.12"/>
    <n v="35.379999999999995"/>
    <n v="0"/>
    <n v="78.12"/>
    <n v="62.5"/>
    <x v="823"/>
    <n v="0.56607999999999992"/>
  </r>
  <r>
    <x v="323"/>
    <x v="836"/>
    <x v="14"/>
    <x v="14"/>
    <x v="3"/>
    <x v="3"/>
    <x v="3"/>
    <x v="0"/>
    <x v="5"/>
    <n v="18.5"/>
    <n v="0"/>
    <n v="6.84"/>
    <n v="27.36"/>
    <n v="46.64"/>
    <n v="4"/>
    <n v="74"/>
    <n v="74"/>
    <x v="824"/>
    <n v="0.63027027027027027"/>
  </r>
  <r>
    <x v="115"/>
    <x v="837"/>
    <x v="7"/>
    <x v="7"/>
    <x v="1"/>
    <x v="4"/>
    <x v="4"/>
    <x v="0"/>
    <x v="5"/>
    <n v="9.58"/>
    <n v="0"/>
    <n v="2.85"/>
    <n v="11.4"/>
    <n v="26.92"/>
    <n v="4"/>
    <n v="38.32"/>
    <n v="38.32"/>
    <x v="825"/>
    <n v="0.70250521920668063"/>
  </r>
  <r>
    <x v="58"/>
    <x v="838"/>
    <x v="7"/>
    <x v="7"/>
    <x v="1"/>
    <x v="3"/>
    <x v="3"/>
    <x v="0"/>
    <x v="8"/>
    <n v="9.65"/>
    <n v="0.15"/>
    <n v="2.86"/>
    <n v="22.88"/>
    <n v="42.740000000000009"/>
    <n v="8"/>
    <n v="77.2"/>
    <n v="65.62"/>
    <x v="826"/>
    <n v="0.6513258153002135"/>
  </r>
  <r>
    <x v="56"/>
    <x v="839"/>
    <x v="7"/>
    <x v="7"/>
    <x v="1"/>
    <x v="3"/>
    <x v="3"/>
    <x v="1"/>
    <x v="9"/>
    <n v="9.7200000000000006"/>
    <n v="0"/>
    <n v="2.87"/>
    <n v="20.09"/>
    <n v="47.95"/>
    <n v="0"/>
    <n v="68.040000000000006"/>
    <n v="68.040000000000006"/>
    <x v="827"/>
    <n v="0.70473251028806583"/>
  </r>
  <r>
    <x v="324"/>
    <x v="840"/>
    <x v="14"/>
    <x v="14"/>
    <x v="3"/>
    <x v="1"/>
    <x v="1"/>
    <x v="1"/>
    <x v="1"/>
    <n v="19.329999999999998"/>
    <n v="0"/>
    <n v="6.8"/>
    <n v="13.6"/>
    <n v="25.059999999999995"/>
    <n v="0"/>
    <n v="38.659999999999997"/>
    <n v="38.659999999999997"/>
    <x v="828"/>
    <n v="0.64821520951888245"/>
  </r>
  <r>
    <x v="27"/>
    <x v="841"/>
    <x v="5"/>
    <x v="5"/>
    <x v="1"/>
    <x v="0"/>
    <x v="0"/>
    <x v="0"/>
    <x v="9"/>
    <n v="23.37"/>
    <n v="0"/>
    <n v="8.5399999999999991"/>
    <n v="59.779999999999994"/>
    <n v="103.81"/>
    <n v="7"/>
    <n v="163.59"/>
    <n v="163.59"/>
    <x v="829"/>
    <n v="0.63457424047924693"/>
  </r>
  <r>
    <x v="79"/>
    <x v="842"/>
    <x v="1"/>
    <x v="1"/>
    <x v="1"/>
    <x v="1"/>
    <x v="1"/>
    <x v="1"/>
    <x v="0"/>
    <n v="12.79"/>
    <n v="0.2"/>
    <n v="4.3099999999999996"/>
    <n v="4.3099999999999996"/>
    <n v="5.9200000000000008"/>
    <n v="0"/>
    <n v="12.79"/>
    <n v="10.23"/>
    <x v="830"/>
    <n v="0.57869012707722389"/>
  </r>
  <r>
    <x v="325"/>
    <x v="843"/>
    <x v="4"/>
    <x v="4"/>
    <x v="2"/>
    <x v="2"/>
    <x v="2"/>
    <x v="1"/>
    <x v="1"/>
    <n v="55.54"/>
    <n v="0.15"/>
    <n v="27.11"/>
    <n v="54.22"/>
    <n v="40.200000000000003"/>
    <n v="0"/>
    <n v="111.08"/>
    <n v="94.42"/>
    <x v="831"/>
    <n v="0.42575725481889432"/>
  </r>
  <r>
    <x v="202"/>
    <x v="844"/>
    <x v="7"/>
    <x v="7"/>
    <x v="1"/>
    <x v="0"/>
    <x v="0"/>
    <x v="1"/>
    <x v="4"/>
    <n v="9.3000000000000007"/>
    <n v="0.15"/>
    <n v="2.89"/>
    <n v="8.67"/>
    <n v="15.049999999999999"/>
    <n v="0"/>
    <n v="27.900000000000002"/>
    <n v="23.72"/>
    <x v="832"/>
    <n v="0.63448566610455315"/>
  </r>
  <r>
    <x v="248"/>
    <x v="845"/>
    <x v="4"/>
    <x v="4"/>
    <x v="2"/>
    <x v="3"/>
    <x v="3"/>
    <x v="1"/>
    <x v="9"/>
    <n v="55.4"/>
    <n v="0.05"/>
    <n v="27.29"/>
    <n v="191.03"/>
    <n v="177.38000000000002"/>
    <n v="0"/>
    <n v="387.8"/>
    <n v="368.41"/>
    <x v="833"/>
    <n v="0.48147444423332703"/>
  </r>
  <r>
    <x v="190"/>
    <x v="846"/>
    <x v="0"/>
    <x v="0"/>
    <x v="0"/>
    <x v="4"/>
    <x v="4"/>
    <x v="0"/>
    <x v="0"/>
    <n v="29.74"/>
    <n v="0"/>
    <n v="11.83"/>
    <n v="11.83"/>
    <n v="17.909999999999997"/>
    <n v="1"/>
    <n v="29.74"/>
    <n v="29.74"/>
    <x v="834"/>
    <n v="0.60221923335574978"/>
  </r>
  <r>
    <x v="169"/>
    <x v="847"/>
    <x v="7"/>
    <x v="7"/>
    <x v="1"/>
    <x v="0"/>
    <x v="0"/>
    <x v="0"/>
    <x v="0"/>
    <n v="9.32"/>
    <n v="0.15"/>
    <n v="2.87"/>
    <n v="2.87"/>
    <n v="5.05"/>
    <n v="1"/>
    <n v="9.32"/>
    <n v="7.92"/>
    <x v="835"/>
    <n v="0.63762626262626265"/>
  </r>
  <r>
    <x v="250"/>
    <x v="848"/>
    <x v="4"/>
    <x v="4"/>
    <x v="2"/>
    <x v="2"/>
    <x v="2"/>
    <x v="0"/>
    <x v="0"/>
    <n v="54.2"/>
    <n v="0.2"/>
    <n v="26.61"/>
    <n v="26.61"/>
    <n v="16.75"/>
    <n v="1"/>
    <n v="54.2"/>
    <n v="43.36"/>
    <x v="836"/>
    <n v="0.38630073800738007"/>
  </r>
  <r>
    <x v="226"/>
    <x v="849"/>
    <x v="10"/>
    <x v="10"/>
    <x v="2"/>
    <x v="0"/>
    <x v="0"/>
    <x v="1"/>
    <x v="1"/>
    <n v="68.900000000000006"/>
    <n v="0.1"/>
    <n v="34.22"/>
    <n v="68.44"/>
    <n v="55.58"/>
    <n v="0"/>
    <n v="137.80000000000001"/>
    <n v="124.02"/>
    <x v="837"/>
    <n v="0.44815352362522176"/>
  </r>
  <r>
    <x v="308"/>
    <x v="850"/>
    <x v="7"/>
    <x v="7"/>
    <x v="1"/>
    <x v="4"/>
    <x v="4"/>
    <x v="1"/>
    <x v="1"/>
    <n v="9.7100000000000009"/>
    <n v="0"/>
    <n v="2.81"/>
    <n v="5.62"/>
    <n v="13.8"/>
    <n v="0"/>
    <n v="19.420000000000002"/>
    <n v="19.420000000000002"/>
    <x v="838"/>
    <n v="0.71060762100926878"/>
  </r>
  <r>
    <x v="3"/>
    <x v="851"/>
    <x v="12"/>
    <x v="12"/>
    <x v="3"/>
    <x v="1"/>
    <x v="1"/>
    <x v="1"/>
    <x v="5"/>
    <n v="32.799999999999997"/>
    <n v="0.05"/>
    <n v="14.4"/>
    <n v="57.6"/>
    <n v="67.039999999999992"/>
    <n v="0"/>
    <n v="131.19999999999999"/>
    <n v="124.64"/>
    <x v="839"/>
    <n v="0.53786906290115521"/>
  </r>
  <r>
    <x v="263"/>
    <x v="852"/>
    <x v="12"/>
    <x v="12"/>
    <x v="3"/>
    <x v="2"/>
    <x v="2"/>
    <x v="0"/>
    <x v="2"/>
    <n v="32.71"/>
    <n v="0.2"/>
    <n v="14.42"/>
    <n v="86.52"/>
    <n v="70.489999999999995"/>
    <n v="6"/>
    <n v="196.26"/>
    <n v="157.01"/>
    <x v="840"/>
    <n v="0.44895229603209985"/>
  </r>
  <r>
    <x v="72"/>
    <x v="853"/>
    <x v="8"/>
    <x v="8"/>
    <x v="0"/>
    <x v="4"/>
    <x v="4"/>
    <x v="1"/>
    <x v="5"/>
    <n v="19.59"/>
    <n v="0.1"/>
    <n v="7.37"/>
    <n v="29.48"/>
    <n v="41.039999999999992"/>
    <n v="0"/>
    <n v="78.36"/>
    <n v="70.52"/>
    <x v="841"/>
    <n v="0.58196256381168454"/>
  </r>
  <r>
    <x v="112"/>
    <x v="854"/>
    <x v="12"/>
    <x v="12"/>
    <x v="3"/>
    <x v="4"/>
    <x v="4"/>
    <x v="1"/>
    <x v="0"/>
    <n v="32.4"/>
    <n v="0.2"/>
    <n v="14.31"/>
    <n v="14.31"/>
    <n v="11.610000000000001"/>
    <n v="0"/>
    <n v="32.4"/>
    <n v="25.92"/>
    <x v="842"/>
    <n v="0.44791666666666669"/>
  </r>
  <r>
    <x v="257"/>
    <x v="855"/>
    <x v="14"/>
    <x v="14"/>
    <x v="3"/>
    <x v="0"/>
    <x v="0"/>
    <x v="1"/>
    <x v="5"/>
    <n v="19.32"/>
    <n v="0"/>
    <n v="6.82"/>
    <n v="27.28"/>
    <n v="50"/>
    <n v="0"/>
    <n v="77.28"/>
    <n v="77.28"/>
    <x v="843"/>
    <n v="0.64699792960662528"/>
  </r>
  <r>
    <x v="160"/>
    <x v="856"/>
    <x v="3"/>
    <x v="3"/>
    <x v="0"/>
    <x v="2"/>
    <x v="2"/>
    <x v="1"/>
    <x v="5"/>
    <n v="24.59"/>
    <n v="0.1"/>
    <n v="9.4600000000000009"/>
    <n v="37.840000000000003"/>
    <n v="50.679999999999993"/>
    <n v="0"/>
    <n v="98.36"/>
    <n v="88.52"/>
    <x v="844"/>
    <n v="0.57252598282873923"/>
  </r>
  <r>
    <x v="326"/>
    <x v="857"/>
    <x v="1"/>
    <x v="1"/>
    <x v="1"/>
    <x v="0"/>
    <x v="0"/>
    <x v="0"/>
    <x v="0"/>
    <n v="13"/>
    <n v="0.1"/>
    <n v="4.24"/>
    <n v="4.24"/>
    <n v="7.4599999999999991"/>
    <n v="1"/>
    <n v="13"/>
    <n v="11.7"/>
    <x v="845"/>
    <n v="0.63760683760683756"/>
  </r>
  <r>
    <x v="237"/>
    <x v="858"/>
    <x v="14"/>
    <x v="14"/>
    <x v="3"/>
    <x v="0"/>
    <x v="0"/>
    <x v="0"/>
    <x v="0"/>
    <n v="18.920000000000002"/>
    <n v="0.05"/>
    <n v="6.86"/>
    <n v="6.86"/>
    <n v="11.11"/>
    <n v="1"/>
    <n v="18.920000000000002"/>
    <n v="17.97"/>
    <x v="846"/>
    <n v="0.61825264329437957"/>
  </r>
  <r>
    <x v="223"/>
    <x v="859"/>
    <x v="1"/>
    <x v="1"/>
    <x v="1"/>
    <x v="1"/>
    <x v="1"/>
    <x v="1"/>
    <x v="0"/>
    <n v="12.82"/>
    <n v="0.05"/>
    <n v="4.18"/>
    <n v="4.18"/>
    <n v="8"/>
    <n v="0"/>
    <n v="12.82"/>
    <n v="12.18"/>
    <x v="847"/>
    <n v="0.65681444991789817"/>
  </r>
  <r>
    <x v="320"/>
    <x v="860"/>
    <x v="1"/>
    <x v="1"/>
    <x v="1"/>
    <x v="2"/>
    <x v="2"/>
    <x v="0"/>
    <x v="3"/>
    <n v="12.8"/>
    <n v="0.2"/>
    <n v="4.33"/>
    <n v="21.65"/>
    <n v="29.550000000000004"/>
    <n v="5"/>
    <n v="64"/>
    <n v="51.2"/>
    <x v="848"/>
    <n v="0.5771484375"/>
  </r>
  <r>
    <x v="151"/>
    <x v="861"/>
    <x v="0"/>
    <x v="0"/>
    <x v="0"/>
    <x v="1"/>
    <x v="1"/>
    <x v="1"/>
    <x v="0"/>
    <n v="29.63"/>
    <n v="0.1"/>
    <n v="12.14"/>
    <n v="12.14"/>
    <n v="14.530000000000001"/>
    <n v="0"/>
    <n v="29.63"/>
    <n v="26.67"/>
    <x v="849"/>
    <n v="0.54480689913760783"/>
  </r>
  <r>
    <x v="211"/>
    <x v="862"/>
    <x v="3"/>
    <x v="3"/>
    <x v="0"/>
    <x v="1"/>
    <x v="1"/>
    <x v="1"/>
    <x v="0"/>
    <n v="24.72"/>
    <n v="0"/>
    <n v="9.74"/>
    <n v="9.74"/>
    <n v="14.979999999999999"/>
    <n v="0"/>
    <n v="24.72"/>
    <n v="24.72"/>
    <x v="850"/>
    <n v="0.60598705501618122"/>
  </r>
  <r>
    <x v="291"/>
    <x v="863"/>
    <x v="0"/>
    <x v="0"/>
    <x v="0"/>
    <x v="2"/>
    <x v="2"/>
    <x v="1"/>
    <x v="4"/>
    <n v="30.5"/>
    <n v="0.15"/>
    <n v="12.11"/>
    <n v="36.33"/>
    <n v="41.45"/>
    <n v="0"/>
    <n v="91.5"/>
    <n v="77.78"/>
    <x v="851"/>
    <n v="0.53291334533299051"/>
  </r>
  <r>
    <x v="118"/>
    <x v="864"/>
    <x v="10"/>
    <x v="10"/>
    <x v="2"/>
    <x v="0"/>
    <x v="0"/>
    <x v="1"/>
    <x v="4"/>
    <n v="71.849999999999994"/>
    <n v="0.1"/>
    <n v="33.61"/>
    <n v="100.83"/>
    <n v="93.17"/>
    <n v="0"/>
    <n v="215.54999999999998"/>
    <n v="194"/>
    <x v="852"/>
    <n v="0.48025773195876287"/>
  </r>
  <r>
    <x v="17"/>
    <x v="865"/>
    <x v="2"/>
    <x v="2"/>
    <x v="2"/>
    <x v="0"/>
    <x v="0"/>
    <x v="0"/>
    <x v="9"/>
    <n v="24.7"/>
    <n v="0"/>
    <n v="10.57"/>
    <n v="73.990000000000009"/>
    <n v="98.91"/>
    <n v="7"/>
    <n v="172.9"/>
    <n v="172.9"/>
    <x v="853"/>
    <n v="0.57206477732793515"/>
  </r>
  <r>
    <x v="313"/>
    <x v="866"/>
    <x v="13"/>
    <x v="13"/>
    <x v="3"/>
    <x v="4"/>
    <x v="4"/>
    <x v="1"/>
    <x v="4"/>
    <n v="27.95"/>
    <n v="0.2"/>
    <n v="11.66"/>
    <n v="34.980000000000004"/>
    <n v="32.099999999999994"/>
    <n v="0"/>
    <n v="83.85"/>
    <n v="67.08"/>
    <x v="854"/>
    <n v="0.47853309481216449"/>
  </r>
  <r>
    <x v="286"/>
    <x v="867"/>
    <x v="8"/>
    <x v="8"/>
    <x v="0"/>
    <x v="3"/>
    <x v="3"/>
    <x v="1"/>
    <x v="0"/>
    <n v="20.53"/>
    <n v="0.1"/>
    <n v="7.32"/>
    <n v="7.32"/>
    <n v="11.16"/>
    <n v="0"/>
    <n v="20.53"/>
    <n v="18.48"/>
    <x v="855"/>
    <n v="0.60389610389610393"/>
  </r>
  <r>
    <x v="165"/>
    <x v="868"/>
    <x v="7"/>
    <x v="7"/>
    <x v="1"/>
    <x v="1"/>
    <x v="1"/>
    <x v="1"/>
    <x v="12"/>
    <n v="9.75"/>
    <n v="0"/>
    <n v="2.81"/>
    <n v="30.91"/>
    <n v="76.34"/>
    <n v="0"/>
    <n v="107.25"/>
    <n v="107.25"/>
    <x v="856"/>
    <n v="0.71179487179487178"/>
  </r>
  <r>
    <x v="21"/>
    <x v="869"/>
    <x v="14"/>
    <x v="14"/>
    <x v="3"/>
    <x v="0"/>
    <x v="0"/>
    <x v="0"/>
    <x v="0"/>
    <n v="19.05"/>
    <n v="0"/>
    <n v="6.93"/>
    <n v="6.93"/>
    <n v="12.120000000000001"/>
    <n v="1"/>
    <n v="19.05"/>
    <n v="19.05"/>
    <x v="857"/>
    <n v="0.63622047244094493"/>
  </r>
  <r>
    <x v="199"/>
    <x v="870"/>
    <x v="10"/>
    <x v="10"/>
    <x v="2"/>
    <x v="4"/>
    <x v="4"/>
    <x v="0"/>
    <x v="1"/>
    <n v="70.66"/>
    <n v="0"/>
    <n v="33.82"/>
    <n v="67.64"/>
    <n v="73.679999999999993"/>
    <n v="2"/>
    <n v="141.32"/>
    <n v="141.32"/>
    <x v="858"/>
    <n v="0.52136994056043018"/>
  </r>
  <r>
    <x v="327"/>
    <x v="871"/>
    <x v="3"/>
    <x v="3"/>
    <x v="0"/>
    <x v="4"/>
    <x v="4"/>
    <x v="1"/>
    <x v="6"/>
    <n v="23.95"/>
    <n v="0.1"/>
    <n v="9.59"/>
    <n v="95.9"/>
    <n v="119.65"/>
    <n v="0"/>
    <n v="239.5"/>
    <n v="215.55"/>
    <x v="859"/>
    <n v="0.55509162607283691"/>
  </r>
  <r>
    <x v="267"/>
    <x v="872"/>
    <x v="9"/>
    <x v="9"/>
    <x v="0"/>
    <x v="2"/>
    <x v="2"/>
    <x v="0"/>
    <x v="1"/>
    <n v="79.66"/>
    <n v="0.2"/>
    <n v="45.79"/>
    <n v="91.58"/>
    <n v="35.879999999999995"/>
    <n v="2"/>
    <n v="159.32"/>
    <n v="127.46"/>
    <x v="765"/>
    <n v="0.28150007845598618"/>
  </r>
  <r>
    <x v="27"/>
    <x v="873"/>
    <x v="0"/>
    <x v="0"/>
    <x v="0"/>
    <x v="4"/>
    <x v="4"/>
    <x v="0"/>
    <x v="0"/>
    <n v="29.35"/>
    <n v="0"/>
    <n v="12.05"/>
    <n v="12.05"/>
    <n v="17.3"/>
    <n v="1"/>
    <n v="29.35"/>
    <n v="29.35"/>
    <x v="860"/>
    <n v="0.58943781942078366"/>
  </r>
  <r>
    <x v="198"/>
    <x v="874"/>
    <x v="9"/>
    <x v="9"/>
    <x v="0"/>
    <x v="1"/>
    <x v="1"/>
    <x v="1"/>
    <x v="4"/>
    <n v="80.36"/>
    <n v="0"/>
    <n v="44.62"/>
    <n v="133.85999999999999"/>
    <n v="107.22000000000003"/>
    <n v="0"/>
    <n v="241.07999999999998"/>
    <n v="241.08"/>
    <x v="861"/>
    <n v="0.44474863115978108"/>
  </r>
  <r>
    <x v="160"/>
    <x v="875"/>
    <x v="12"/>
    <x v="12"/>
    <x v="3"/>
    <x v="0"/>
    <x v="0"/>
    <x v="1"/>
    <x v="9"/>
    <n v="31.83"/>
    <n v="0"/>
    <n v="14.33"/>
    <n v="100.31"/>
    <n v="122.5"/>
    <n v="0"/>
    <n v="222.81"/>
    <n v="222.81"/>
    <x v="862"/>
    <n v="0.54979579013509272"/>
  </r>
  <r>
    <x v="328"/>
    <x v="876"/>
    <x v="5"/>
    <x v="5"/>
    <x v="1"/>
    <x v="2"/>
    <x v="2"/>
    <x v="1"/>
    <x v="0"/>
    <n v="23.26"/>
    <n v="0"/>
    <n v="8.41"/>
    <n v="8.41"/>
    <n v="14.850000000000001"/>
    <n v="0"/>
    <n v="23.26"/>
    <n v="23.26"/>
    <x v="863"/>
    <n v="0.63843508168529661"/>
  </r>
  <r>
    <x v="40"/>
    <x v="877"/>
    <x v="9"/>
    <x v="9"/>
    <x v="0"/>
    <x v="1"/>
    <x v="1"/>
    <x v="0"/>
    <x v="7"/>
    <n v="81.95"/>
    <n v="0.1"/>
    <n v="45.89"/>
    <n v="413.01"/>
    <n v="250.78999999999996"/>
    <n v="9"/>
    <n v="737.55000000000007"/>
    <n v="663.8"/>
    <x v="864"/>
    <n v="0.37780958119915636"/>
  </r>
  <r>
    <x v="184"/>
    <x v="878"/>
    <x v="1"/>
    <x v="1"/>
    <x v="1"/>
    <x v="0"/>
    <x v="0"/>
    <x v="1"/>
    <x v="0"/>
    <n v="12.76"/>
    <n v="0"/>
    <n v="4.24"/>
    <n v="4.24"/>
    <n v="8.52"/>
    <n v="0"/>
    <n v="12.76"/>
    <n v="12.76"/>
    <x v="865"/>
    <n v="0.66771159874608144"/>
  </r>
  <r>
    <x v="103"/>
    <x v="879"/>
    <x v="5"/>
    <x v="5"/>
    <x v="1"/>
    <x v="4"/>
    <x v="4"/>
    <x v="1"/>
    <x v="3"/>
    <n v="23.48"/>
    <n v="0.1"/>
    <n v="8.34"/>
    <n v="41.7"/>
    <n v="63.959999999999994"/>
    <n v="0"/>
    <n v="117.4"/>
    <n v="105.66"/>
    <x v="866"/>
    <n v="0.60533787620670065"/>
  </r>
  <r>
    <x v="222"/>
    <x v="880"/>
    <x v="9"/>
    <x v="9"/>
    <x v="0"/>
    <x v="2"/>
    <x v="2"/>
    <x v="0"/>
    <x v="3"/>
    <n v="79.92"/>
    <n v="0.2"/>
    <n v="44.54"/>
    <n v="222.7"/>
    <n v="96.980000000000018"/>
    <n v="5"/>
    <n v="399.6"/>
    <n v="319.68"/>
    <x v="867"/>
    <n v="0.30336586586586589"/>
  </r>
  <r>
    <x v="100"/>
    <x v="881"/>
    <x v="14"/>
    <x v="14"/>
    <x v="3"/>
    <x v="0"/>
    <x v="0"/>
    <x v="1"/>
    <x v="0"/>
    <n v="19.11"/>
    <n v="0.2"/>
    <n v="6.97"/>
    <n v="6.97"/>
    <n v="8.32"/>
    <n v="0"/>
    <n v="19.11"/>
    <n v="15.29"/>
    <x v="868"/>
    <n v="0.54414650098103345"/>
  </r>
  <r>
    <x v="179"/>
    <x v="882"/>
    <x v="8"/>
    <x v="8"/>
    <x v="0"/>
    <x v="3"/>
    <x v="3"/>
    <x v="1"/>
    <x v="0"/>
    <n v="19.82"/>
    <n v="0.05"/>
    <n v="7.36"/>
    <n v="7.36"/>
    <n v="11.469999999999999"/>
    <n v="0"/>
    <n v="19.82"/>
    <n v="18.829999999999998"/>
    <x v="869"/>
    <n v="0.60913436006372812"/>
  </r>
  <r>
    <x v="141"/>
    <x v="883"/>
    <x v="4"/>
    <x v="4"/>
    <x v="2"/>
    <x v="4"/>
    <x v="4"/>
    <x v="1"/>
    <x v="7"/>
    <n v="55.46"/>
    <n v="0.15"/>
    <n v="26.94"/>
    <n v="242.46"/>
    <n v="181.80999999999997"/>
    <n v="0"/>
    <n v="499.14"/>
    <n v="424.27"/>
    <x v="870"/>
    <n v="0.42852428877837223"/>
  </r>
  <r>
    <x v="192"/>
    <x v="884"/>
    <x v="8"/>
    <x v="8"/>
    <x v="0"/>
    <x v="4"/>
    <x v="4"/>
    <x v="1"/>
    <x v="8"/>
    <n v="19.84"/>
    <n v="0.05"/>
    <n v="7.21"/>
    <n v="57.68"/>
    <n v="93.1"/>
    <n v="0"/>
    <n v="158.72"/>
    <n v="150.78"/>
    <x v="871"/>
    <n v="0.61745589600742801"/>
  </r>
  <r>
    <x v="281"/>
    <x v="885"/>
    <x v="2"/>
    <x v="2"/>
    <x v="2"/>
    <x v="0"/>
    <x v="0"/>
    <x v="1"/>
    <x v="3"/>
    <n v="24.34"/>
    <n v="0"/>
    <n v="10.62"/>
    <n v="53.099999999999994"/>
    <n v="68.600000000000009"/>
    <n v="0"/>
    <n v="121.7"/>
    <n v="121.7"/>
    <x v="872"/>
    <n v="0.5636811832374693"/>
  </r>
  <r>
    <x v="163"/>
    <x v="886"/>
    <x v="0"/>
    <x v="0"/>
    <x v="0"/>
    <x v="2"/>
    <x v="2"/>
    <x v="0"/>
    <x v="5"/>
    <n v="29.67"/>
    <n v="0.05"/>
    <n v="11.95"/>
    <n v="47.8"/>
    <n v="64.95"/>
    <n v="4"/>
    <n v="118.68"/>
    <n v="112.75"/>
    <x v="873"/>
    <n v="0.57605321507760532"/>
  </r>
  <r>
    <x v="66"/>
    <x v="887"/>
    <x v="4"/>
    <x v="4"/>
    <x v="2"/>
    <x v="3"/>
    <x v="3"/>
    <x v="0"/>
    <x v="0"/>
    <n v="54.67"/>
    <n v="0.1"/>
    <n v="26.96"/>
    <n v="26.96"/>
    <n v="22.240000000000002"/>
    <n v="1"/>
    <n v="54.67"/>
    <n v="49.2"/>
    <x v="874"/>
    <n v="0.45203252032520325"/>
  </r>
  <r>
    <x v="212"/>
    <x v="888"/>
    <x v="6"/>
    <x v="6"/>
    <x v="2"/>
    <x v="1"/>
    <x v="1"/>
    <x v="0"/>
    <x v="0"/>
    <n v="186.78"/>
    <n v="0.05"/>
    <n v="118"/>
    <n v="118"/>
    <n v="59.44"/>
    <n v="1"/>
    <n v="186.78"/>
    <n v="177.44"/>
    <x v="875"/>
    <n v="0.33498647430117223"/>
  </r>
  <r>
    <x v="209"/>
    <x v="889"/>
    <x v="1"/>
    <x v="1"/>
    <x v="1"/>
    <x v="1"/>
    <x v="1"/>
    <x v="0"/>
    <x v="7"/>
    <n v="13.07"/>
    <n v="0.1"/>
    <n v="4.33"/>
    <n v="38.97"/>
    <n v="66.900000000000006"/>
    <n v="9"/>
    <n v="117.63"/>
    <n v="105.87"/>
    <x v="876"/>
    <n v="0.63190705582317941"/>
  </r>
  <r>
    <x v="43"/>
    <x v="890"/>
    <x v="11"/>
    <x v="11"/>
    <x v="2"/>
    <x v="0"/>
    <x v="0"/>
    <x v="1"/>
    <x v="3"/>
    <n v="38.950000000000003"/>
    <n v="0"/>
    <n v="18.329999999999998"/>
    <n v="91.649999999999991"/>
    <n v="103.10000000000001"/>
    <n v="0"/>
    <n v="194.75"/>
    <n v="194.75"/>
    <x v="877"/>
    <n v="0.52939666238767658"/>
  </r>
  <r>
    <x v="81"/>
    <x v="891"/>
    <x v="1"/>
    <x v="1"/>
    <x v="1"/>
    <x v="2"/>
    <x v="2"/>
    <x v="1"/>
    <x v="3"/>
    <n v="12.61"/>
    <n v="0"/>
    <n v="4.2699999999999996"/>
    <n v="21.349999999999998"/>
    <n v="41.7"/>
    <n v="0"/>
    <n v="63.05"/>
    <n v="63.05"/>
    <x v="878"/>
    <n v="0.66137985725614601"/>
  </r>
  <r>
    <x v="149"/>
    <x v="892"/>
    <x v="4"/>
    <x v="4"/>
    <x v="2"/>
    <x v="4"/>
    <x v="4"/>
    <x v="1"/>
    <x v="5"/>
    <n v="53.79"/>
    <n v="0.15"/>
    <n v="26.87"/>
    <n v="107.48"/>
    <n v="75.409999999999982"/>
    <n v="0"/>
    <n v="215.16"/>
    <n v="182.89"/>
    <x v="879"/>
    <n v="0.4123243479687243"/>
  </r>
  <r>
    <x v="217"/>
    <x v="893"/>
    <x v="9"/>
    <x v="9"/>
    <x v="0"/>
    <x v="1"/>
    <x v="1"/>
    <x v="1"/>
    <x v="4"/>
    <n v="81.8"/>
    <n v="0"/>
    <n v="44.6"/>
    <n v="133.80000000000001"/>
    <n v="111.6"/>
    <n v="0"/>
    <n v="245.39999999999998"/>
    <n v="245.4"/>
    <x v="880"/>
    <n v="0.45476772616136918"/>
  </r>
  <r>
    <x v="129"/>
    <x v="894"/>
    <x v="2"/>
    <x v="2"/>
    <x v="2"/>
    <x v="1"/>
    <x v="1"/>
    <x v="1"/>
    <x v="4"/>
    <n v="25.46"/>
    <n v="0"/>
    <n v="10.39"/>
    <n v="31.17"/>
    <n v="45.209999999999994"/>
    <n v="0"/>
    <n v="76.38"/>
    <n v="76.38"/>
    <x v="881"/>
    <n v="0.59190887666928516"/>
  </r>
  <r>
    <x v="43"/>
    <x v="895"/>
    <x v="4"/>
    <x v="4"/>
    <x v="2"/>
    <x v="2"/>
    <x v="2"/>
    <x v="1"/>
    <x v="8"/>
    <n v="55.53"/>
    <n v="0.05"/>
    <n v="27.33"/>
    <n v="218.64"/>
    <n v="203.39"/>
    <n v="0"/>
    <n v="444.24"/>
    <n v="422.03"/>
    <x v="882"/>
    <n v="0.48193256403573204"/>
  </r>
  <r>
    <x v="329"/>
    <x v="896"/>
    <x v="7"/>
    <x v="7"/>
    <x v="1"/>
    <x v="4"/>
    <x v="4"/>
    <x v="1"/>
    <x v="0"/>
    <n v="9.56"/>
    <n v="0"/>
    <n v="2.89"/>
    <n v="2.89"/>
    <n v="6.67"/>
    <n v="0"/>
    <n v="9.56"/>
    <n v="9.56"/>
    <x v="883"/>
    <n v="0.69769874476987448"/>
  </r>
  <r>
    <x v="199"/>
    <x v="897"/>
    <x v="2"/>
    <x v="2"/>
    <x v="2"/>
    <x v="2"/>
    <x v="2"/>
    <x v="1"/>
    <x v="0"/>
    <n v="24.5"/>
    <n v="0.2"/>
    <n v="10.64"/>
    <n v="10.64"/>
    <n v="8.9600000000000009"/>
    <n v="0"/>
    <n v="24.5"/>
    <n v="19.600000000000001"/>
    <x v="884"/>
    <n v="0.45714285714285713"/>
  </r>
  <r>
    <x v="275"/>
    <x v="898"/>
    <x v="1"/>
    <x v="1"/>
    <x v="1"/>
    <x v="3"/>
    <x v="3"/>
    <x v="1"/>
    <x v="5"/>
    <n v="13.16"/>
    <n v="0.2"/>
    <n v="4.21"/>
    <n v="16.84"/>
    <n v="25.27"/>
    <n v="0"/>
    <n v="52.64"/>
    <n v="42.11"/>
    <x v="885"/>
    <n v="0.6000949893137022"/>
  </r>
  <r>
    <x v="45"/>
    <x v="899"/>
    <x v="5"/>
    <x v="5"/>
    <x v="1"/>
    <x v="2"/>
    <x v="2"/>
    <x v="0"/>
    <x v="2"/>
    <n v="22.41"/>
    <n v="0.1"/>
    <n v="8.39"/>
    <n v="50.34"/>
    <n v="70.67"/>
    <n v="6"/>
    <n v="134.46"/>
    <n v="121.01"/>
    <x v="886"/>
    <n v="0.584001322204776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898D64-9ABF-4CB4-90E8-91647E5B35CA}" name="pt_Product Na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Name">
  <location ref="A54:D60" firstHeaderRow="0" firstDataRow="1" firstDataCol="1"/>
  <pivotFields count="19">
    <pivotField numFmtId="164" showAll="0"/>
    <pivotField showAll="0"/>
    <pivotField showAll="0"/>
    <pivotField axis="axisRow" showAll="0" sortType="descending">
      <items count="16">
        <item x="6"/>
        <item x="9"/>
        <item x="4"/>
        <item x="12"/>
        <item x="5"/>
        <item x="3"/>
        <item x="7"/>
        <item x="10"/>
        <item x="1"/>
        <item x="8"/>
        <item x="13"/>
        <item x="11"/>
        <item x="14"/>
        <item x="2"/>
        <item x="0"/>
        <item t="default"/>
      </items>
      <autoSortScope>
        <pivotArea dataOnly="0" outline="0" fieldPosition="0">
          <references count="1">
            <reference field="4294967294" count="1" selected="0">
              <x v="1"/>
            </reference>
          </references>
        </pivotArea>
      </autoSortScope>
    </pivotField>
    <pivotField showAll="0">
      <items count="5">
        <item x="2"/>
        <item h="1" x="0"/>
        <item h="1" x="3"/>
        <item h="1" x="1"/>
        <item t="default"/>
      </items>
    </pivotField>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3"/>
  </rowFields>
  <rowItems count="6">
    <i>
      <x/>
    </i>
    <i>
      <x v="7"/>
    </i>
    <i>
      <x v="2"/>
    </i>
    <i>
      <x v="11"/>
    </i>
    <i>
      <x v="13"/>
    </i>
    <i t="grand">
      <x/>
    </i>
  </rowItems>
  <colFields count="1">
    <field x="-2"/>
  </colFields>
  <colItems count="3">
    <i>
      <x/>
    </i>
    <i i="1">
      <x v="1"/>
    </i>
    <i i="2">
      <x v="2"/>
    </i>
  </colItems>
  <dataFields count="3">
    <dataField name="Sum of Net Revenue" fld="16" baseField="0" baseItem="0" numFmtId="165"/>
    <dataField name="Sum of Profit" fld="17" baseField="0" baseItem="0" numFmtId="165"/>
    <dataField name="Sum of Quantity" fld="8" baseField="0" baseItem="0" numFmtId="1"/>
  </dataFields>
  <formats count="2">
    <format dxfId="26">
      <pivotArea collapsedLevelsAreSubtotals="1" fieldPosition="0">
        <references count="2">
          <reference field="4294967294" count="1" selected="0">
            <x v="0"/>
          </reference>
          <reference field="3" count="1">
            <x v="0"/>
          </reference>
        </references>
      </pivotArea>
    </format>
    <format dxfId="25">
      <pivotArea collapsedLevelsAreSubtotals="1" fieldPosition="0">
        <references count="2">
          <reference field="4294967294" count="1" selected="0">
            <x v="0"/>
          </reference>
          <reference field="3" count="1">
            <x v="0"/>
          </reference>
        </references>
      </pivotArea>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8BA0D9-EA15-4A7C-961E-3DD834E850E3}" name="pt_Store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ore Location">
  <location ref="A39:B45" firstHeaderRow="1" firstDataRow="1" firstDataCol="1"/>
  <pivotFields count="20">
    <pivotField numFmtId="164" showAll="0">
      <items count="331">
        <item x="281"/>
        <item x="20"/>
        <item x="259"/>
        <item x="135"/>
        <item x="150"/>
        <item x="199"/>
        <item x="322"/>
        <item x="274"/>
        <item x="327"/>
        <item x="124"/>
        <item x="11"/>
        <item x="41"/>
        <item x="116"/>
        <item x="47"/>
        <item x="168"/>
        <item x="26"/>
        <item x="246"/>
        <item x="240"/>
        <item x="61"/>
        <item x="42"/>
        <item x="209"/>
        <item x="151"/>
        <item x="201"/>
        <item x="212"/>
        <item x="5"/>
        <item x="280"/>
        <item x="262"/>
        <item x="267"/>
        <item x="56"/>
        <item x="320"/>
        <item x="101"/>
        <item x="184"/>
        <item x="173"/>
        <item x="215"/>
        <item x="305"/>
        <item x="1"/>
        <item x="156"/>
        <item x="302"/>
        <item x="142"/>
        <item x="106"/>
        <item x="326"/>
        <item x="228"/>
        <item x="110"/>
        <item x="12"/>
        <item x="21"/>
        <item x="172"/>
        <item x="105"/>
        <item x="155"/>
        <item x="103"/>
        <item x="264"/>
        <item x="323"/>
        <item x="223"/>
        <item x="98"/>
        <item x="234"/>
        <item x="72"/>
        <item x="219"/>
        <item x="283"/>
        <item x="243"/>
        <item x="51"/>
        <item x="311"/>
        <item x="6"/>
        <item x="208"/>
        <item x="188"/>
        <item x="14"/>
        <item x="319"/>
        <item x="220"/>
        <item x="269"/>
        <item x="78"/>
        <item x="75"/>
        <item x="134"/>
        <item x="221"/>
        <item x="179"/>
        <item x="148"/>
        <item x="180"/>
        <item x="130"/>
        <item x="272"/>
        <item x="247"/>
        <item x="99"/>
        <item x="80"/>
        <item x="206"/>
        <item x="161"/>
        <item x="183"/>
        <item x="19"/>
        <item x="28"/>
        <item x="10"/>
        <item x="37"/>
        <item x="162"/>
        <item x="312"/>
        <item x="67"/>
        <item x="261"/>
        <item x="198"/>
        <item x="270"/>
        <item x="126"/>
        <item x="324"/>
        <item x="200"/>
        <item x="54"/>
        <item x="244"/>
        <item x="170"/>
        <item x="277"/>
        <item x="64"/>
        <item x="48"/>
        <item x="46"/>
        <item x="222"/>
        <item x="291"/>
        <item x="84"/>
        <item x="125"/>
        <item x="214"/>
        <item x="2"/>
        <item x="309"/>
        <item x="7"/>
        <item x="79"/>
        <item x="196"/>
        <item x="245"/>
        <item x="263"/>
        <item x="159"/>
        <item x="313"/>
        <item x="29"/>
        <item x="271"/>
        <item x="109"/>
        <item x="122"/>
        <item x="53"/>
        <item x="207"/>
        <item x="45"/>
        <item x="310"/>
        <item x="250"/>
        <item x="202"/>
        <item x="120"/>
        <item x="252"/>
        <item x="33"/>
        <item x="316"/>
        <item x="213"/>
        <item x="123"/>
        <item x="178"/>
        <item x="127"/>
        <item x="181"/>
        <item x="236"/>
        <item x="295"/>
        <item x="35"/>
        <item x="292"/>
        <item x="8"/>
        <item x="115"/>
        <item x="164"/>
        <item x="321"/>
        <item x="325"/>
        <item x="66"/>
        <item x="34"/>
        <item x="177"/>
        <item x="315"/>
        <item x="3"/>
        <item x="211"/>
        <item x="304"/>
        <item x="119"/>
        <item x="90"/>
        <item x="242"/>
        <item x="157"/>
        <item x="273"/>
        <item x="58"/>
        <item x="136"/>
        <item x="38"/>
        <item x="282"/>
        <item x="171"/>
        <item x="52"/>
        <item x="237"/>
        <item x="227"/>
        <item x="22"/>
        <item x="225"/>
        <item x="230"/>
        <item x="55"/>
        <item x="174"/>
        <item x="15"/>
        <item x="231"/>
        <item x="176"/>
        <item x="185"/>
        <item x="97"/>
        <item x="50"/>
        <item x="144"/>
        <item x="253"/>
        <item x="89"/>
        <item x="239"/>
        <item x="284"/>
        <item x="147"/>
        <item x="146"/>
        <item x="17"/>
        <item x="189"/>
        <item x="175"/>
        <item x="169"/>
        <item x="285"/>
        <item x="276"/>
        <item x="65"/>
        <item x="118"/>
        <item x="298"/>
        <item x="25"/>
        <item x="328"/>
        <item x="287"/>
        <item x="233"/>
        <item x="254"/>
        <item x="16"/>
        <item x="153"/>
        <item x="36"/>
        <item x="204"/>
        <item x="108"/>
        <item x="128"/>
        <item x="137"/>
        <item x="104"/>
        <item x="186"/>
        <item x="81"/>
        <item x="218"/>
        <item x="249"/>
        <item x="27"/>
        <item x="83"/>
        <item x="286"/>
        <item x="63"/>
        <item x="301"/>
        <item x="154"/>
        <item x="203"/>
        <item x="299"/>
        <item x="317"/>
        <item x="59"/>
        <item x="210"/>
        <item x="0"/>
        <item x="192"/>
        <item x="251"/>
        <item x="268"/>
        <item x="9"/>
        <item x="306"/>
        <item x="217"/>
        <item x="131"/>
        <item x="62"/>
        <item x="266"/>
        <item x="111"/>
        <item x="256"/>
        <item x="167"/>
        <item x="112"/>
        <item x="24"/>
        <item x="140"/>
        <item x="71"/>
        <item x="95"/>
        <item x="289"/>
        <item x="102"/>
        <item x="129"/>
        <item x="133"/>
        <item x="241"/>
        <item x="197"/>
        <item x="226"/>
        <item x="73"/>
        <item x="238"/>
        <item x="121"/>
        <item x="191"/>
        <item x="88"/>
        <item x="224"/>
        <item x="329"/>
        <item x="74"/>
        <item x="86"/>
        <item x="43"/>
        <item x="93"/>
        <item x="107"/>
        <item x="257"/>
        <item x="138"/>
        <item x="94"/>
        <item x="314"/>
        <item x="318"/>
        <item x="216"/>
        <item x="18"/>
        <item x="279"/>
        <item x="166"/>
        <item x="300"/>
        <item x="288"/>
        <item x="290"/>
        <item x="87"/>
        <item x="232"/>
        <item x="32"/>
        <item x="77"/>
        <item x="307"/>
        <item x="114"/>
        <item x="23"/>
        <item x="85"/>
        <item x="163"/>
        <item x="303"/>
        <item x="57"/>
        <item x="68"/>
        <item x="113"/>
        <item x="82"/>
        <item x="145"/>
        <item x="91"/>
        <item x="297"/>
        <item x="39"/>
        <item x="296"/>
        <item x="278"/>
        <item x="182"/>
        <item x="158"/>
        <item x="70"/>
        <item x="235"/>
        <item x="49"/>
        <item x="132"/>
        <item x="190"/>
        <item x="293"/>
        <item x="60"/>
        <item x="294"/>
        <item x="165"/>
        <item x="30"/>
        <item x="195"/>
        <item x="4"/>
        <item x="69"/>
        <item x="100"/>
        <item x="152"/>
        <item x="255"/>
        <item x="275"/>
        <item x="40"/>
        <item x="149"/>
        <item x="76"/>
        <item x="31"/>
        <item x="205"/>
        <item x="96"/>
        <item x="160"/>
        <item x="248"/>
        <item x="139"/>
        <item x="141"/>
        <item x="193"/>
        <item x="44"/>
        <item x="229"/>
        <item x="194"/>
        <item x="258"/>
        <item x="117"/>
        <item x="265"/>
        <item x="308"/>
        <item x="187"/>
        <item x="143"/>
        <item x="13"/>
        <item x="260"/>
        <item x="92"/>
        <item t="default"/>
      </items>
    </pivotField>
    <pivotField showAll="0"/>
    <pivotField showAll="0"/>
    <pivotField showAll="0"/>
    <pivotField showAll="0"/>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numFmtId="165" showAll="0"/>
    <pivotField numFmtId="1" showAll="0"/>
    <pivotField numFmtId="165" showAll="0"/>
    <pivotField numFmtId="165" showAll="0"/>
    <pivotField dataField="1" numFmtId="165" showAll="0">
      <items count="888">
        <item x="806"/>
        <item x="835"/>
        <item x="85"/>
        <item x="830"/>
        <item x="525"/>
        <item x="504"/>
        <item x="705"/>
        <item x="694"/>
        <item x="1"/>
        <item x="413"/>
        <item x="152"/>
        <item x="501"/>
        <item x="63"/>
        <item x="883"/>
        <item x="845"/>
        <item x="491"/>
        <item x="417"/>
        <item x="477"/>
        <item x="159"/>
        <item x="847"/>
        <item x="793"/>
        <item x="308"/>
        <item x="563"/>
        <item x="868"/>
        <item x="755"/>
        <item x="10"/>
        <item x="865"/>
        <item x="884"/>
        <item x="160"/>
        <item x="100"/>
        <item x="147"/>
        <item x="224"/>
        <item x="200"/>
        <item x="154"/>
        <item x="343"/>
        <item x="25"/>
        <item x="669"/>
        <item x="619"/>
        <item x="243"/>
        <item x="38"/>
        <item x="389"/>
        <item x="846"/>
        <item x="855"/>
        <item x="130"/>
        <item x="869"/>
        <item x="165"/>
        <item x="767"/>
        <item x="703"/>
        <item x="842"/>
        <item x="0"/>
        <item x="453"/>
        <item x="516"/>
        <item x="683"/>
        <item x="300"/>
        <item x="161"/>
        <item x="770"/>
        <item x="137"/>
        <item x="857"/>
        <item x="77"/>
        <item x="472"/>
        <item x="617"/>
        <item x="633"/>
        <item x="821"/>
        <item x="632"/>
        <item x="172"/>
        <item x="568"/>
        <item x="630"/>
        <item x="553"/>
        <item x="107"/>
        <item x="427"/>
        <item x="543"/>
        <item x="801"/>
        <item x="532"/>
        <item x="280"/>
        <item x="164"/>
        <item x="664"/>
        <item x="45"/>
        <item x="611"/>
        <item x="293"/>
        <item x="187"/>
        <item x="726"/>
        <item x="106"/>
        <item x="51"/>
        <item x="554"/>
        <item x="206"/>
        <item x="838"/>
        <item x="809"/>
        <item x="68"/>
        <item x="442"/>
        <item x="678"/>
        <item x="660"/>
        <item x="615"/>
        <item x="849"/>
        <item x="148"/>
        <item x="772"/>
        <item x="523"/>
        <item x="64"/>
        <item x="863"/>
        <item x="850"/>
        <item x="832"/>
        <item x="420"/>
        <item x="34"/>
        <item x="409"/>
        <item x="220"/>
        <item x="155"/>
        <item x="146"/>
        <item x="21"/>
        <item x="702"/>
        <item x="238"/>
        <item x="205"/>
        <item x="444"/>
        <item x="330"/>
        <item x="309"/>
        <item x="128"/>
        <item x="557"/>
        <item x="583"/>
        <item x="463"/>
        <item x="836"/>
        <item x="625"/>
        <item x="575"/>
        <item x="860"/>
        <item x="595"/>
        <item x="333"/>
        <item x="334"/>
        <item x="307"/>
        <item x="447"/>
        <item x="265"/>
        <item x="834"/>
        <item x="139"/>
        <item x="103"/>
        <item x="386"/>
        <item x="6"/>
        <item x="534"/>
        <item x="359"/>
        <item x="518"/>
        <item x="659"/>
        <item x="684"/>
        <item x="777"/>
        <item x="111"/>
        <item x="768"/>
        <item x="122"/>
        <item x="720"/>
        <item x="76"/>
        <item x="785"/>
        <item x="652"/>
        <item x="551"/>
        <item x="352"/>
        <item x="175"/>
        <item x="559"/>
        <item x="360"/>
        <item x="53"/>
        <item x="756"/>
        <item x="435"/>
        <item x="510"/>
        <item x="812"/>
        <item x="709"/>
        <item x="564"/>
        <item x="734"/>
        <item x="418"/>
        <item x="353"/>
        <item x="340"/>
        <item x="695"/>
        <item x="75"/>
        <item x="109"/>
        <item x="657"/>
        <item x="26"/>
        <item x="438"/>
        <item x="218"/>
        <item x="742"/>
        <item x="199"/>
        <item x="415"/>
        <item x="874"/>
        <item x="521"/>
        <item x="20"/>
        <item x="635"/>
        <item x="571"/>
        <item x="319"/>
        <item x="670"/>
        <item x="629"/>
        <item x="116"/>
        <item x="779"/>
        <item x="608"/>
        <item x="2"/>
        <item x="795"/>
        <item x="291"/>
        <item x="183"/>
        <item x="735"/>
        <item x="524"/>
        <item x="666"/>
        <item x="303"/>
        <item x="797"/>
        <item x="461"/>
        <item x="120"/>
        <item x="708"/>
        <item x="814"/>
        <item x="366"/>
        <item x="577"/>
        <item x="479"/>
        <item x="7"/>
        <item x="565"/>
        <item x="12"/>
        <item x="828"/>
        <item x="791"/>
        <item x="760"/>
        <item x="885"/>
        <item x="790"/>
        <item x="759"/>
        <item x="228"/>
        <item x="364"/>
        <item x="428"/>
        <item x="517"/>
        <item x="426"/>
        <item x="699"/>
        <item x="394"/>
        <item x="658"/>
        <item x="124"/>
        <item x="714"/>
        <item x="81"/>
        <item x="603"/>
        <item x="379"/>
        <item x="119"/>
        <item x="235"/>
        <item x="825"/>
        <item x="514"/>
        <item x="580"/>
        <item x="342"/>
        <item x="483"/>
        <item x="129"/>
        <item x="296"/>
        <item x="431"/>
        <item x="378"/>
        <item x="458"/>
        <item x="347"/>
        <item x="234"/>
        <item x="774"/>
        <item x="168"/>
        <item x="401"/>
        <item x="189"/>
        <item x="167"/>
        <item x="605"/>
        <item x="560"/>
        <item x="470"/>
        <item x="637"/>
        <item x="591"/>
        <item x="91"/>
        <item x="382"/>
        <item x="99"/>
        <item x="676"/>
        <item x="42"/>
        <item x="390"/>
        <item x="181"/>
        <item x="176"/>
        <item x="321"/>
        <item x="488"/>
        <item x="316"/>
        <item x="203"/>
        <item x="406"/>
        <item x="848"/>
        <item x="609"/>
        <item x="241"/>
        <item x="173"/>
        <item x="250"/>
        <item x="375"/>
        <item x="112"/>
        <item x="589"/>
        <item x="355"/>
        <item x="645"/>
        <item x="371"/>
        <item x="787"/>
        <item x="33"/>
        <item x="792"/>
        <item x="163"/>
        <item x="794"/>
        <item x="616"/>
        <item x="54"/>
        <item x="656"/>
        <item x="627"/>
        <item x="718"/>
        <item x="174"/>
        <item x="114"/>
        <item x="439"/>
        <item x="78"/>
        <item x="854"/>
        <item x="190"/>
        <item x="704"/>
        <item x="223"/>
        <item x="473"/>
        <item x="542"/>
        <item x="36"/>
        <item x="478"/>
        <item x="279"/>
        <item x="731"/>
        <item x="495"/>
        <item x="739"/>
        <item x="556"/>
        <item x="357"/>
        <item x="729"/>
        <item x="688"/>
        <item x="758"/>
        <item x="449"/>
        <item x="19"/>
        <item x="266"/>
        <item x="754"/>
        <item x="384"/>
        <item x="732"/>
        <item x="166"/>
        <item x="454"/>
        <item x="654"/>
        <item x="649"/>
        <item x="219"/>
        <item x="450"/>
        <item x="520"/>
        <item x="79"/>
        <item x="823"/>
        <item x="251"/>
        <item x="634"/>
        <item x="644"/>
        <item x="765"/>
        <item x="311"/>
        <item x="324"/>
        <item x="612"/>
        <item x="301"/>
        <item x="145"/>
        <item x="285"/>
        <item x="232"/>
        <item x="396"/>
        <item x="254"/>
        <item x="468"/>
        <item x="134"/>
        <item x="675"/>
        <item x="121"/>
        <item x="480"/>
        <item x="158"/>
        <item x="780"/>
        <item x="4"/>
        <item x="508"/>
        <item x="679"/>
        <item x="440"/>
        <item x="677"/>
        <item x="817"/>
        <item x="400"/>
        <item x="156"/>
        <item x="538"/>
        <item x="86"/>
        <item x="484"/>
        <item x="486"/>
        <item x="312"/>
        <item x="248"/>
        <item x="46"/>
        <item x="56"/>
        <item x="535"/>
        <item x="350"/>
        <item x="752"/>
        <item x="49"/>
        <item x="831"/>
        <item x="136"/>
        <item x="764"/>
        <item x="623"/>
        <item x="95"/>
        <item x="43"/>
        <item x="663"/>
        <item x="628"/>
        <item x="841"/>
        <item x="246"/>
        <item x="618"/>
        <item x="505"/>
        <item x="851"/>
        <item x="549"/>
        <item x="476"/>
        <item x="753"/>
        <item x="298"/>
        <item x="878"/>
        <item x="622"/>
        <item x="443"/>
        <item x="273"/>
        <item x="306"/>
        <item x="826"/>
        <item x="276"/>
        <item x="171"/>
        <item x="88"/>
        <item x="275"/>
        <item x="369"/>
        <item x="757"/>
        <item x="474"/>
        <item x="131"/>
        <item x="445"/>
        <item x="530"/>
        <item x="640"/>
        <item x="237"/>
        <item x="784"/>
        <item x="691"/>
        <item x="170"/>
        <item x="507"/>
        <item x="8"/>
        <item x="405"/>
        <item x="374"/>
        <item x="881"/>
        <item x="264"/>
        <item x="186"/>
        <item x="643"/>
        <item x="776"/>
        <item x="723"/>
        <item x="153"/>
        <item x="604"/>
        <item x="803"/>
        <item x="197"/>
        <item x="824"/>
        <item x="698"/>
        <item x="373"/>
        <item x="410"/>
        <item x="188"/>
        <item x="346"/>
        <item x="576"/>
        <item x="655"/>
        <item x="125"/>
        <item x="429"/>
        <item x="123"/>
        <item x="607"/>
        <item x="362"/>
        <item x="70"/>
        <item x="255"/>
        <item x="827"/>
        <item x="299"/>
        <item x="544"/>
        <item x="460"/>
        <item x="606"/>
        <item x="717"/>
        <item x="788"/>
        <item x="471"/>
        <item x="193"/>
        <item x="270"/>
        <item x="345"/>
        <item x="93"/>
        <item x="813"/>
        <item x="783"/>
        <item x="268"/>
        <item x="738"/>
        <item x="843"/>
        <item x="118"/>
        <item x="367"/>
        <item x="365"/>
        <item x="482"/>
        <item x="844"/>
        <item x="262"/>
        <item x="466"/>
        <item x="746"/>
        <item x="552"/>
        <item x="786"/>
        <item x="513"/>
        <item x="665"/>
        <item x="799"/>
        <item x="310"/>
        <item x="37"/>
        <item x="452"/>
        <item x="304"/>
        <item x="204"/>
        <item x="398"/>
        <item x="810"/>
        <item x="648"/>
        <item x="550"/>
        <item x="67"/>
        <item x="498"/>
        <item x="281"/>
        <item x="687"/>
        <item x="693"/>
        <item x="837"/>
        <item x="294"/>
        <item x="712"/>
        <item x="361"/>
        <item x="771"/>
        <item x="668"/>
        <item x="110"/>
        <item x="537"/>
        <item x="736"/>
        <item x="515"/>
        <item x="393"/>
        <item x="778"/>
        <item x="570"/>
        <item x="115"/>
        <item x="348"/>
        <item x="263"/>
        <item x="457"/>
        <item x="142"/>
        <item x="74"/>
        <item x="766"/>
        <item x="17"/>
        <item x="59"/>
        <item x="73"/>
        <item x="97"/>
        <item x="593"/>
        <item x="411"/>
        <item x="750"/>
        <item x="875"/>
        <item x="421"/>
        <item x="434"/>
        <item x="737"/>
        <item x="689"/>
        <item x="387"/>
        <item x="98"/>
        <item x="202"/>
        <item x="82"/>
        <item x="613"/>
        <item x="133"/>
        <item x="710"/>
        <item x="354"/>
        <item x="230"/>
        <item x="725"/>
        <item x="713"/>
        <item x="278"/>
        <item x="751"/>
        <item x="743"/>
        <item x="177"/>
        <item x="558"/>
        <item x="715"/>
        <item x="284"/>
        <item x="271"/>
        <item x="3"/>
        <item x="522"/>
        <item x="260"/>
        <item x="305"/>
        <item x="500"/>
        <item x="489"/>
        <item x="135"/>
        <item x="866"/>
        <item x="493"/>
        <item x="252"/>
        <item x="272"/>
        <item x="104"/>
        <item x="178"/>
        <item x="873"/>
        <item x="638"/>
        <item x="781"/>
        <item x="506"/>
        <item x="437"/>
        <item x="662"/>
        <item x="789"/>
        <item x="317"/>
        <item x="876"/>
        <item x="839"/>
        <item x="102"/>
        <item x="259"/>
        <item x="283"/>
        <item x="11"/>
        <item x="872"/>
        <item x="490"/>
        <item x="391"/>
        <item x="547"/>
        <item x="728"/>
        <item x="403"/>
        <item x="297"/>
        <item x="90"/>
        <item x="57"/>
        <item x="590"/>
        <item x="840"/>
        <item x="886"/>
        <item x="502"/>
        <item x="58"/>
        <item x="292"/>
        <item x="325"/>
        <item x="808"/>
        <item x="816"/>
        <item x="667"/>
        <item x="257"/>
        <item x="646"/>
        <item x="201"/>
        <item x="407"/>
        <item x="191"/>
        <item x="578"/>
        <item x="402"/>
        <item x="601"/>
        <item x="432"/>
        <item x="446"/>
        <item x="416"/>
        <item x="433"/>
        <item x="858"/>
        <item x="140"/>
        <item x="162"/>
        <item x="680"/>
        <item x="287"/>
        <item x="381"/>
        <item x="376"/>
        <item x="586"/>
        <item x="745"/>
        <item x="392"/>
        <item x="481"/>
        <item x="614"/>
        <item x="620"/>
        <item x="879"/>
        <item x="47"/>
        <item x="196"/>
        <item x="48"/>
        <item x="29"/>
        <item x="395"/>
        <item x="14"/>
        <item x="856"/>
        <item x="425"/>
        <item x="52"/>
        <item x="511"/>
        <item x="509"/>
        <item x="358"/>
        <item x="567"/>
        <item x="289"/>
        <item x="529"/>
        <item x="236"/>
        <item x="412"/>
        <item x="624"/>
        <item x="424"/>
        <item x="459"/>
        <item x="503"/>
        <item x="741"/>
        <item x="744"/>
        <item x="642"/>
        <item x="546"/>
        <item x="240"/>
        <item x="722"/>
        <item x="180"/>
        <item x="30"/>
        <item x="419"/>
        <item x="23"/>
        <item x="66"/>
        <item x="143"/>
        <item x="383"/>
        <item x="380"/>
        <item x="244"/>
        <item x="113"/>
        <item x="408"/>
        <item x="651"/>
        <item x="701"/>
        <item x="127"/>
        <item x="39"/>
        <item x="594"/>
        <item x="132"/>
        <item x="650"/>
        <item x="436"/>
        <item x="249"/>
        <item x="71"/>
        <item x="5"/>
        <item x="492"/>
        <item x="339"/>
        <item x="138"/>
        <item x="318"/>
        <item x="555"/>
        <item x="599"/>
        <item x="211"/>
        <item x="126"/>
        <item x="541"/>
        <item x="610"/>
        <item x="239"/>
        <item x="269"/>
        <item x="682"/>
        <item x="600"/>
        <item x="356"/>
        <item x="681"/>
        <item x="871"/>
        <item x="852"/>
        <item x="451"/>
        <item x="89"/>
        <item x="194"/>
        <item x="690"/>
        <item x="286"/>
        <item x="639"/>
        <item x="762"/>
        <item x="40"/>
        <item x="96"/>
        <item x="584"/>
        <item x="867"/>
        <item x="377"/>
        <item x="685"/>
        <item x="274"/>
        <item x="69"/>
        <item x="853"/>
        <item x="210"/>
        <item x="430"/>
        <item x="569"/>
        <item x="562"/>
        <item x="769"/>
        <item x="597"/>
        <item x="117"/>
        <item x="341"/>
        <item x="877"/>
        <item x="499"/>
        <item x="621"/>
        <item x="226"/>
        <item x="796"/>
        <item x="536"/>
        <item x="579"/>
        <item x="829"/>
        <item x="697"/>
        <item x="62"/>
        <item x="320"/>
        <item x="372"/>
        <item x="231"/>
        <item x="337"/>
        <item x="818"/>
        <item x="94"/>
        <item x="363"/>
        <item x="195"/>
        <item x="290"/>
        <item x="815"/>
        <item x="647"/>
        <item x="804"/>
        <item x="327"/>
        <item x="338"/>
        <item x="861"/>
        <item x="533"/>
        <item x="561"/>
        <item x="674"/>
        <item x="222"/>
        <item x="80"/>
        <item x="28"/>
        <item x="261"/>
        <item x="50"/>
        <item x="198"/>
        <item x="805"/>
        <item x="880"/>
        <item x="730"/>
        <item x="574"/>
        <item x="65"/>
        <item x="527"/>
        <item x="588"/>
        <item x="212"/>
        <item x="322"/>
        <item x="151"/>
        <item x="215"/>
        <item x="323"/>
        <item x="820"/>
        <item x="397"/>
        <item x="441"/>
        <item x="242"/>
        <item x="225"/>
        <item x="859"/>
        <item x="475"/>
        <item x="351"/>
        <item x="862"/>
        <item x="539"/>
        <item x="157"/>
        <item x="763"/>
        <item x="422"/>
        <item x="24"/>
        <item x="592"/>
        <item x="748"/>
        <item x="72"/>
        <item x="55"/>
        <item x="169"/>
        <item x="531"/>
        <item x="329"/>
        <item x="326"/>
        <item x="60"/>
        <item x="819"/>
        <item x="686"/>
        <item x="87"/>
        <item x="512"/>
        <item x="700"/>
        <item x="807"/>
        <item x="150"/>
        <item x="18"/>
        <item x="782"/>
        <item x="465"/>
        <item x="526"/>
        <item x="328"/>
        <item x="256"/>
        <item x="716"/>
        <item x="101"/>
        <item x="572"/>
        <item x="494"/>
        <item x="581"/>
        <item x="22"/>
        <item x="179"/>
        <item x="32"/>
        <item x="295"/>
        <item x="800"/>
        <item x="456"/>
        <item x="707"/>
        <item x="585"/>
        <item x="192"/>
        <item x="711"/>
        <item x="344"/>
        <item x="385"/>
        <item x="44"/>
        <item x="462"/>
        <item x="277"/>
        <item x="822"/>
        <item x="144"/>
        <item x="661"/>
        <item x="331"/>
        <item x="496"/>
        <item x="773"/>
        <item x="233"/>
        <item x="208"/>
        <item x="315"/>
        <item x="182"/>
        <item x="267"/>
        <item x="485"/>
        <item x="540"/>
        <item x="13"/>
        <item x="336"/>
        <item x="61"/>
        <item x="83"/>
        <item x="602"/>
        <item x="626"/>
        <item x="214"/>
        <item x="747"/>
        <item x="335"/>
        <item x="798"/>
        <item x="41"/>
        <item x="727"/>
        <item x="247"/>
        <item x="641"/>
        <item x="35"/>
        <item x="802"/>
        <item x="414"/>
        <item x="573"/>
        <item x="217"/>
        <item x="288"/>
        <item x="229"/>
        <item x="497"/>
        <item x="833"/>
        <item x="721"/>
        <item x="31"/>
        <item x="469"/>
        <item x="870"/>
        <item x="811"/>
        <item x="92"/>
        <item x="566"/>
        <item x="245"/>
        <item x="598"/>
        <item x="207"/>
        <item x="216"/>
        <item x="775"/>
        <item x="423"/>
        <item x="596"/>
        <item x="761"/>
        <item x="388"/>
        <item x="724"/>
        <item x="882"/>
        <item x="313"/>
        <item x="9"/>
        <item x="696"/>
        <item x="15"/>
        <item x="184"/>
        <item x="302"/>
        <item x="448"/>
        <item x="719"/>
        <item x="84"/>
        <item x="528"/>
        <item x="545"/>
        <item x="706"/>
        <item x="314"/>
        <item x="631"/>
        <item x="404"/>
        <item x="149"/>
        <item x="27"/>
        <item x="105"/>
        <item x="282"/>
        <item x="653"/>
        <item x="464"/>
        <item x="519"/>
        <item x="548"/>
        <item x="209"/>
        <item x="258"/>
        <item x="692"/>
        <item x="582"/>
        <item x="213"/>
        <item x="864"/>
        <item x="108"/>
        <item x="332"/>
        <item x="141"/>
        <item x="749"/>
        <item x="672"/>
        <item x="349"/>
        <item x="671"/>
        <item x="253"/>
        <item x="221"/>
        <item x="587"/>
        <item x="368"/>
        <item x="399"/>
        <item x="733"/>
        <item x="227"/>
        <item x="16"/>
        <item x="467"/>
        <item x="740"/>
        <item x="673"/>
        <item x="455"/>
        <item x="487"/>
        <item x="636"/>
        <item x="185"/>
        <item x="370"/>
        <item t="default"/>
      </items>
    </pivotField>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v="1"/>
    </i>
    <i>
      <x v="2"/>
    </i>
    <i>
      <x v="3"/>
    </i>
    <i>
      <x/>
    </i>
    <i>
      <x v="4"/>
    </i>
    <i t="grand">
      <x/>
    </i>
  </rowItems>
  <colItems count="1">
    <i/>
  </colItems>
  <dataFields count="1">
    <dataField name="Sum of Profit" fld="16" baseField="0" baseItem="0" numFmtId="165"/>
  </dataFields>
  <formats count="2">
    <format dxfId="28">
      <pivotArea dataOnly="0" labelOnly="1" fieldPosition="0">
        <references count="1">
          <reference field="6" count="1">
            <x v="1"/>
          </reference>
        </references>
      </pivotArea>
    </format>
    <format dxfId="27">
      <pivotArea dataOnly="0" labelOnly="1" fieldPosition="0">
        <references count="1">
          <reference field="6"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DD538-BE2A-4A26-94B9-75F726B9485E}" name="pt_Monthly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Order Date">
  <location ref="A21:D35" firstHeaderRow="0" firstDataRow="1" firstDataCol="1"/>
  <pivotFields count="20">
    <pivotField numFmtId="164" showAll="0">
      <items count="331">
        <item x="281"/>
        <item x="20"/>
        <item x="259"/>
        <item x="135"/>
        <item x="150"/>
        <item x="199"/>
        <item x="322"/>
        <item x="274"/>
        <item x="327"/>
        <item x="124"/>
        <item x="11"/>
        <item x="41"/>
        <item x="116"/>
        <item x="47"/>
        <item x="168"/>
        <item x="26"/>
        <item x="246"/>
        <item x="240"/>
        <item x="61"/>
        <item x="42"/>
        <item x="209"/>
        <item x="151"/>
        <item x="201"/>
        <item x="212"/>
        <item x="5"/>
        <item x="280"/>
        <item x="262"/>
        <item x="267"/>
        <item x="56"/>
        <item x="320"/>
        <item x="101"/>
        <item x="184"/>
        <item x="173"/>
        <item x="215"/>
        <item x="305"/>
        <item x="1"/>
        <item x="156"/>
        <item x="302"/>
        <item x="142"/>
        <item x="106"/>
        <item x="326"/>
        <item x="228"/>
        <item x="110"/>
        <item x="12"/>
        <item x="21"/>
        <item x="172"/>
        <item x="105"/>
        <item x="155"/>
        <item x="103"/>
        <item x="264"/>
        <item x="323"/>
        <item x="223"/>
        <item x="98"/>
        <item x="234"/>
        <item x="72"/>
        <item x="219"/>
        <item x="283"/>
        <item x="243"/>
        <item x="51"/>
        <item x="311"/>
        <item x="6"/>
        <item x="208"/>
        <item x="188"/>
        <item x="14"/>
        <item x="319"/>
        <item x="220"/>
        <item x="269"/>
        <item x="78"/>
        <item x="75"/>
        <item x="134"/>
        <item x="221"/>
        <item x="179"/>
        <item x="148"/>
        <item x="180"/>
        <item x="130"/>
        <item x="272"/>
        <item x="247"/>
        <item x="99"/>
        <item x="80"/>
        <item x="206"/>
        <item x="161"/>
        <item x="183"/>
        <item x="19"/>
        <item x="28"/>
        <item x="10"/>
        <item x="37"/>
        <item x="162"/>
        <item x="312"/>
        <item x="67"/>
        <item x="261"/>
        <item x="198"/>
        <item x="270"/>
        <item x="126"/>
        <item x="324"/>
        <item x="200"/>
        <item x="54"/>
        <item x="244"/>
        <item x="170"/>
        <item x="277"/>
        <item x="64"/>
        <item x="48"/>
        <item x="46"/>
        <item x="222"/>
        <item x="291"/>
        <item x="84"/>
        <item x="125"/>
        <item x="214"/>
        <item x="2"/>
        <item x="309"/>
        <item x="7"/>
        <item x="79"/>
        <item x="196"/>
        <item x="245"/>
        <item x="263"/>
        <item x="159"/>
        <item x="313"/>
        <item x="29"/>
        <item x="271"/>
        <item x="109"/>
        <item x="122"/>
        <item x="53"/>
        <item x="207"/>
        <item x="45"/>
        <item x="310"/>
        <item x="250"/>
        <item x="202"/>
        <item x="120"/>
        <item x="252"/>
        <item x="33"/>
        <item x="316"/>
        <item x="213"/>
        <item x="123"/>
        <item x="178"/>
        <item x="127"/>
        <item x="181"/>
        <item x="236"/>
        <item x="295"/>
        <item x="35"/>
        <item x="292"/>
        <item x="8"/>
        <item x="115"/>
        <item x="164"/>
        <item x="321"/>
        <item x="325"/>
        <item x="66"/>
        <item x="34"/>
        <item x="177"/>
        <item x="315"/>
        <item x="3"/>
        <item x="211"/>
        <item x="304"/>
        <item x="119"/>
        <item x="90"/>
        <item x="242"/>
        <item x="157"/>
        <item x="273"/>
        <item x="58"/>
        <item x="136"/>
        <item x="38"/>
        <item x="282"/>
        <item x="171"/>
        <item x="52"/>
        <item x="237"/>
        <item x="227"/>
        <item x="22"/>
        <item x="225"/>
        <item x="230"/>
        <item x="55"/>
        <item x="174"/>
        <item x="15"/>
        <item x="231"/>
        <item x="176"/>
        <item x="185"/>
        <item x="97"/>
        <item x="50"/>
        <item x="144"/>
        <item x="253"/>
        <item x="89"/>
        <item x="239"/>
        <item x="284"/>
        <item x="147"/>
        <item x="146"/>
        <item x="17"/>
        <item x="189"/>
        <item x="175"/>
        <item x="169"/>
        <item x="285"/>
        <item x="276"/>
        <item x="65"/>
        <item x="118"/>
        <item x="298"/>
        <item x="25"/>
        <item x="328"/>
        <item x="287"/>
        <item x="233"/>
        <item x="254"/>
        <item x="16"/>
        <item x="153"/>
        <item x="36"/>
        <item x="204"/>
        <item x="108"/>
        <item x="128"/>
        <item x="137"/>
        <item x="104"/>
        <item x="186"/>
        <item x="81"/>
        <item x="218"/>
        <item x="249"/>
        <item x="27"/>
        <item x="83"/>
        <item x="286"/>
        <item x="63"/>
        <item x="301"/>
        <item x="154"/>
        <item x="203"/>
        <item x="299"/>
        <item x="317"/>
        <item x="59"/>
        <item x="210"/>
        <item x="0"/>
        <item x="192"/>
        <item x="251"/>
        <item x="268"/>
        <item x="9"/>
        <item x="306"/>
        <item x="217"/>
        <item x="131"/>
        <item x="62"/>
        <item x="266"/>
        <item x="111"/>
        <item x="256"/>
        <item x="167"/>
        <item x="112"/>
        <item x="24"/>
        <item x="140"/>
        <item x="71"/>
        <item x="95"/>
        <item x="289"/>
        <item x="102"/>
        <item x="129"/>
        <item x="133"/>
        <item x="241"/>
        <item x="197"/>
        <item x="226"/>
        <item x="73"/>
        <item x="238"/>
        <item x="121"/>
        <item x="191"/>
        <item x="88"/>
        <item x="224"/>
        <item x="329"/>
        <item x="74"/>
        <item x="86"/>
        <item x="43"/>
        <item x="93"/>
        <item x="107"/>
        <item x="257"/>
        <item x="138"/>
        <item x="94"/>
        <item x="314"/>
        <item x="318"/>
        <item x="216"/>
        <item x="18"/>
        <item x="279"/>
        <item x="166"/>
        <item x="300"/>
        <item x="288"/>
        <item x="290"/>
        <item x="87"/>
        <item x="232"/>
        <item x="32"/>
        <item x="77"/>
        <item x="307"/>
        <item x="114"/>
        <item x="23"/>
        <item x="85"/>
        <item x="163"/>
        <item x="303"/>
        <item x="57"/>
        <item x="68"/>
        <item x="113"/>
        <item x="82"/>
        <item x="145"/>
        <item x="91"/>
        <item x="297"/>
        <item x="39"/>
        <item x="296"/>
        <item x="278"/>
        <item x="182"/>
        <item x="158"/>
        <item x="70"/>
        <item x="235"/>
        <item x="49"/>
        <item x="132"/>
        <item x="190"/>
        <item x="293"/>
        <item x="60"/>
        <item x="294"/>
        <item x="165"/>
        <item x="30"/>
        <item x="195"/>
        <item x="4"/>
        <item x="69"/>
        <item x="100"/>
        <item x="152"/>
        <item x="255"/>
        <item x="275"/>
        <item x="40"/>
        <item x="149"/>
        <item x="76"/>
        <item x="31"/>
        <item x="205"/>
        <item x="96"/>
        <item x="160"/>
        <item x="248"/>
        <item x="139"/>
        <item x="141"/>
        <item x="193"/>
        <item x="44"/>
        <item x="229"/>
        <item x="194"/>
        <item x="258"/>
        <item x="117"/>
        <item x="265"/>
        <item x="308"/>
        <item x="187"/>
        <item x="143"/>
        <item x="13"/>
        <item x="260"/>
        <item x="92"/>
        <item t="default"/>
      </items>
    </pivotField>
    <pivotField showAll="0"/>
    <pivotField showAll="0"/>
    <pivotField showAll="0"/>
    <pivotField showAll="0"/>
    <pivotField showAll="0"/>
    <pivotField showAll="0">
      <items count="6">
        <item x="1"/>
        <item x="4"/>
        <item x="0"/>
        <item x="3"/>
        <item x="2"/>
        <item t="default"/>
      </items>
    </pivotField>
    <pivotField showAll="0"/>
    <pivotField dataField="1" numFmtId="1" showAll="0"/>
    <pivotField numFmtId="165" showAll="0"/>
    <pivotField numFmtId="9" showAll="0"/>
    <pivotField numFmtId="165" showAll="0"/>
    <pivotField numFmtId="165" showAll="0"/>
    <pivotField numFmtId="1" showAll="0"/>
    <pivotField numFmtId="165" showAll="0"/>
    <pivotField dataField="1" numFmtId="165" showAll="0"/>
    <pivotField dataField="1" numFmtId="165" showAll="0">
      <items count="888">
        <item x="806"/>
        <item x="835"/>
        <item x="85"/>
        <item x="830"/>
        <item x="525"/>
        <item x="504"/>
        <item x="705"/>
        <item x="694"/>
        <item x="1"/>
        <item x="413"/>
        <item x="152"/>
        <item x="501"/>
        <item x="63"/>
        <item x="883"/>
        <item x="845"/>
        <item x="491"/>
        <item x="417"/>
        <item x="477"/>
        <item x="159"/>
        <item x="847"/>
        <item x="793"/>
        <item x="308"/>
        <item x="563"/>
        <item x="868"/>
        <item x="755"/>
        <item x="10"/>
        <item x="865"/>
        <item x="884"/>
        <item x="160"/>
        <item x="100"/>
        <item x="147"/>
        <item x="224"/>
        <item x="200"/>
        <item x="154"/>
        <item x="343"/>
        <item x="25"/>
        <item x="669"/>
        <item x="619"/>
        <item x="243"/>
        <item x="38"/>
        <item x="389"/>
        <item x="846"/>
        <item x="855"/>
        <item x="130"/>
        <item x="869"/>
        <item x="165"/>
        <item x="767"/>
        <item x="703"/>
        <item x="842"/>
        <item x="0"/>
        <item x="453"/>
        <item x="516"/>
        <item x="683"/>
        <item x="300"/>
        <item x="161"/>
        <item x="770"/>
        <item x="137"/>
        <item x="857"/>
        <item x="77"/>
        <item x="472"/>
        <item x="617"/>
        <item x="633"/>
        <item x="821"/>
        <item x="632"/>
        <item x="172"/>
        <item x="568"/>
        <item x="630"/>
        <item x="553"/>
        <item x="107"/>
        <item x="427"/>
        <item x="543"/>
        <item x="801"/>
        <item x="532"/>
        <item x="280"/>
        <item x="164"/>
        <item x="664"/>
        <item x="45"/>
        <item x="611"/>
        <item x="293"/>
        <item x="187"/>
        <item x="726"/>
        <item x="106"/>
        <item x="51"/>
        <item x="554"/>
        <item x="206"/>
        <item x="838"/>
        <item x="809"/>
        <item x="68"/>
        <item x="442"/>
        <item x="678"/>
        <item x="660"/>
        <item x="615"/>
        <item x="849"/>
        <item x="148"/>
        <item x="772"/>
        <item x="523"/>
        <item x="64"/>
        <item x="863"/>
        <item x="850"/>
        <item x="832"/>
        <item x="420"/>
        <item x="34"/>
        <item x="409"/>
        <item x="220"/>
        <item x="155"/>
        <item x="146"/>
        <item x="21"/>
        <item x="702"/>
        <item x="238"/>
        <item x="205"/>
        <item x="444"/>
        <item x="330"/>
        <item x="309"/>
        <item x="128"/>
        <item x="557"/>
        <item x="583"/>
        <item x="463"/>
        <item x="836"/>
        <item x="625"/>
        <item x="575"/>
        <item x="860"/>
        <item x="595"/>
        <item x="333"/>
        <item x="334"/>
        <item x="307"/>
        <item x="447"/>
        <item x="265"/>
        <item x="834"/>
        <item x="139"/>
        <item x="103"/>
        <item x="386"/>
        <item x="6"/>
        <item x="534"/>
        <item x="359"/>
        <item x="518"/>
        <item x="659"/>
        <item x="684"/>
        <item x="777"/>
        <item x="111"/>
        <item x="768"/>
        <item x="122"/>
        <item x="720"/>
        <item x="76"/>
        <item x="785"/>
        <item x="652"/>
        <item x="551"/>
        <item x="352"/>
        <item x="175"/>
        <item x="559"/>
        <item x="360"/>
        <item x="53"/>
        <item x="756"/>
        <item x="435"/>
        <item x="510"/>
        <item x="812"/>
        <item x="709"/>
        <item x="564"/>
        <item x="734"/>
        <item x="418"/>
        <item x="353"/>
        <item x="340"/>
        <item x="695"/>
        <item x="75"/>
        <item x="109"/>
        <item x="657"/>
        <item x="26"/>
        <item x="438"/>
        <item x="218"/>
        <item x="742"/>
        <item x="199"/>
        <item x="415"/>
        <item x="874"/>
        <item x="521"/>
        <item x="20"/>
        <item x="635"/>
        <item x="571"/>
        <item x="319"/>
        <item x="670"/>
        <item x="629"/>
        <item x="116"/>
        <item x="779"/>
        <item x="608"/>
        <item x="2"/>
        <item x="795"/>
        <item x="291"/>
        <item x="183"/>
        <item x="735"/>
        <item x="524"/>
        <item x="666"/>
        <item x="303"/>
        <item x="797"/>
        <item x="461"/>
        <item x="120"/>
        <item x="708"/>
        <item x="814"/>
        <item x="366"/>
        <item x="577"/>
        <item x="479"/>
        <item x="7"/>
        <item x="565"/>
        <item x="12"/>
        <item x="828"/>
        <item x="791"/>
        <item x="760"/>
        <item x="885"/>
        <item x="790"/>
        <item x="759"/>
        <item x="228"/>
        <item x="364"/>
        <item x="428"/>
        <item x="517"/>
        <item x="426"/>
        <item x="699"/>
        <item x="394"/>
        <item x="658"/>
        <item x="124"/>
        <item x="714"/>
        <item x="81"/>
        <item x="603"/>
        <item x="379"/>
        <item x="119"/>
        <item x="235"/>
        <item x="825"/>
        <item x="514"/>
        <item x="580"/>
        <item x="342"/>
        <item x="483"/>
        <item x="129"/>
        <item x="296"/>
        <item x="431"/>
        <item x="378"/>
        <item x="458"/>
        <item x="347"/>
        <item x="234"/>
        <item x="774"/>
        <item x="168"/>
        <item x="401"/>
        <item x="189"/>
        <item x="167"/>
        <item x="605"/>
        <item x="560"/>
        <item x="470"/>
        <item x="637"/>
        <item x="591"/>
        <item x="91"/>
        <item x="382"/>
        <item x="99"/>
        <item x="676"/>
        <item x="42"/>
        <item x="390"/>
        <item x="181"/>
        <item x="176"/>
        <item x="321"/>
        <item x="488"/>
        <item x="316"/>
        <item x="203"/>
        <item x="406"/>
        <item x="848"/>
        <item x="609"/>
        <item x="241"/>
        <item x="173"/>
        <item x="250"/>
        <item x="375"/>
        <item x="112"/>
        <item x="589"/>
        <item x="355"/>
        <item x="645"/>
        <item x="371"/>
        <item x="787"/>
        <item x="33"/>
        <item x="792"/>
        <item x="163"/>
        <item x="794"/>
        <item x="616"/>
        <item x="54"/>
        <item x="656"/>
        <item x="627"/>
        <item x="718"/>
        <item x="174"/>
        <item x="114"/>
        <item x="439"/>
        <item x="78"/>
        <item x="854"/>
        <item x="190"/>
        <item x="704"/>
        <item x="223"/>
        <item x="473"/>
        <item x="542"/>
        <item x="36"/>
        <item x="478"/>
        <item x="279"/>
        <item x="731"/>
        <item x="495"/>
        <item x="739"/>
        <item x="556"/>
        <item x="357"/>
        <item x="729"/>
        <item x="688"/>
        <item x="758"/>
        <item x="449"/>
        <item x="19"/>
        <item x="266"/>
        <item x="754"/>
        <item x="384"/>
        <item x="732"/>
        <item x="166"/>
        <item x="454"/>
        <item x="654"/>
        <item x="649"/>
        <item x="219"/>
        <item x="450"/>
        <item x="520"/>
        <item x="79"/>
        <item x="823"/>
        <item x="251"/>
        <item x="634"/>
        <item x="644"/>
        <item x="765"/>
        <item x="311"/>
        <item x="324"/>
        <item x="612"/>
        <item x="301"/>
        <item x="145"/>
        <item x="285"/>
        <item x="232"/>
        <item x="396"/>
        <item x="254"/>
        <item x="468"/>
        <item x="134"/>
        <item x="675"/>
        <item x="121"/>
        <item x="480"/>
        <item x="158"/>
        <item x="780"/>
        <item x="4"/>
        <item x="508"/>
        <item x="679"/>
        <item x="440"/>
        <item x="677"/>
        <item x="817"/>
        <item x="400"/>
        <item x="156"/>
        <item x="538"/>
        <item x="86"/>
        <item x="484"/>
        <item x="486"/>
        <item x="312"/>
        <item x="248"/>
        <item x="46"/>
        <item x="56"/>
        <item x="535"/>
        <item x="350"/>
        <item x="752"/>
        <item x="49"/>
        <item x="831"/>
        <item x="136"/>
        <item x="764"/>
        <item x="623"/>
        <item x="95"/>
        <item x="43"/>
        <item x="663"/>
        <item x="628"/>
        <item x="841"/>
        <item x="246"/>
        <item x="618"/>
        <item x="505"/>
        <item x="851"/>
        <item x="549"/>
        <item x="476"/>
        <item x="753"/>
        <item x="298"/>
        <item x="878"/>
        <item x="622"/>
        <item x="443"/>
        <item x="273"/>
        <item x="306"/>
        <item x="826"/>
        <item x="276"/>
        <item x="171"/>
        <item x="88"/>
        <item x="275"/>
        <item x="369"/>
        <item x="757"/>
        <item x="474"/>
        <item x="131"/>
        <item x="445"/>
        <item x="530"/>
        <item x="640"/>
        <item x="237"/>
        <item x="784"/>
        <item x="691"/>
        <item x="170"/>
        <item x="507"/>
        <item x="8"/>
        <item x="405"/>
        <item x="374"/>
        <item x="881"/>
        <item x="264"/>
        <item x="186"/>
        <item x="643"/>
        <item x="776"/>
        <item x="723"/>
        <item x="153"/>
        <item x="604"/>
        <item x="803"/>
        <item x="197"/>
        <item x="824"/>
        <item x="698"/>
        <item x="373"/>
        <item x="410"/>
        <item x="188"/>
        <item x="346"/>
        <item x="576"/>
        <item x="655"/>
        <item x="125"/>
        <item x="429"/>
        <item x="123"/>
        <item x="607"/>
        <item x="362"/>
        <item x="70"/>
        <item x="255"/>
        <item x="827"/>
        <item x="299"/>
        <item x="544"/>
        <item x="460"/>
        <item x="606"/>
        <item x="717"/>
        <item x="788"/>
        <item x="471"/>
        <item x="193"/>
        <item x="270"/>
        <item x="345"/>
        <item x="93"/>
        <item x="813"/>
        <item x="783"/>
        <item x="268"/>
        <item x="738"/>
        <item x="843"/>
        <item x="118"/>
        <item x="367"/>
        <item x="365"/>
        <item x="482"/>
        <item x="844"/>
        <item x="262"/>
        <item x="466"/>
        <item x="746"/>
        <item x="552"/>
        <item x="786"/>
        <item x="513"/>
        <item x="665"/>
        <item x="799"/>
        <item x="310"/>
        <item x="37"/>
        <item x="452"/>
        <item x="304"/>
        <item x="204"/>
        <item x="398"/>
        <item x="810"/>
        <item x="648"/>
        <item x="550"/>
        <item x="67"/>
        <item x="498"/>
        <item x="281"/>
        <item x="687"/>
        <item x="693"/>
        <item x="837"/>
        <item x="294"/>
        <item x="712"/>
        <item x="361"/>
        <item x="771"/>
        <item x="668"/>
        <item x="110"/>
        <item x="537"/>
        <item x="736"/>
        <item x="515"/>
        <item x="393"/>
        <item x="778"/>
        <item x="570"/>
        <item x="115"/>
        <item x="348"/>
        <item x="263"/>
        <item x="457"/>
        <item x="142"/>
        <item x="74"/>
        <item x="766"/>
        <item x="17"/>
        <item x="59"/>
        <item x="73"/>
        <item x="97"/>
        <item x="593"/>
        <item x="411"/>
        <item x="750"/>
        <item x="875"/>
        <item x="421"/>
        <item x="434"/>
        <item x="737"/>
        <item x="689"/>
        <item x="387"/>
        <item x="98"/>
        <item x="202"/>
        <item x="82"/>
        <item x="613"/>
        <item x="133"/>
        <item x="710"/>
        <item x="354"/>
        <item x="230"/>
        <item x="725"/>
        <item x="713"/>
        <item x="278"/>
        <item x="751"/>
        <item x="743"/>
        <item x="177"/>
        <item x="558"/>
        <item x="715"/>
        <item x="284"/>
        <item x="271"/>
        <item x="3"/>
        <item x="522"/>
        <item x="260"/>
        <item x="305"/>
        <item x="500"/>
        <item x="489"/>
        <item x="135"/>
        <item x="866"/>
        <item x="493"/>
        <item x="252"/>
        <item x="272"/>
        <item x="104"/>
        <item x="178"/>
        <item x="873"/>
        <item x="638"/>
        <item x="781"/>
        <item x="506"/>
        <item x="437"/>
        <item x="662"/>
        <item x="789"/>
        <item x="317"/>
        <item x="876"/>
        <item x="839"/>
        <item x="102"/>
        <item x="259"/>
        <item x="283"/>
        <item x="11"/>
        <item x="872"/>
        <item x="490"/>
        <item x="391"/>
        <item x="547"/>
        <item x="728"/>
        <item x="403"/>
        <item x="297"/>
        <item x="90"/>
        <item x="57"/>
        <item x="590"/>
        <item x="840"/>
        <item x="886"/>
        <item x="502"/>
        <item x="58"/>
        <item x="292"/>
        <item x="325"/>
        <item x="808"/>
        <item x="816"/>
        <item x="667"/>
        <item x="257"/>
        <item x="646"/>
        <item x="201"/>
        <item x="407"/>
        <item x="191"/>
        <item x="578"/>
        <item x="402"/>
        <item x="601"/>
        <item x="432"/>
        <item x="446"/>
        <item x="416"/>
        <item x="433"/>
        <item x="858"/>
        <item x="140"/>
        <item x="162"/>
        <item x="680"/>
        <item x="287"/>
        <item x="381"/>
        <item x="376"/>
        <item x="586"/>
        <item x="745"/>
        <item x="392"/>
        <item x="481"/>
        <item x="614"/>
        <item x="620"/>
        <item x="879"/>
        <item x="47"/>
        <item x="196"/>
        <item x="48"/>
        <item x="29"/>
        <item x="395"/>
        <item x="14"/>
        <item x="856"/>
        <item x="425"/>
        <item x="52"/>
        <item x="511"/>
        <item x="509"/>
        <item x="358"/>
        <item x="567"/>
        <item x="289"/>
        <item x="529"/>
        <item x="236"/>
        <item x="412"/>
        <item x="624"/>
        <item x="424"/>
        <item x="459"/>
        <item x="503"/>
        <item x="741"/>
        <item x="744"/>
        <item x="642"/>
        <item x="546"/>
        <item x="240"/>
        <item x="722"/>
        <item x="180"/>
        <item x="30"/>
        <item x="419"/>
        <item x="23"/>
        <item x="66"/>
        <item x="143"/>
        <item x="383"/>
        <item x="380"/>
        <item x="244"/>
        <item x="113"/>
        <item x="408"/>
        <item x="651"/>
        <item x="701"/>
        <item x="127"/>
        <item x="39"/>
        <item x="594"/>
        <item x="132"/>
        <item x="650"/>
        <item x="436"/>
        <item x="249"/>
        <item x="71"/>
        <item x="5"/>
        <item x="492"/>
        <item x="339"/>
        <item x="138"/>
        <item x="318"/>
        <item x="555"/>
        <item x="599"/>
        <item x="211"/>
        <item x="126"/>
        <item x="541"/>
        <item x="610"/>
        <item x="239"/>
        <item x="269"/>
        <item x="682"/>
        <item x="600"/>
        <item x="356"/>
        <item x="681"/>
        <item x="871"/>
        <item x="852"/>
        <item x="451"/>
        <item x="89"/>
        <item x="194"/>
        <item x="690"/>
        <item x="286"/>
        <item x="639"/>
        <item x="762"/>
        <item x="40"/>
        <item x="96"/>
        <item x="584"/>
        <item x="867"/>
        <item x="377"/>
        <item x="685"/>
        <item x="274"/>
        <item x="69"/>
        <item x="853"/>
        <item x="210"/>
        <item x="430"/>
        <item x="569"/>
        <item x="562"/>
        <item x="769"/>
        <item x="597"/>
        <item x="117"/>
        <item x="341"/>
        <item x="877"/>
        <item x="499"/>
        <item x="621"/>
        <item x="226"/>
        <item x="796"/>
        <item x="536"/>
        <item x="579"/>
        <item x="829"/>
        <item x="697"/>
        <item x="62"/>
        <item x="320"/>
        <item x="372"/>
        <item x="231"/>
        <item x="337"/>
        <item x="818"/>
        <item x="94"/>
        <item x="363"/>
        <item x="195"/>
        <item x="290"/>
        <item x="815"/>
        <item x="647"/>
        <item x="804"/>
        <item x="327"/>
        <item x="338"/>
        <item x="861"/>
        <item x="533"/>
        <item x="561"/>
        <item x="674"/>
        <item x="222"/>
        <item x="80"/>
        <item x="28"/>
        <item x="261"/>
        <item x="50"/>
        <item x="198"/>
        <item x="805"/>
        <item x="880"/>
        <item x="730"/>
        <item x="574"/>
        <item x="65"/>
        <item x="527"/>
        <item x="588"/>
        <item x="212"/>
        <item x="322"/>
        <item x="151"/>
        <item x="215"/>
        <item x="323"/>
        <item x="820"/>
        <item x="397"/>
        <item x="441"/>
        <item x="242"/>
        <item x="225"/>
        <item x="859"/>
        <item x="475"/>
        <item x="351"/>
        <item x="862"/>
        <item x="539"/>
        <item x="157"/>
        <item x="763"/>
        <item x="422"/>
        <item x="24"/>
        <item x="592"/>
        <item x="748"/>
        <item x="72"/>
        <item x="55"/>
        <item x="169"/>
        <item x="531"/>
        <item x="329"/>
        <item x="326"/>
        <item x="60"/>
        <item x="819"/>
        <item x="686"/>
        <item x="87"/>
        <item x="512"/>
        <item x="700"/>
        <item x="807"/>
        <item x="150"/>
        <item x="18"/>
        <item x="782"/>
        <item x="465"/>
        <item x="526"/>
        <item x="328"/>
        <item x="256"/>
        <item x="716"/>
        <item x="101"/>
        <item x="572"/>
        <item x="494"/>
        <item x="581"/>
        <item x="22"/>
        <item x="179"/>
        <item x="32"/>
        <item x="295"/>
        <item x="800"/>
        <item x="456"/>
        <item x="707"/>
        <item x="585"/>
        <item x="192"/>
        <item x="711"/>
        <item x="344"/>
        <item x="385"/>
        <item x="44"/>
        <item x="462"/>
        <item x="277"/>
        <item x="822"/>
        <item x="144"/>
        <item x="661"/>
        <item x="331"/>
        <item x="496"/>
        <item x="773"/>
        <item x="233"/>
        <item x="208"/>
        <item x="315"/>
        <item x="182"/>
        <item x="267"/>
        <item x="485"/>
        <item x="540"/>
        <item x="13"/>
        <item x="336"/>
        <item x="61"/>
        <item x="83"/>
        <item x="602"/>
        <item x="626"/>
        <item x="214"/>
        <item x="747"/>
        <item x="335"/>
        <item x="798"/>
        <item x="41"/>
        <item x="727"/>
        <item x="247"/>
        <item x="641"/>
        <item x="35"/>
        <item x="802"/>
        <item x="414"/>
        <item x="573"/>
        <item x="217"/>
        <item x="288"/>
        <item x="229"/>
        <item x="497"/>
        <item x="833"/>
        <item x="721"/>
        <item x="31"/>
        <item x="469"/>
        <item x="870"/>
        <item x="811"/>
        <item x="92"/>
        <item x="566"/>
        <item x="245"/>
        <item x="598"/>
        <item x="207"/>
        <item x="216"/>
        <item x="775"/>
        <item x="423"/>
        <item x="596"/>
        <item x="761"/>
        <item x="388"/>
        <item x="724"/>
        <item x="882"/>
        <item x="313"/>
        <item x="9"/>
        <item x="696"/>
        <item x="15"/>
        <item x="184"/>
        <item x="302"/>
        <item x="448"/>
        <item x="719"/>
        <item x="84"/>
        <item x="528"/>
        <item x="545"/>
        <item x="706"/>
        <item x="314"/>
        <item x="631"/>
        <item x="404"/>
        <item x="149"/>
        <item x="27"/>
        <item x="105"/>
        <item x="282"/>
        <item x="653"/>
        <item x="464"/>
        <item x="519"/>
        <item x="548"/>
        <item x="209"/>
        <item x="258"/>
        <item x="692"/>
        <item x="582"/>
        <item x="213"/>
        <item x="864"/>
        <item x="108"/>
        <item x="332"/>
        <item x="141"/>
        <item x="749"/>
        <item x="672"/>
        <item x="349"/>
        <item x="671"/>
        <item x="253"/>
        <item x="221"/>
        <item x="587"/>
        <item x="368"/>
        <item x="399"/>
        <item x="733"/>
        <item x="227"/>
        <item x="16"/>
        <item x="467"/>
        <item x="740"/>
        <item x="673"/>
        <item x="455"/>
        <item x="487"/>
        <item x="636"/>
        <item x="185"/>
        <item x="370"/>
        <item t="default"/>
      </items>
    </pivotField>
    <pivotField numFmtId="10"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s>
  <rowFields count="2">
    <field x="19"/>
    <field x="18"/>
  </rowFields>
  <rowItems count="14">
    <i>
      <x v="1"/>
    </i>
    <i r="1">
      <x v="12"/>
    </i>
    <i r="1">
      <x v="11"/>
    </i>
    <i r="1">
      <x v="5"/>
    </i>
    <i r="1">
      <x v="4"/>
    </i>
    <i r="1">
      <x v="1"/>
    </i>
    <i r="1">
      <x v="8"/>
    </i>
    <i r="1">
      <x v="10"/>
    </i>
    <i r="1">
      <x v="9"/>
    </i>
    <i r="1">
      <x v="2"/>
    </i>
    <i r="1">
      <x v="6"/>
    </i>
    <i r="1">
      <x v="7"/>
    </i>
    <i r="1">
      <x v="3"/>
    </i>
    <i t="grand">
      <x/>
    </i>
  </rowItems>
  <colFields count="1">
    <field x="-2"/>
  </colFields>
  <colItems count="3">
    <i>
      <x/>
    </i>
    <i i="1">
      <x v="1"/>
    </i>
    <i i="2">
      <x v="2"/>
    </i>
  </colItems>
  <dataFields count="3">
    <dataField name="Net Revenue ($)" fld="15" baseField="19" baseItem="1" numFmtId="165"/>
    <dataField name="Gross Profit" fld="16" baseField="19" baseItem="1" numFmtId="165"/>
    <dataField name="Units Sold" fld="8" baseField="0" baseItem="0" numFmtId="1"/>
  </dataFields>
  <formats count="6">
    <format dxfId="34">
      <pivotArea field="19" grandRow="1" outline="0" collapsedLevelsAreSubtotals="1" axis="axisRow" fieldPosition="0">
        <references count="1">
          <reference field="4294967294" count="1" selected="0">
            <x v="1"/>
          </reference>
        </references>
      </pivotArea>
    </format>
    <format dxfId="33">
      <pivotArea field="19" grandRow="1" outline="0" collapsedLevelsAreSubtotals="1" axis="axisRow" fieldPosition="0">
        <references count="1">
          <reference field="4294967294" count="1" selected="0">
            <x v="1"/>
          </reference>
        </references>
      </pivotArea>
    </format>
    <format dxfId="32">
      <pivotArea field="19" grandRow="1" outline="0" collapsedLevelsAreSubtotals="1" axis="axisRow" fieldPosition="0">
        <references count="1">
          <reference field="4294967294" count="1" selected="0">
            <x v="2"/>
          </reference>
        </references>
      </pivotArea>
    </format>
    <format dxfId="31">
      <pivotArea field="19" grandRow="1" outline="0" collapsedLevelsAreSubtotals="1" axis="axisRow" fieldPosition="0">
        <references count="1">
          <reference field="4294967294" count="1" selected="0">
            <x v="2"/>
          </reference>
        </references>
      </pivotArea>
    </format>
    <format dxfId="30">
      <pivotArea collapsedLevelsAreSubtotals="1" fieldPosition="0">
        <references count="3">
          <reference field="4294967294" count="1" selected="0">
            <x v="0"/>
          </reference>
          <reference field="18" count="1">
            <x v="12"/>
          </reference>
          <reference field="19" count="1" selected="0">
            <x v="1"/>
          </reference>
        </references>
      </pivotArea>
    </format>
    <format dxfId="29">
      <pivotArea collapsedLevelsAreSubtotals="1" fieldPosition="0">
        <references count="3">
          <reference field="4294967294" count="1" selected="0">
            <x v="0"/>
          </reference>
          <reference field="18" count="1">
            <x v="12"/>
          </reference>
          <reference field="19" count="1" selected="0">
            <x v="1"/>
          </reference>
        </references>
      </pivotArea>
    </format>
  </formats>
  <chartFormats count="7">
    <chartFormat chart="0" format="3"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2"/>
          </reference>
        </references>
      </pivotArea>
    </chartFormat>
    <chartFormat chart="4" format="26"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1"/>
          </reference>
        </references>
      </pivotArea>
    </chartFormat>
    <chartFormat chart="17" format="31" series="1">
      <pivotArea type="data" outline="0" fieldPosition="0">
        <references count="1">
          <reference field="4294967294" count="1" selected="0">
            <x v="2"/>
          </reference>
        </references>
      </pivotArea>
    </chartFormat>
    <chartFormat chart="17" format="32" series="1">
      <pivotArea type="data" outline="0" fieldPosition="0">
        <references count="1">
          <reference field="4294967294" count="1" selected="0">
            <x v="0"/>
          </reference>
        </references>
      </pivotArea>
    </chartFormat>
    <chartFormat chart="17" format="3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FB120-5C93-4B03-BC74-031E35329474}" name="pt_Monthl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rder Date">
  <location ref="A3:B17" firstHeaderRow="1" firstDataRow="1" firstDataCol="1"/>
  <pivotFields count="20">
    <pivotField numFmtId="164" showAll="0">
      <items count="331">
        <item x="281"/>
        <item x="20"/>
        <item x="259"/>
        <item x="135"/>
        <item x="150"/>
        <item x="199"/>
        <item x="322"/>
        <item x="274"/>
        <item x="327"/>
        <item x="124"/>
        <item x="11"/>
        <item x="41"/>
        <item x="116"/>
        <item x="47"/>
        <item x="168"/>
        <item x="26"/>
        <item x="246"/>
        <item x="240"/>
        <item x="61"/>
        <item x="42"/>
        <item x="209"/>
        <item x="151"/>
        <item x="201"/>
        <item x="212"/>
        <item x="5"/>
        <item x="280"/>
        <item x="262"/>
        <item x="267"/>
        <item x="56"/>
        <item x="320"/>
        <item x="101"/>
        <item x="184"/>
        <item x="173"/>
        <item x="215"/>
        <item x="305"/>
        <item x="1"/>
        <item x="156"/>
        <item x="302"/>
        <item x="142"/>
        <item x="106"/>
        <item x="326"/>
        <item x="228"/>
        <item x="110"/>
        <item x="12"/>
        <item x="21"/>
        <item x="172"/>
        <item x="105"/>
        <item x="155"/>
        <item x="103"/>
        <item x="264"/>
        <item x="323"/>
        <item x="223"/>
        <item x="98"/>
        <item x="234"/>
        <item x="72"/>
        <item x="219"/>
        <item x="283"/>
        <item x="243"/>
        <item x="51"/>
        <item x="311"/>
        <item x="6"/>
        <item x="208"/>
        <item x="188"/>
        <item x="14"/>
        <item x="319"/>
        <item x="220"/>
        <item x="269"/>
        <item x="78"/>
        <item x="75"/>
        <item x="134"/>
        <item x="221"/>
        <item x="179"/>
        <item x="148"/>
        <item x="180"/>
        <item x="130"/>
        <item x="272"/>
        <item x="247"/>
        <item x="99"/>
        <item x="80"/>
        <item x="206"/>
        <item x="161"/>
        <item x="183"/>
        <item x="19"/>
        <item x="28"/>
        <item x="10"/>
        <item x="37"/>
        <item x="162"/>
        <item x="312"/>
        <item x="67"/>
        <item x="261"/>
        <item x="198"/>
        <item x="270"/>
        <item x="126"/>
        <item x="324"/>
        <item x="200"/>
        <item x="54"/>
        <item x="244"/>
        <item x="170"/>
        <item x="277"/>
        <item x="64"/>
        <item x="48"/>
        <item x="46"/>
        <item x="222"/>
        <item x="291"/>
        <item x="84"/>
        <item x="125"/>
        <item x="214"/>
        <item x="2"/>
        <item x="309"/>
        <item x="7"/>
        <item x="79"/>
        <item x="196"/>
        <item x="245"/>
        <item x="263"/>
        <item x="159"/>
        <item x="313"/>
        <item x="29"/>
        <item x="271"/>
        <item x="109"/>
        <item x="122"/>
        <item x="53"/>
        <item x="207"/>
        <item x="45"/>
        <item x="310"/>
        <item x="250"/>
        <item x="202"/>
        <item x="120"/>
        <item x="252"/>
        <item x="33"/>
        <item x="316"/>
        <item x="213"/>
        <item x="123"/>
        <item x="178"/>
        <item x="127"/>
        <item x="181"/>
        <item x="236"/>
        <item x="295"/>
        <item x="35"/>
        <item x="292"/>
        <item x="8"/>
        <item x="115"/>
        <item x="164"/>
        <item x="321"/>
        <item x="325"/>
        <item x="66"/>
        <item x="34"/>
        <item x="177"/>
        <item x="315"/>
        <item x="3"/>
        <item x="211"/>
        <item x="304"/>
        <item x="119"/>
        <item x="90"/>
        <item x="242"/>
        <item x="157"/>
        <item x="273"/>
        <item x="58"/>
        <item x="136"/>
        <item x="38"/>
        <item x="282"/>
        <item x="171"/>
        <item x="52"/>
        <item x="237"/>
        <item x="227"/>
        <item x="22"/>
        <item x="225"/>
        <item x="230"/>
        <item x="55"/>
        <item x="174"/>
        <item x="15"/>
        <item x="231"/>
        <item x="176"/>
        <item x="185"/>
        <item x="97"/>
        <item x="50"/>
        <item x="144"/>
        <item x="253"/>
        <item x="89"/>
        <item x="239"/>
        <item x="284"/>
        <item x="147"/>
        <item x="146"/>
        <item x="17"/>
        <item x="189"/>
        <item x="175"/>
        <item x="169"/>
        <item x="285"/>
        <item x="276"/>
        <item x="65"/>
        <item x="118"/>
        <item x="298"/>
        <item x="25"/>
        <item x="328"/>
        <item x="287"/>
        <item x="233"/>
        <item x="254"/>
        <item x="16"/>
        <item x="153"/>
        <item x="36"/>
        <item x="204"/>
        <item x="108"/>
        <item x="128"/>
        <item x="137"/>
        <item x="104"/>
        <item x="186"/>
        <item x="81"/>
        <item x="218"/>
        <item x="249"/>
        <item x="27"/>
        <item x="83"/>
        <item x="286"/>
        <item x="63"/>
        <item x="301"/>
        <item x="154"/>
        <item x="203"/>
        <item x="299"/>
        <item x="317"/>
        <item x="59"/>
        <item x="210"/>
        <item x="0"/>
        <item x="192"/>
        <item x="251"/>
        <item x="268"/>
        <item x="9"/>
        <item x="306"/>
        <item x="217"/>
        <item x="131"/>
        <item x="62"/>
        <item x="266"/>
        <item x="111"/>
        <item x="256"/>
        <item x="167"/>
        <item x="112"/>
        <item x="24"/>
        <item x="140"/>
        <item x="71"/>
        <item x="95"/>
        <item x="289"/>
        <item x="102"/>
        <item x="129"/>
        <item x="133"/>
        <item x="241"/>
        <item x="197"/>
        <item x="226"/>
        <item x="73"/>
        <item x="238"/>
        <item x="121"/>
        <item x="191"/>
        <item x="88"/>
        <item x="224"/>
        <item x="329"/>
        <item x="74"/>
        <item x="86"/>
        <item x="43"/>
        <item x="93"/>
        <item x="107"/>
        <item x="257"/>
        <item x="138"/>
        <item x="94"/>
        <item x="314"/>
        <item x="318"/>
        <item x="216"/>
        <item x="18"/>
        <item x="279"/>
        <item x="166"/>
        <item x="300"/>
        <item x="288"/>
        <item x="290"/>
        <item x="87"/>
        <item x="232"/>
        <item x="32"/>
        <item x="77"/>
        <item x="307"/>
        <item x="114"/>
        <item x="23"/>
        <item x="85"/>
        <item x="163"/>
        <item x="303"/>
        <item x="57"/>
        <item x="68"/>
        <item x="113"/>
        <item x="82"/>
        <item x="145"/>
        <item x="91"/>
        <item x="297"/>
        <item x="39"/>
        <item x="296"/>
        <item x="278"/>
        <item x="182"/>
        <item x="158"/>
        <item x="70"/>
        <item x="235"/>
        <item x="49"/>
        <item x="132"/>
        <item x="190"/>
        <item x="293"/>
        <item x="60"/>
        <item x="294"/>
        <item x="165"/>
        <item x="30"/>
        <item x="195"/>
        <item x="4"/>
        <item x="69"/>
        <item x="100"/>
        <item x="152"/>
        <item x="255"/>
        <item x="275"/>
        <item x="40"/>
        <item x="149"/>
        <item x="76"/>
        <item x="31"/>
        <item x="205"/>
        <item x="96"/>
        <item x="160"/>
        <item x="248"/>
        <item x="139"/>
        <item x="141"/>
        <item x="193"/>
        <item x="44"/>
        <item x="229"/>
        <item x="194"/>
        <item x="258"/>
        <item x="117"/>
        <item x="265"/>
        <item x="308"/>
        <item x="187"/>
        <item x="143"/>
        <item x="13"/>
        <item x="260"/>
        <item x="92"/>
        <item t="default"/>
      </items>
    </pivotField>
    <pivotField showAll="0"/>
    <pivotField showAll="0"/>
    <pivotField showAll="0"/>
    <pivotField showAll="0"/>
    <pivotField showAll="0"/>
    <pivotField showAll="0">
      <items count="6">
        <item x="1"/>
        <item x="4"/>
        <item x="0"/>
        <item x="3"/>
        <item x="2"/>
        <item t="default"/>
      </items>
    </pivotField>
    <pivotField showAll="0"/>
    <pivotField numFmtId="1" showAll="0"/>
    <pivotField numFmtId="165" showAll="0"/>
    <pivotField numFmtId="9" showAll="0"/>
    <pivotField numFmtId="165" showAll="0"/>
    <pivotField numFmtId="165" showAll="0"/>
    <pivotField numFmtId="1" showAll="0"/>
    <pivotField numFmtId="165" showAll="0"/>
    <pivotField dataField="1" numFmtId="165" showAll="0"/>
    <pivotField numFmtId="165" showAll="0">
      <items count="888">
        <item x="806"/>
        <item x="835"/>
        <item x="85"/>
        <item x="830"/>
        <item x="525"/>
        <item x="504"/>
        <item x="705"/>
        <item x="694"/>
        <item x="1"/>
        <item x="413"/>
        <item x="152"/>
        <item x="501"/>
        <item x="63"/>
        <item x="883"/>
        <item x="845"/>
        <item x="491"/>
        <item x="417"/>
        <item x="477"/>
        <item x="159"/>
        <item x="847"/>
        <item x="793"/>
        <item x="308"/>
        <item x="563"/>
        <item x="868"/>
        <item x="755"/>
        <item x="10"/>
        <item x="865"/>
        <item x="884"/>
        <item x="160"/>
        <item x="100"/>
        <item x="147"/>
        <item x="224"/>
        <item x="200"/>
        <item x="154"/>
        <item x="343"/>
        <item x="25"/>
        <item x="669"/>
        <item x="619"/>
        <item x="243"/>
        <item x="38"/>
        <item x="389"/>
        <item x="846"/>
        <item x="855"/>
        <item x="130"/>
        <item x="869"/>
        <item x="165"/>
        <item x="767"/>
        <item x="703"/>
        <item x="842"/>
        <item x="0"/>
        <item x="453"/>
        <item x="516"/>
        <item x="683"/>
        <item x="300"/>
        <item x="161"/>
        <item x="770"/>
        <item x="137"/>
        <item x="857"/>
        <item x="77"/>
        <item x="472"/>
        <item x="617"/>
        <item x="633"/>
        <item x="821"/>
        <item x="632"/>
        <item x="172"/>
        <item x="568"/>
        <item x="630"/>
        <item x="553"/>
        <item x="107"/>
        <item x="427"/>
        <item x="543"/>
        <item x="801"/>
        <item x="532"/>
        <item x="280"/>
        <item x="164"/>
        <item x="664"/>
        <item x="45"/>
        <item x="611"/>
        <item x="293"/>
        <item x="187"/>
        <item x="726"/>
        <item x="106"/>
        <item x="51"/>
        <item x="554"/>
        <item x="206"/>
        <item x="838"/>
        <item x="809"/>
        <item x="68"/>
        <item x="442"/>
        <item x="678"/>
        <item x="660"/>
        <item x="615"/>
        <item x="849"/>
        <item x="148"/>
        <item x="772"/>
        <item x="523"/>
        <item x="64"/>
        <item x="863"/>
        <item x="850"/>
        <item x="832"/>
        <item x="420"/>
        <item x="34"/>
        <item x="409"/>
        <item x="220"/>
        <item x="155"/>
        <item x="146"/>
        <item x="21"/>
        <item x="702"/>
        <item x="238"/>
        <item x="205"/>
        <item x="444"/>
        <item x="330"/>
        <item x="309"/>
        <item x="128"/>
        <item x="557"/>
        <item x="583"/>
        <item x="463"/>
        <item x="836"/>
        <item x="625"/>
        <item x="575"/>
        <item x="860"/>
        <item x="595"/>
        <item x="333"/>
        <item x="334"/>
        <item x="307"/>
        <item x="447"/>
        <item x="265"/>
        <item x="834"/>
        <item x="139"/>
        <item x="103"/>
        <item x="386"/>
        <item x="6"/>
        <item x="534"/>
        <item x="359"/>
        <item x="518"/>
        <item x="659"/>
        <item x="684"/>
        <item x="777"/>
        <item x="111"/>
        <item x="768"/>
        <item x="122"/>
        <item x="720"/>
        <item x="76"/>
        <item x="785"/>
        <item x="652"/>
        <item x="551"/>
        <item x="352"/>
        <item x="175"/>
        <item x="559"/>
        <item x="360"/>
        <item x="53"/>
        <item x="756"/>
        <item x="435"/>
        <item x="510"/>
        <item x="812"/>
        <item x="709"/>
        <item x="564"/>
        <item x="734"/>
        <item x="418"/>
        <item x="353"/>
        <item x="340"/>
        <item x="695"/>
        <item x="75"/>
        <item x="109"/>
        <item x="657"/>
        <item x="26"/>
        <item x="438"/>
        <item x="218"/>
        <item x="742"/>
        <item x="199"/>
        <item x="415"/>
        <item x="874"/>
        <item x="521"/>
        <item x="20"/>
        <item x="635"/>
        <item x="571"/>
        <item x="319"/>
        <item x="670"/>
        <item x="629"/>
        <item x="116"/>
        <item x="779"/>
        <item x="608"/>
        <item x="2"/>
        <item x="795"/>
        <item x="291"/>
        <item x="183"/>
        <item x="735"/>
        <item x="524"/>
        <item x="666"/>
        <item x="303"/>
        <item x="797"/>
        <item x="461"/>
        <item x="120"/>
        <item x="708"/>
        <item x="814"/>
        <item x="366"/>
        <item x="577"/>
        <item x="479"/>
        <item x="7"/>
        <item x="565"/>
        <item x="12"/>
        <item x="828"/>
        <item x="791"/>
        <item x="760"/>
        <item x="885"/>
        <item x="790"/>
        <item x="759"/>
        <item x="228"/>
        <item x="364"/>
        <item x="428"/>
        <item x="517"/>
        <item x="426"/>
        <item x="699"/>
        <item x="394"/>
        <item x="658"/>
        <item x="124"/>
        <item x="714"/>
        <item x="81"/>
        <item x="603"/>
        <item x="379"/>
        <item x="119"/>
        <item x="235"/>
        <item x="825"/>
        <item x="514"/>
        <item x="580"/>
        <item x="342"/>
        <item x="483"/>
        <item x="129"/>
        <item x="296"/>
        <item x="431"/>
        <item x="378"/>
        <item x="458"/>
        <item x="347"/>
        <item x="234"/>
        <item x="774"/>
        <item x="168"/>
        <item x="401"/>
        <item x="189"/>
        <item x="167"/>
        <item x="605"/>
        <item x="560"/>
        <item x="470"/>
        <item x="637"/>
        <item x="591"/>
        <item x="91"/>
        <item x="382"/>
        <item x="99"/>
        <item x="676"/>
        <item x="42"/>
        <item x="390"/>
        <item x="181"/>
        <item x="176"/>
        <item x="321"/>
        <item x="488"/>
        <item x="316"/>
        <item x="203"/>
        <item x="406"/>
        <item x="848"/>
        <item x="609"/>
        <item x="241"/>
        <item x="173"/>
        <item x="250"/>
        <item x="375"/>
        <item x="112"/>
        <item x="589"/>
        <item x="355"/>
        <item x="645"/>
        <item x="371"/>
        <item x="787"/>
        <item x="33"/>
        <item x="792"/>
        <item x="163"/>
        <item x="794"/>
        <item x="616"/>
        <item x="54"/>
        <item x="656"/>
        <item x="627"/>
        <item x="718"/>
        <item x="174"/>
        <item x="114"/>
        <item x="439"/>
        <item x="78"/>
        <item x="854"/>
        <item x="190"/>
        <item x="704"/>
        <item x="223"/>
        <item x="473"/>
        <item x="542"/>
        <item x="36"/>
        <item x="478"/>
        <item x="279"/>
        <item x="731"/>
        <item x="495"/>
        <item x="739"/>
        <item x="556"/>
        <item x="357"/>
        <item x="729"/>
        <item x="688"/>
        <item x="758"/>
        <item x="449"/>
        <item x="19"/>
        <item x="266"/>
        <item x="754"/>
        <item x="384"/>
        <item x="732"/>
        <item x="166"/>
        <item x="454"/>
        <item x="654"/>
        <item x="649"/>
        <item x="219"/>
        <item x="450"/>
        <item x="520"/>
        <item x="79"/>
        <item x="823"/>
        <item x="251"/>
        <item x="634"/>
        <item x="644"/>
        <item x="765"/>
        <item x="311"/>
        <item x="324"/>
        <item x="612"/>
        <item x="301"/>
        <item x="145"/>
        <item x="285"/>
        <item x="232"/>
        <item x="396"/>
        <item x="254"/>
        <item x="468"/>
        <item x="134"/>
        <item x="675"/>
        <item x="121"/>
        <item x="480"/>
        <item x="158"/>
        <item x="780"/>
        <item x="4"/>
        <item x="508"/>
        <item x="679"/>
        <item x="440"/>
        <item x="677"/>
        <item x="817"/>
        <item x="400"/>
        <item x="156"/>
        <item x="538"/>
        <item x="86"/>
        <item x="484"/>
        <item x="486"/>
        <item x="312"/>
        <item x="248"/>
        <item x="46"/>
        <item x="56"/>
        <item x="535"/>
        <item x="350"/>
        <item x="752"/>
        <item x="49"/>
        <item x="831"/>
        <item x="136"/>
        <item x="764"/>
        <item x="623"/>
        <item x="95"/>
        <item x="43"/>
        <item x="663"/>
        <item x="628"/>
        <item x="841"/>
        <item x="246"/>
        <item x="618"/>
        <item x="505"/>
        <item x="851"/>
        <item x="549"/>
        <item x="476"/>
        <item x="753"/>
        <item x="298"/>
        <item x="878"/>
        <item x="622"/>
        <item x="443"/>
        <item x="273"/>
        <item x="306"/>
        <item x="826"/>
        <item x="276"/>
        <item x="171"/>
        <item x="88"/>
        <item x="275"/>
        <item x="369"/>
        <item x="757"/>
        <item x="474"/>
        <item x="131"/>
        <item x="445"/>
        <item x="530"/>
        <item x="640"/>
        <item x="237"/>
        <item x="784"/>
        <item x="691"/>
        <item x="170"/>
        <item x="507"/>
        <item x="8"/>
        <item x="405"/>
        <item x="374"/>
        <item x="881"/>
        <item x="264"/>
        <item x="186"/>
        <item x="643"/>
        <item x="776"/>
        <item x="723"/>
        <item x="153"/>
        <item x="604"/>
        <item x="803"/>
        <item x="197"/>
        <item x="824"/>
        <item x="698"/>
        <item x="373"/>
        <item x="410"/>
        <item x="188"/>
        <item x="346"/>
        <item x="576"/>
        <item x="655"/>
        <item x="125"/>
        <item x="429"/>
        <item x="123"/>
        <item x="607"/>
        <item x="362"/>
        <item x="70"/>
        <item x="255"/>
        <item x="827"/>
        <item x="299"/>
        <item x="544"/>
        <item x="460"/>
        <item x="606"/>
        <item x="717"/>
        <item x="788"/>
        <item x="471"/>
        <item x="193"/>
        <item x="270"/>
        <item x="345"/>
        <item x="93"/>
        <item x="813"/>
        <item x="783"/>
        <item x="268"/>
        <item x="738"/>
        <item x="843"/>
        <item x="118"/>
        <item x="367"/>
        <item x="365"/>
        <item x="482"/>
        <item x="844"/>
        <item x="262"/>
        <item x="466"/>
        <item x="746"/>
        <item x="552"/>
        <item x="786"/>
        <item x="513"/>
        <item x="665"/>
        <item x="799"/>
        <item x="310"/>
        <item x="37"/>
        <item x="452"/>
        <item x="304"/>
        <item x="204"/>
        <item x="398"/>
        <item x="810"/>
        <item x="648"/>
        <item x="550"/>
        <item x="67"/>
        <item x="498"/>
        <item x="281"/>
        <item x="687"/>
        <item x="693"/>
        <item x="837"/>
        <item x="294"/>
        <item x="712"/>
        <item x="361"/>
        <item x="771"/>
        <item x="668"/>
        <item x="110"/>
        <item x="537"/>
        <item x="736"/>
        <item x="515"/>
        <item x="393"/>
        <item x="778"/>
        <item x="570"/>
        <item x="115"/>
        <item x="348"/>
        <item x="263"/>
        <item x="457"/>
        <item x="142"/>
        <item x="74"/>
        <item x="766"/>
        <item x="17"/>
        <item x="59"/>
        <item x="73"/>
        <item x="97"/>
        <item x="593"/>
        <item x="411"/>
        <item x="750"/>
        <item x="875"/>
        <item x="421"/>
        <item x="434"/>
        <item x="737"/>
        <item x="689"/>
        <item x="387"/>
        <item x="98"/>
        <item x="202"/>
        <item x="82"/>
        <item x="613"/>
        <item x="133"/>
        <item x="710"/>
        <item x="354"/>
        <item x="230"/>
        <item x="725"/>
        <item x="713"/>
        <item x="278"/>
        <item x="751"/>
        <item x="743"/>
        <item x="177"/>
        <item x="558"/>
        <item x="715"/>
        <item x="284"/>
        <item x="271"/>
        <item x="3"/>
        <item x="522"/>
        <item x="260"/>
        <item x="305"/>
        <item x="500"/>
        <item x="489"/>
        <item x="135"/>
        <item x="866"/>
        <item x="493"/>
        <item x="252"/>
        <item x="272"/>
        <item x="104"/>
        <item x="178"/>
        <item x="873"/>
        <item x="638"/>
        <item x="781"/>
        <item x="506"/>
        <item x="437"/>
        <item x="662"/>
        <item x="789"/>
        <item x="317"/>
        <item x="876"/>
        <item x="839"/>
        <item x="102"/>
        <item x="259"/>
        <item x="283"/>
        <item x="11"/>
        <item x="872"/>
        <item x="490"/>
        <item x="391"/>
        <item x="547"/>
        <item x="728"/>
        <item x="403"/>
        <item x="297"/>
        <item x="90"/>
        <item x="57"/>
        <item x="590"/>
        <item x="840"/>
        <item x="886"/>
        <item x="502"/>
        <item x="58"/>
        <item x="292"/>
        <item x="325"/>
        <item x="808"/>
        <item x="816"/>
        <item x="667"/>
        <item x="257"/>
        <item x="646"/>
        <item x="201"/>
        <item x="407"/>
        <item x="191"/>
        <item x="578"/>
        <item x="402"/>
        <item x="601"/>
        <item x="432"/>
        <item x="446"/>
        <item x="416"/>
        <item x="433"/>
        <item x="858"/>
        <item x="140"/>
        <item x="162"/>
        <item x="680"/>
        <item x="287"/>
        <item x="381"/>
        <item x="376"/>
        <item x="586"/>
        <item x="745"/>
        <item x="392"/>
        <item x="481"/>
        <item x="614"/>
        <item x="620"/>
        <item x="879"/>
        <item x="47"/>
        <item x="196"/>
        <item x="48"/>
        <item x="29"/>
        <item x="395"/>
        <item x="14"/>
        <item x="856"/>
        <item x="425"/>
        <item x="52"/>
        <item x="511"/>
        <item x="509"/>
        <item x="358"/>
        <item x="567"/>
        <item x="289"/>
        <item x="529"/>
        <item x="236"/>
        <item x="412"/>
        <item x="624"/>
        <item x="424"/>
        <item x="459"/>
        <item x="503"/>
        <item x="741"/>
        <item x="744"/>
        <item x="642"/>
        <item x="546"/>
        <item x="240"/>
        <item x="722"/>
        <item x="180"/>
        <item x="30"/>
        <item x="419"/>
        <item x="23"/>
        <item x="66"/>
        <item x="143"/>
        <item x="383"/>
        <item x="380"/>
        <item x="244"/>
        <item x="113"/>
        <item x="408"/>
        <item x="651"/>
        <item x="701"/>
        <item x="127"/>
        <item x="39"/>
        <item x="594"/>
        <item x="132"/>
        <item x="650"/>
        <item x="436"/>
        <item x="249"/>
        <item x="71"/>
        <item x="5"/>
        <item x="492"/>
        <item x="339"/>
        <item x="138"/>
        <item x="318"/>
        <item x="555"/>
        <item x="599"/>
        <item x="211"/>
        <item x="126"/>
        <item x="541"/>
        <item x="610"/>
        <item x="239"/>
        <item x="269"/>
        <item x="682"/>
        <item x="600"/>
        <item x="356"/>
        <item x="681"/>
        <item x="871"/>
        <item x="852"/>
        <item x="451"/>
        <item x="89"/>
        <item x="194"/>
        <item x="690"/>
        <item x="286"/>
        <item x="639"/>
        <item x="762"/>
        <item x="40"/>
        <item x="96"/>
        <item x="584"/>
        <item x="867"/>
        <item x="377"/>
        <item x="685"/>
        <item x="274"/>
        <item x="69"/>
        <item x="853"/>
        <item x="210"/>
        <item x="430"/>
        <item x="569"/>
        <item x="562"/>
        <item x="769"/>
        <item x="597"/>
        <item x="117"/>
        <item x="341"/>
        <item x="877"/>
        <item x="499"/>
        <item x="621"/>
        <item x="226"/>
        <item x="796"/>
        <item x="536"/>
        <item x="579"/>
        <item x="829"/>
        <item x="697"/>
        <item x="62"/>
        <item x="320"/>
        <item x="372"/>
        <item x="231"/>
        <item x="337"/>
        <item x="818"/>
        <item x="94"/>
        <item x="363"/>
        <item x="195"/>
        <item x="290"/>
        <item x="815"/>
        <item x="647"/>
        <item x="804"/>
        <item x="327"/>
        <item x="338"/>
        <item x="861"/>
        <item x="533"/>
        <item x="561"/>
        <item x="674"/>
        <item x="222"/>
        <item x="80"/>
        <item x="28"/>
        <item x="261"/>
        <item x="50"/>
        <item x="198"/>
        <item x="805"/>
        <item x="880"/>
        <item x="730"/>
        <item x="574"/>
        <item x="65"/>
        <item x="527"/>
        <item x="588"/>
        <item x="212"/>
        <item x="322"/>
        <item x="151"/>
        <item x="215"/>
        <item x="323"/>
        <item x="820"/>
        <item x="397"/>
        <item x="441"/>
        <item x="242"/>
        <item x="225"/>
        <item x="859"/>
        <item x="475"/>
        <item x="351"/>
        <item x="862"/>
        <item x="539"/>
        <item x="157"/>
        <item x="763"/>
        <item x="422"/>
        <item x="24"/>
        <item x="592"/>
        <item x="748"/>
        <item x="72"/>
        <item x="55"/>
        <item x="169"/>
        <item x="531"/>
        <item x="329"/>
        <item x="326"/>
        <item x="60"/>
        <item x="819"/>
        <item x="686"/>
        <item x="87"/>
        <item x="512"/>
        <item x="700"/>
        <item x="807"/>
        <item x="150"/>
        <item x="18"/>
        <item x="782"/>
        <item x="465"/>
        <item x="526"/>
        <item x="328"/>
        <item x="256"/>
        <item x="716"/>
        <item x="101"/>
        <item x="572"/>
        <item x="494"/>
        <item x="581"/>
        <item x="22"/>
        <item x="179"/>
        <item x="32"/>
        <item x="295"/>
        <item x="800"/>
        <item x="456"/>
        <item x="707"/>
        <item x="585"/>
        <item x="192"/>
        <item x="711"/>
        <item x="344"/>
        <item x="385"/>
        <item x="44"/>
        <item x="462"/>
        <item x="277"/>
        <item x="822"/>
        <item x="144"/>
        <item x="661"/>
        <item x="331"/>
        <item x="496"/>
        <item x="773"/>
        <item x="233"/>
        <item x="208"/>
        <item x="315"/>
        <item x="182"/>
        <item x="267"/>
        <item x="485"/>
        <item x="540"/>
        <item x="13"/>
        <item x="336"/>
        <item x="61"/>
        <item x="83"/>
        <item x="602"/>
        <item x="626"/>
        <item x="214"/>
        <item x="747"/>
        <item x="335"/>
        <item x="798"/>
        <item x="41"/>
        <item x="727"/>
        <item x="247"/>
        <item x="641"/>
        <item x="35"/>
        <item x="802"/>
        <item x="414"/>
        <item x="573"/>
        <item x="217"/>
        <item x="288"/>
        <item x="229"/>
        <item x="497"/>
        <item x="833"/>
        <item x="721"/>
        <item x="31"/>
        <item x="469"/>
        <item x="870"/>
        <item x="811"/>
        <item x="92"/>
        <item x="566"/>
        <item x="245"/>
        <item x="598"/>
        <item x="207"/>
        <item x="216"/>
        <item x="775"/>
        <item x="423"/>
        <item x="596"/>
        <item x="761"/>
        <item x="388"/>
        <item x="724"/>
        <item x="882"/>
        <item x="313"/>
        <item x="9"/>
        <item x="696"/>
        <item x="15"/>
        <item x="184"/>
        <item x="302"/>
        <item x="448"/>
        <item x="719"/>
        <item x="84"/>
        <item x="528"/>
        <item x="545"/>
        <item x="706"/>
        <item x="314"/>
        <item x="631"/>
        <item x="404"/>
        <item x="149"/>
        <item x="27"/>
        <item x="105"/>
        <item x="282"/>
        <item x="653"/>
        <item x="464"/>
        <item x="519"/>
        <item x="548"/>
        <item x="209"/>
        <item x="258"/>
        <item x="692"/>
        <item x="582"/>
        <item x="213"/>
        <item x="864"/>
        <item x="108"/>
        <item x="332"/>
        <item x="141"/>
        <item x="749"/>
        <item x="672"/>
        <item x="349"/>
        <item x="671"/>
        <item x="253"/>
        <item x="221"/>
        <item x="587"/>
        <item x="368"/>
        <item x="399"/>
        <item x="733"/>
        <item x="227"/>
        <item x="16"/>
        <item x="467"/>
        <item x="740"/>
        <item x="673"/>
        <item x="455"/>
        <item x="487"/>
        <item x="636"/>
        <item x="185"/>
        <item x="370"/>
        <item t="default"/>
      </items>
    </pivotField>
    <pivotField numFmtId="10"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9"/>
    <field x="18"/>
  </rowFields>
  <rowItems count="14">
    <i>
      <x v="1"/>
    </i>
    <i r="1">
      <x v="1"/>
    </i>
    <i r="1">
      <x v="2"/>
    </i>
    <i r="1">
      <x v="3"/>
    </i>
    <i r="1">
      <x v="4"/>
    </i>
    <i r="1">
      <x v="5"/>
    </i>
    <i r="1">
      <x v="6"/>
    </i>
    <i r="1">
      <x v="7"/>
    </i>
    <i r="1">
      <x v="8"/>
    </i>
    <i r="1">
      <x v="9"/>
    </i>
    <i r="1">
      <x v="10"/>
    </i>
    <i r="1">
      <x v="11"/>
    </i>
    <i r="1">
      <x v="12"/>
    </i>
    <i t="grand">
      <x/>
    </i>
  </rowItems>
  <colItems count="1">
    <i/>
  </colItems>
  <dataFields count="1">
    <dataField name="Monthly Net Revenue Trend" fld="15" baseField="0" baseItem="0" numFmtId="165"/>
  </dataFields>
  <formats count="2">
    <format dxfId="36">
      <pivotArea grandRow="1" outline="0" collapsedLevelsAreSubtotals="1" fieldPosition="0"/>
    </format>
    <format dxfId="35">
      <pivotArea grandRow="1"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9B942A-8AD4-4952-B298-930D3D1BD7B0}" name="pt_Product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A110:D112" firstHeaderRow="0" firstDataRow="1" firstDataCol="1"/>
  <pivotFields count="19">
    <pivotField numFmtId="164" showAll="0"/>
    <pivotField dataField="1" showAll="0"/>
    <pivotField showAll="0"/>
    <pivotField showAll="0">
      <items count="16">
        <item x="6"/>
        <item x="9"/>
        <item x="4"/>
        <item x="12"/>
        <item x="5"/>
        <item x="3"/>
        <item x="7"/>
        <item x="10"/>
        <item x="1"/>
        <item x="8"/>
        <item x="13"/>
        <item x="11"/>
        <item x="14"/>
        <item x="2"/>
        <item x="0"/>
        <item t="default"/>
      </items>
    </pivotField>
    <pivotField axis="axisRow" showAll="0">
      <items count="5">
        <item x="2"/>
        <item h="1" x="0"/>
        <item h="1" x="3"/>
        <item h="1" x="1"/>
        <item t="default"/>
      </items>
    </pivotField>
    <pivotField showAll="0"/>
    <pivotField showAll="0"/>
    <pivotField showAll="0"/>
    <pivotField numFmtId="1" showAll="0"/>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4"/>
  </rowFields>
  <rowItems count="2">
    <i>
      <x/>
    </i>
    <i t="grand">
      <x/>
    </i>
  </rowItems>
  <colFields count="1">
    <field x="-2"/>
  </colFields>
  <colItems count="3">
    <i>
      <x/>
    </i>
    <i i="1">
      <x v="1"/>
    </i>
    <i i="2">
      <x v="2"/>
    </i>
  </colItems>
  <dataFields count="3">
    <dataField name="Net_Revenue" fld="16" baseField="4" baseItem="2" numFmtId="165"/>
    <dataField name="Gross Profit" fld="17" baseField="4" baseItem="2" numFmtId="165"/>
    <dataField name="Orders" fld="1" subtotal="count" baseField="4" baseItem="2"/>
  </dataField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64699A-5EC6-496C-929F-7D721C9DA02E}" name="pt_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Channel">
  <location ref="A88:D91" firstHeaderRow="0" firstDataRow="1" firstDataCol="1"/>
  <pivotFields count="19">
    <pivotField numFmtId="164" showAll="0">
      <items count="331">
        <item x="281"/>
        <item x="20"/>
        <item x="259"/>
        <item x="135"/>
        <item x="150"/>
        <item x="199"/>
        <item x="322"/>
        <item x="274"/>
        <item x="327"/>
        <item x="124"/>
        <item x="11"/>
        <item x="41"/>
        <item x="116"/>
        <item x="47"/>
        <item x="168"/>
        <item x="26"/>
        <item x="246"/>
        <item x="240"/>
        <item x="61"/>
        <item x="42"/>
        <item x="209"/>
        <item x="151"/>
        <item x="201"/>
        <item x="212"/>
        <item x="5"/>
        <item x="280"/>
        <item x="262"/>
        <item x="267"/>
        <item x="56"/>
        <item x="320"/>
        <item x="101"/>
        <item x="184"/>
        <item x="173"/>
        <item x="215"/>
        <item x="305"/>
        <item x="1"/>
        <item x="156"/>
        <item x="302"/>
        <item x="142"/>
        <item x="106"/>
        <item x="326"/>
        <item x="228"/>
        <item x="110"/>
        <item x="12"/>
        <item x="21"/>
        <item x="172"/>
        <item x="105"/>
        <item x="155"/>
        <item x="103"/>
        <item x="264"/>
        <item x="323"/>
        <item x="223"/>
        <item x="98"/>
        <item x="234"/>
        <item x="72"/>
        <item x="219"/>
        <item x="283"/>
        <item x="243"/>
        <item x="51"/>
        <item x="311"/>
        <item x="6"/>
        <item x="208"/>
        <item x="188"/>
        <item x="14"/>
        <item x="319"/>
        <item x="220"/>
        <item x="269"/>
        <item x="78"/>
        <item x="75"/>
        <item x="134"/>
        <item x="221"/>
        <item x="179"/>
        <item x="148"/>
        <item x="180"/>
        <item x="130"/>
        <item x="272"/>
        <item x="247"/>
        <item x="99"/>
        <item x="80"/>
        <item x="206"/>
        <item x="161"/>
        <item x="183"/>
        <item x="19"/>
        <item x="28"/>
        <item x="10"/>
        <item x="37"/>
        <item x="162"/>
        <item x="312"/>
        <item x="67"/>
        <item x="261"/>
        <item x="198"/>
        <item x="270"/>
        <item x="126"/>
        <item x="324"/>
        <item x="200"/>
        <item x="54"/>
        <item x="244"/>
        <item x="170"/>
        <item x="277"/>
        <item x="64"/>
        <item x="48"/>
        <item x="46"/>
        <item x="222"/>
        <item x="291"/>
        <item x="84"/>
        <item x="125"/>
        <item x="214"/>
        <item x="2"/>
        <item x="309"/>
        <item x="7"/>
        <item x="79"/>
        <item x="196"/>
        <item x="245"/>
        <item x="263"/>
        <item x="159"/>
        <item x="313"/>
        <item x="29"/>
        <item x="271"/>
        <item x="109"/>
        <item x="122"/>
        <item x="53"/>
        <item x="207"/>
        <item x="45"/>
        <item x="310"/>
        <item x="250"/>
        <item x="202"/>
        <item x="120"/>
        <item x="252"/>
        <item x="33"/>
        <item x="316"/>
        <item x="213"/>
        <item x="123"/>
        <item x="178"/>
        <item x="127"/>
        <item x="181"/>
        <item x="236"/>
        <item x="295"/>
        <item x="35"/>
        <item x="292"/>
        <item x="8"/>
        <item x="115"/>
        <item x="164"/>
        <item x="321"/>
        <item x="325"/>
        <item x="66"/>
        <item x="34"/>
        <item x="177"/>
        <item x="315"/>
        <item x="3"/>
        <item x="211"/>
        <item x="304"/>
        <item x="119"/>
        <item x="90"/>
        <item x="242"/>
        <item x="157"/>
        <item x="273"/>
        <item x="58"/>
        <item x="136"/>
        <item x="38"/>
        <item x="282"/>
        <item x="171"/>
        <item x="52"/>
        <item x="237"/>
        <item x="227"/>
        <item x="22"/>
        <item x="225"/>
        <item x="230"/>
        <item x="55"/>
        <item x="174"/>
        <item x="15"/>
        <item x="231"/>
        <item x="176"/>
        <item x="185"/>
        <item x="97"/>
        <item x="50"/>
        <item x="144"/>
        <item x="253"/>
        <item x="89"/>
        <item x="239"/>
        <item x="284"/>
        <item x="147"/>
        <item x="146"/>
        <item x="17"/>
        <item x="189"/>
        <item x="175"/>
        <item x="169"/>
        <item x="285"/>
        <item x="276"/>
        <item x="65"/>
        <item x="118"/>
        <item x="298"/>
        <item x="25"/>
        <item x="328"/>
        <item x="287"/>
        <item x="233"/>
        <item x="254"/>
        <item x="16"/>
        <item x="153"/>
        <item x="36"/>
        <item x="204"/>
        <item x="108"/>
        <item x="128"/>
        <item x="137"/>
        <item x="104"/>
        <item x="186"/>
        <item x="81"/>
        <item x="218"/>
        <item x="249"/>
        <item x="27"/>
        <item x="83"/>
        <item x="286"/>
        <item x="63"/>
        <item x="301"/>
        <item x="154"/>
        <item x="203"/>
        <item x="299"/>
        <item x="317"/>
        <item x="59"/>
        <item x="210"/>
        <item x="0"/>
        <item x="192"/>
        <item x="251"/>
        <item x="268"/>
        <item x="9"/>
        <item x="306"/>
        <item x="217"/>
        <item x="131"/>
        <item x="62"/>
        <item x="266"/>
        <item x="111"/>
        <item x="256"/>
        <item x="167"/>
        <item x="112"/>
        <item x="24"/>
        <item x="140"/>
        <item x="71"/>
        <item x="95"/>
        <item x="289"/>
        <item x="102"/>
        <item x="129"/>
        <item x="133"/>
        <item x="241"/>
        <item x="197"/>
        <item x="226"/>
        <item x="73"/>
        <item x="238"/>
        <item x="121"/>
        <item x="191"/>
        <item x="88"/>
        <item x="224"/>
        <item x="329"/>
        <item x="74"/>
        <item x="86"/>
        <item x="43"/>
        <item x="93"/>
        <item x="107"/>
        <item x="257"/>
        <item x="138"/>
        <item x="94"/>
        <item x="314"/>
        <item x="318"/>
        <item x="216"/>
        <item x="18"/>
        <item x="279"/>
        <item x="166"/>
        <item x="300"/>
        <item x="288"/>
        <item x="290"/>
        <item x="87"/>
        <item x="232"/>
        <item x="32"/>
        <item x="77"/>
        <item x="307"/>
        <item x="114"/>
        <item x="23"/>
        <item x="85"/>
        <item x="163"/>
        <item x="303"/>
        <item x="57"/>
        <item x="68"/>
        <item x="113"/>
        <item x="82"/>
        <item x="145"/>
        <item x="91"/>
        <item x="297"/>
        <item x="39"/>
        <item x="296"/>
        <item x="278"/>
        <item x="182"/>
        <item x="158"/>
        <item x="70"/>
        <item x="235"/>
        <item x="49"/>
        <item x="132"/>
        <item x="190"/>
        <item x="293"/>
        <item x="60"/>
        <item x="294"/>
        <item x="165"/>
        <item x="30"/>
        <item x="195"/>
        <item x="4"/>
        <item x="69"/>
        <item x="100"/>
        <item x="152"/>
        <item x="255"/>
        <item x="275"/>
        <item x="40"/>
        <item x="149"/>
        <item x="76"/>
        <item x="31"/>
        <item x="205"/>
        <item x="96"/>
        <item x="160"/>
        <item x="248"/>
        <item x="139"/>
        <item x="141"/>
        <item x="193"/>
        <item x="44"/>
        <item x="229"/>
        <item x="194"/>
        <item x="258"/>
        <item x="117"/>
        <item x="265"/>
        <item x="308"/>
        <item x="187"/>
        <item x="143"/>
        <item x="13"/>
        <item x="260"/>
        <item x="92"/>
        <item t="default"/>
      </items>
    </pivotField>
    <pivotField dataField="1" showAll="0">
      <items count="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showAll="0">
      <items count="16">
        <item x="2"/>
        <item x="10"/>
        <item x="11"/>
        <item x="4"/>
        <item x="6"/>
        <item x="12"/>
        <item x="13"/>
        <item x="14"/>
        <item x="1"/>
        <item x="7"/>
        <item x="5"/>
        <item x="0"/>
        <item x="8"/>
        <item x="3"/>
        <item x="9"/>
        <item t="default"/>
      </items>
    </pivotField>
    <pivotField showAll="0">
      <items count="16">
        <item h="1" x="6"/>
        <item h="1" x="9"/>
        <item h="1" x="4"/>
        <item h="1" x="12"/>
        <item h="1" x="5"/>
        <item h="1" x="3"/>
        <item h="1" x="7"/>
        <item h="1" x="10"/>
        <item h="1" x="1"/>
        <item h="1" x="8"/>
        <item x="13"/>
        <item h="1" x="11"/>
        <item h="1" x="14"/>
        <item h="1" x="2"/>
        <item h="1" x="0"/>
        <item t="default"/>
      </items>
    </pivotField>
    <pivotField showAll="0" countASubtotal="1">
      <items count="5">
        <item x="2"/>
        <item h="1" x="0"/>
        <item h="1" x="3"/>
        <item h="1" x="1"/>
        <item t="countA"/>
      </items>
    </pivotField>
    <pivotField showAll="0"/>
    <pivotField showAll="0">
      <items count="6">
        <item x="1"/>
        <item h="1" x="4"/>
        <item h="1" x="0"/>
        <item h="1" x="3"/>
        <item h="1" x="2"/>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7"/>
  </rowFields>
  <rowItems count="3">
    <i>
      <x/>
    </i>
    <i>
      <x v="1"/>
    </i>
    <i t="grand">
      <x/>
    </i>
  </rowItems>
  <colFields count="1">
    <field x="-2"/>
  </colFields>
  <colItems count="3">
    <i>
      <x/>
    </i>
    <i i="1">
      <x v="1"/>
    </i>
    <i i="2">
      <x v="2"/>
    </i>
  </colItems>
  <dataFields count="3">
    <dataField name="Net_Revenue" fld="16" baseField="7" baseItem="0" numFmtId="165"/>
    <dataField name="Gross Profit" fld="17" baseField="7" baseItem="0" numFmtId="165"/>
    <dataField name="Orders" fld="1" subtotal="count" baseField="7" baseItem="0"/>
  </dataFields>
  <formats count="4">
    <format dxfId="40">
      <pivotArea field="7" grandRow="1" outline="0" collapsedLevelsAreSubtotals="1" axis="axisRow" fieldPosition="0">
        <references count="1">
          <reference field="4294967294" count="1" selected="0">
            <x v="2"/>
          </reference>
        </references>
      </pivotArea>
    </format>
    <format dxfId="39">
      <pivotArea field="7" grandRow="1" outline="0" collapsedLevelsAreSubtotals="1" axis="axisRow" fieldPosition="0">
        <references count="1">
          <reference field="4294967294" count="1" selected="0">
            <x v="2"/>
          </reference>
        </references>
      </pivotArea>
    </format>
    <format dxfId="38">
      <pivotArea collapsedLevelsAreSubtotals="1" fieldPosition="0">
        <references count="2">
          <reference field="4294967294" count="1" selected="0">
            <x v="2"/>
          </reference>
          <reference field="7" count="1">
            <x v="0"/>
          </reference>
        </references>
      </pivotArea>
    </format>
    <format dxfId="37">
      <pivotArea collapsedLevelsAreSubtotals="1" fieldPosition="0">
        <references count="2">
          <reference field="4294967294" count="1" selected="0">
            <x v="2"/>
          </reference>
          <reference field="7"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16" series="1">
      <pivotArea type="data" outline="0" fieldPosition="0">
        <references count="1">
          <reference field="4294967294"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1"/>
          </reference>
        </references>
      </pivotArea>
    </chartFormat>
    <chartFormat chart="8" format="2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7A24D1-53DB-41F5-9708-330941E63278}" name="Monthly_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ore Location">
  <location ref="A1:E7" firstHeaderRow="0" firstDataRow="1" firstDataCol="1"/>
  <pivotFields count="20">
    <pivotField numFmtId="164" showAll="0">
      <items count="331">
        <item x="281"/>
        <item x="20"/>
        <item x="259"/>
        <item x="135"/>
        <item x="150"/>
        <item x="199"/>
        <item x="322"/>
        <item x="274"/>
        <item x="327"/>
        <item x="124"/>
        <item x="11"/>
        <item x="41"/>
        <item x="116"/>
        <item x="47"/>
        <item x="168"/>
        <item x="26"/>
        <item x="246"/>
        <item x="240"/>
        <item x="61"/>
        <item x="42"/>
        <item x="209"/>
        <item x="151"/>
        <item x="201"/>
        <item x="212"/>
        <item x="5"/>
        <item x="280"/>
        <item x="262"/>
        <item x="267"/>
        <item x="56"/>
        <item x="320"/>
        <item x="101"/>
        <item x="184"/>
        <item x="173"/>
        <item x="215"/>
        <item x="305"/>
        <item x="1"/>
        <item x="156"/>
        <item x="302"/>
        <item x="142"/>
        <item x="106"/>
        <item x="326"/>
        <item x="228"/>
        <item x="110"/>
        <item x="12"/>
        <item x="21"/>
        <item x="172"/>
        <item x="105"/>
        <item x="155"/>
        <item x="103"/>
        <item x="264"/>
        <item x="323"/>
        <item x="223"/>
        <item x="98"/>
        <item x="234"/>
        <item x="72"/>
        <item x="219"/>
        <item x="283"/>
        <item x="243"/>
        <item x="51"/>
        <item x="311"/>
        <item x="6"/>
        <item x="208"/>
        <item x="188"/>
        <item x="14"/>
        <item x="319"/>
        <item x="220"/>
        <item x="269"/>
        <item x="78"/>
        <item x="75"/>
        <item x="134"/>
        <item x="221"/>
        <item x="179"/>
        <item x="148"/>
        <item x="180"/>
        <item x="130"/>
        <item x="272"/>
        <item x="247"/>
        <item x="99"/>
        <item x="80"/>
        <item x="206"/>
        <item x="161"/>
        <item x="183"/>
        <item x="19"/>
        <item x="28"/>
        <item x="10"/>
        <item x="37"/>
        <item x="162"/>
        <item x="312"/>
        <item x="67"/>
        <item x="261"/>
        <item x="198"/>
        <item x="270"/>
        <item x="126"/>
        <item x="324"/>
        <item x="200"/>
        <item x="54"/>
        <item x="244"/>
        <item x="170"/>
        <item x="277"/>
        <item x="64"/>
        <item x="48"/>
        <item x="46"/>
        <item x="222"/>
        <item x="291"/>
        <item x="84"/>
        <item x="125"/>
        <item x="214"/>
        <item x="2"/>
        <item x="309"/>
        <item x="7"/>
        <item x="79"/>
        <item x="196"/>
        <item x="245"/>
        <item x="263"/>
        <item x="159"/>
        <item x="313"/>
        <item x="29"/>
        <item x="271"/>
        <item x="109"/>
        <item x="122"/>
        <item x="53"/>
        <item x="207"/>
        <item x="45"/>
        <item x="310"/>
        <item x="250"/>
        <item x="202"/>
        <item x="120"/>
        <item x="252"/>
        <item x="33"/>
        <item x="316"/>
        <item x="213"/>
        <item x="123"/>
        <item x="178"/>
        <item x="127"/>
        <item x="181"/>
        <item x="236"/>
        <item x="295"/>
        <item x="35"/>
        <item x="292"/>
        <item x="8"/>
        <item x="115"/>
        <item x="164"/>
        <item x="321"/>
        <item x="325"/>
        <item x="66"/>
        <item x="34"/>
        <item x="177"/>
        <item x="315"/>
        <item x="3"/>
        <item x="211"/>
        <item x="304"/>
        <item x="119"/>
        <item x="90"/>
        <item x="242"/>
        <item x="157"/>
        <item x="273"/>
        <item x="58"/>
        <item x="136"/>
        <item x="38"/>
        <item x="282"/>
        <item x="171"/>
        <item x="52"/>
        <item x="237"/>
        <item x="227"/>
        <item x="22"/>
        <item x="225"/>
        <item x="230"/>
        <item x="55"/>
        <item x="174"/>
        <item x="15"/>
        <item x="231"/>
        <item x="176"/>
        <item x="185"/>
        <item x="97"/>
        <item x="50"/>
        <item x="144"/>
        <item x="253"/>
        <item x="89"/>
        <item x="239"/>
        <item x="284"/>
        <item x="147"/>
        <item x="146"/>
        <item x="17"/>
        <item x="189"/>
        <item x="175"/>
        <item x="169"/>
        <item x="285"/>
        <item x="276"/>
        <item x="65"/>
        <item x="118"/>
        <item x="298"/>
        <item x="25"/>
        <item x="328"/>
        <item x="287"/>
        <item x="233"/>
        <item x="254"/>
        <item x="16"/>
        <item x="153"/>
        <item x="36"/>
        <item x="204"/>
        <item x="108"/>
        <item x="128"/>
        <item x="137"/>
        <item x="104"/>
        <item x="186"/>
        <item x="81"/>
        <item x="218"/>
        <item x="249"/>
        <item x="27"/>
        <item x="83"/>
        <item x="286"/>
        <item x="63"/>
        <item x="301"/>
        <item x="154"/>
        <item x="203"/>
        <item x="299"/>
        <item x="317"/>
        <item x="59"/>
        <item x="210"/>
        <item x="0"/>
        <item x="192"/>
        <item x="251"/>
        <item x="268"/>
        <item x="9"/>
        <item x="306"/>
        <item x="217"/>
        <item x="131"/>
        <item x="62"/>
        <item x="266"/>
        <item x="111"/>
        <item x="256"/>
        <item x="167"/>
        <item x="112"/>
        <item x="24"/>
        <item x="140"/>
        <item x="71"/>
        <item x="95"/>
        <item x="289"/>
        <item x="102"/>
        <item x="129"/>
        <item x="133"/>
        <item x="241"/>
        <item x="197"/>
        <item x="226"/>
        <item x="73"/>
        <item x="238"/>
        <item x="121"/>
        <item x="191"/>
        <item x="88"/>
        <item x="224"/>
        <item x="329"/>
        <item x="74"/>
        <item x="86"/>
        <item x="43"/>
        <item x="93"/>
        <item x="107"/>
        <item x="257"/>
        <item x="138"/>
        <item x="94"/>
        <item x="314"/>
        <item x="318"/>
        <item x="216"/>
        <item x="18"/>
        <item x="279"/>
        <item x="166"/>
        <item x="300"/>
        <item x="288"/>
        <item x="290"/>
        <item x="87"/>
        <item x="232"/>
        <item x="32"/>
        <item x="77"/>
        <item x="307"/>
        <item x="114"/>
        <item x="23"/>
        <item x="85"/>
        <item x="163"/>
        <item x="303"/>
        <item x="57"/>
        <item x="68"/>
        <item x="113"/>
        <item x="82"/>
        <item x="145"/>
        <item x="91"/>
        <item x="297"/>
        <item x="39"/>
        <item x="296"/>
        <item x="278"/>
        <item x="182"/>
        <item x="158"/>
        <item x="70"/>
        <item x="235"/>
        <item x="49"/>
        <item x="132"/>
        <item x="190"/>
        <item x="293"/>
        <item x="60"/>
        <item x="294"/>
        <item x="165"/>
        <item x="30"/>
        <item x="195"/>
        <item x="4"/>
        <item x="69"/>
        <item x="100"/>
        <item x="152"/>
        <item x="255"/>
        <item x="275"/>
        <item x="40"/>
        <item x="149"/>
        <item x="76"/>
        <item x="31"/>
        <item x="205"/>
        <item x="96"/>
        <item x="160"/>
        <item x="248"/>
        <item x="139"/>
        <item x="141"/>
        <item x="193"/>
        <item x="44"/>
        <item x="229"/>
        <item x="194"/>
        <item x="258"/>
        <item x="117"/>
        <item x="265"/>
        <item x="308"/>
        <item x="187"/>
        <item x="143"/>
        <item x="13"/>
        <item x="260"/>
        <item x="92"/>
        <item t="default"/>
      </items>
    </pivotField>
    <pivotField dataField="1" showAll="0"/>
    <pivotField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2"/>
            </reference>
          </references>
        </pivotArea>
      </autoSortScope>
    </pivotField>
    <pivotField showAll="0"/>
    <pivotField dataField="1" numFmtId="1" showAll="0"/>
    <pivotField numFmtId="165" showAll="0"/>
    <pivotField numFmtId="9" showAll="0"/>
    <pivotField numFmtId="165" showAll="0"/>
    <pivotField numFmtId="165" showAll="0"/>
    <pivotField numFmtId="1" showAll="0"/>
    <pivotField numFmtId="165" showAll="0"/>
    <pivotField dataField="1" numFmtId="165" showAll="0"/>
    <pivotField dataField="1" numFmtId="165" showAll="0">
      <items count="888">
        <item x="806"/>
        <item x="835"/>
        <item x="85"/>
        <item x="830"/>
        <item x="525"/>
        <item x="504"/>
        <item x="705"/>
        <item x="694"/>
        <item x="1"/>
        <item x="413"/>
        <item x="152"/>
        <item x="501"/>
        <item x="63"/>
        <item x="883"/>
        <item x="845"/>
        <item x="491"/>
        <item x="417"/>
        <item x="477"/>
        <item x="159"/>
        <item x="847"/>
        <item x="793"/>
        <item x="308"/>
        <item x="563"/>
        <item x="868"/>
        <item x="755"/>
        <item x="10"/>
        <item x="865"/>
        <item x="884"/>
        <item x="160"/>
        <item x="100"/>
        <item x="147"/>
        <item x="224"/>
        <item x="200"/>
        <item x="154"/>
        <item x="343"/>
        <item x="25"/>
        <item x="669"/>
        <item x="619"/>
        <item x="243"/>
        <item x="38"/>
        <item x="389"/>
        <item x="846"/>
        <item x="855"/>
        <item x="130"/>
        <item x="869"/>
        <item x="165"/>
        <item x="767"/>
        <item x="703"/>
        <item x="842"/>
        <item x="0"/>
        <item x="453"/>
        <item x="516"/>
        <item x="683"/>
        <item x="300"/>
        <item x="161"/>
        <item x="770"/>
        <item x="137"/>
        <item x="857"/>
        <item x="77"/>
        <item x="472"/>
        <item x="617"/>
        <item x="633"/>
        <item x="821"/>
        <item x="632"/>
        <item x="172"/>
        <item x="568"/>
        <item x="630"/>
        <item x="553"/>
        <item x="107"/>
        <item x="427"/>
        <item x="543"/>
        <item x="801"/>
        <item x="532"/>
        <item x="280"/>
        <item x="164"/>
        <item x="664"/>
        <item x="45"/>
        <item x="611"/>
        <item x="293"/>
        <item x="187"/>
        <item x="726"/>
        <item x="106"/>
        <item x="51"/>
        <item x="554"/>
        <item x="206"/>
        <item x="838"/>
        <item x="809"/>
        <item x="68"/>
        <item x="442"/>
        <item x="678"/>
        <item x="660"/>
        <item x="615"/>
        <item x="849"/>
        <item x="148"/>
        <item x="772"/>
        <item x="523"/>
        <item x="64"/>
        <item x="863"/>
        <item x="850"/>
        <item x="832"/>
        <item x="420"/>
        <item x="34"/>
        <item x="409"/>
        <item x="220"/>
        <item x="155"/>
        <item x="146"/>
        <item x="21"/>
        <item x="702"/>
        <item x="238"/>
        <item x="205"/>
        <item x="444"/>
        <item x="330"/>
        <item x="309"/>
        <item x="128"/>
        <item x="557"/>
        <item x="583"/>
        <item x="463"/>
        <item x="836"/>
        <item x="625"/>
        <item x="575"/>
        <item x="860"/>
        <item x="595"/>
        <item x="333"/>
        <item x="334"/>
        <item x="307"/>
        <item x="447"/>
        <item x="265"/>
        <item x="834"/>
        <item x="139"/>
        <item x="103"/>
        <item x="386"/>
        <item x="6"/>
        <item x="534"/>
        <item x="359"/>
        <item x="518"/>
        <item x="659"/>
        <item x="684"/>
        <item x="777"/>
        <item x="111"/>
        <item x="768"/>
        <item x="122"/>
        <item x="720"/>
        <item x="76"/>
        <item x="785"/>
        <item x="652"/>
        <item x="551"/>
        <item x="352"/>
        <item x="175"/>
        <item x="559"/>
        <item x="360"/>
        <item x="53"/>
        <item x="756"/>
        <item x="435"/>
        <item x="510"/>
        <item x="812"/>
        <item x="709"/>
        <item x="564"/>
        <item x="734"/>
        <item x="418"/>
        <item x="353"/>
        <item x="340"/>
        <item x="695"/>
        <item x="75"/>
        <item x="109"/>
        <item x="657"/>
        <item x="26"/>
        <item x="438"/>
        <item x="218"/>
        <item x="742"/>
        <item x="199"/>
        <item x="415"/>
        <item x="874"/>
        <item x="521"/>
        <item x="20"/>
        <item x="635"/>
        <item x="571"/>
        <item x="319"/>
        <item x="670"/>
        <item x="629"/>
        <item x="116"/>
        <item x="779"/>
        <item x="608"/>
        <item x="2"/>
        <item x="795"/>
        <item x="291"/>
        <item x="183"/>
        <item x="735"/>
        <item x="524"/>
        <item x="666"/>
        <item x="303"/>
        <item x="797"/>
        <item x="461"/>
        <item x="120"/>
        <item x="708"/>
        <item x="814"/>
        <item x="366"/>
        <item x="577"/>
        <item x="479"/>
        <item x="7"/>
        <item x="565"/>
        <item x="12"/>
        <item x="828"/>
        <item x="791"/>
        <item x="760"/>
        <item x="885"/>
        <item x="790"/>
        <item x="759"/>
        <item x="228"/>
        <item x="364"/>
        <item x="428"/>
        <item x="517"/>
        <item x="426"/>
        <item x="699"/>
        <item x="394"/>
        <item x="658"/>
        <item x="124"/>
        <item x="714"/>
        <item x="81"/>
        <item x="603"/>
        <item x="379"/>
        <item x="119"/>
        <item x="235"/>
        <item x="825"/>
        <item x="514"/>
        <item x="580"/>
        <item x="342"/>
        <item x="483"/>
        <item x="129"/>
        <item x="296"/>
        <item x="431"/>
        <item x="378"/>
        <item x="458"/>
        <item x="347"/>
        <item x="234"/>
        <item x="774"/>
        <item x="168"/>
        <item x="401"/>
        <item x="189"/>
        <item x="167"/>
        <item x="605"/>
        <item x="560"/>
        <item x="470"/>
        <item x="637"/>
        <item x="591"/>
        <item x="91"/>
        <item x="382"/>
        <item x="99"/>
        <item x="676"/>
        <item x="42"/>
        <item x="390"/>
        <item x="181"/>
        <item x="176"/>
        <item x="321"/>
        <item x="488"/>
        <item x="316"/>
        <item x="203"/>
        <item x="406"/>
        <item x="848"/>
        <item x="609"/>
        <item x="241"/>
        <item x="173"/>
        <item x="250"/>
        <item x="375"/>
        <item x="112"/>
        <item x="589"/>
        <item x="355"/>
        <item x="645"/>
        <item x="371"/>
        <item x="787"/>
        <item x="33"/>
        <item x="792"/>
        <item x="163"/>
        <item x="794"/>
        <item x="616"/>
        <item x="54"/>
        <item x="656"/>
        <item x="627"/>
        <item x="718"/>
        <item x="174"/>
        <item x="114"/>
        <item x="439"/>
        <item x="78"/>
        <item x="854"/>
        <item x="190"/>
        <item x="704"/>
        <item x="223"/>
        <item x="473"/>
        <item x="542"/>
        <item x="36"/>
        <item x="478"/>
        <item x="279"/>
        <item x="731"/>
        <item x="495"/>
        <item x="739"/>
        <item x="556"/>
        <item x="357"/>
        <item x="729"/>
        <item x="688"/>
        <item x="758"/>
        <item x="449"/>
        <item x="19"/>
        <item x="266"/>
        <item x="754"/>
        <item x="384"/>
        <item x="732"/>
        <item x="166"/>
        <item x="454"/>
        <item x="654"/>
        <item x="649"/>
        <item x="219"/>
        <item x="450"/>
        <item x="520"/>
        <item x="79"/>
        <item x="823"/>
        <item x="251"/>
        <item x="634"/>
        <item x="644"/>
        <item x="765"/>
        <item x="311"/>
        <item x="324"/>
        <item x="612"/>
        <item x="301"/>
        <item x="145"/>
        <item x="285"/>
        <item x="232"/>
        <item x="396"/>
        <item x="254"/>
        <item x="468"/>
        <item x="134"/>
        <item x="675"/>
        <item x="121"/>
        <item x="480"/>
        <item x="158"/>
        <item x="780"/>
        <item x="4"/>
        <item x="508"/>
        <item x="679"/>
        <item x="440"/>
        <item x="677"/>
        <item x="817"/>
        <item x="400"/>
        <item x="156"/>
        <item x="538"/>
        <item x="86"/>
        <item x="484"/>
        <item x="486"/>
        <item x="312"/>
        <item x="248"/>
        <item x="46"/>
        <item x="56"/>
        <item x="535"/>
        <item x="350"/>
        <item x="752"/>
        <item x="49"/>
        <item x="831"/>
        <item x="136"/>
        <item x="764"/>
        <item x="623"/>
        <item x="95"/>
        <item x="43"/>
        <item x="663"/>
        <item x="628"/>
        <item x="841"/>
        <item x="246"/>
        <item x="618"/>
        <item x="505"/>
        <item x="851"/>
        <item x="549"/>
        <item x="476"/>
        <item x="753"/>
        <item x="298"/>
        <item x="878"/>
        <item x="622"/>
        <item x="443"/>
        <item x="273"/>
        <item x="306"/>
        <item x="826"/>
        <item x="276"/>
        <item x="171"/>
        <item x="88"/>
        <item x="275"/>
        <item x="369"/>
        <item x="757"/>
        <item x="474"/>
        <item x="131"/>
        <item x="445"/>
        <item x="530"/>
        <item x="640"/>
        <item x="237"/>
        <item x="784"/>
        <item x="691"/>
        <item x="170"/>
        <item x="507"/>
        <item x="8"/>
        <item x="405"/>
        <item x="374"/>
        <item x="881"/>
        <item x="264"/>
        <item x="186"/>
        <item x="643"/>
        <item x="776"/>
        <item x="723"/>
        <item x="153"/>
        <item x="604"/>
        <item x="803"/>
        <item x="197"/>
        <item x="824"/>
        <item x="698"/>
        <item x="373"/>
        <item x="410"/>
        <item x="188"/>
        <item x="346"/>
        <item x="576"/>
        <item x="655"/>
        <item x="125"/>
        <item x="429"/>
        <item x="123"/>
        <item x="607"/>
        <item x="362"/>
        <item x="70"/>
        <item x="255"/>
        <item x="827"/>
        <item x="299"/>
        <item x="544"/>
        <item x="460"/>
        <item x="606"/>
        <item x="717"/>
        <item x="788"/>
        <item x="471"/>
        <item x="193"/>
        <item x="270"/>
        <item x="345"/>
        <item x="93"/>
        <item x="813"/>
        <item x="783"/>
        <item x="268"/>
        <item x="738"/>
        <item x="843"/>
        <item x="118"/>
        <item x="367"/>
        <item x="365"/>
        <item x="482"/>
        <item x="844"/>
        <item x="262"/>
        <item x="466"/>
        <item x="746"/>
        <item x="552"/>
        <item x="786"/>
        <item x="513"/>
        <item x="665"/>
        <item x="799"/>
        <item x="310"/>
        <item x="37"/>
        <item x="452"/>
        <item x="304"/>
        <item x="204"/>
        <item x="398"/>
        <item x="810"/>
        <item x="648"/>
        <item x="550"/>
        <item x="67"/>
        <item x="498"/>
        <item x="281"/>
        <item x="687"/>
        <item x="693"/>
        <item x="837"/>
        <item x="294"/>
        <item x="712"/>
        <item x="361"/>
        <item x="771"/>
        <item x="668"/>
        <item x="110"/>
        <item x="537"/>
        <item x="736"/>
        <item x="515"/>
        <item x="393"/>
        <item x="778"/>
        <item x="570"/>
        <item x="115"/>
        <item x="348"/>
        <item x="263"/>
        <item x="457"/>
        <item x="142"/>
        <item x="74"/>
        <item x="766"/>
        <item x="17"/>
        <item x="59"/>
        <item x="73"/>
        <item x="97"/>
        <item x="593"/>
        <item x="411"/>
        <item x="750"/>
        <item x="875"/>
        <item x="421"/>
        <item x="434"/>
        <item x="737"/>
        <item x="689"/>
        <item x="387"/>
        <item x="98"/>
        <item x="202"/>
        <item x="82"/>
        <item x="613"/>
        <item x="133"/>
        <item x="710"/>
        <item x="354"/>
        <item x="230"/>
        <item x="725"/>
        <item x="713"/>
        <item x="278"/>
        <item x="751"/>
        <item x="743"/>
        <item x="177"/>
        <item x="558"/>
        <item x="715"/>
        <item x="284"/>
        <item x="271"/>
        <item x="3"/>
        <item x="522"/>
        <item x="260"/>
        <item x="305"/>
        <item x="500"/>
        <item x="489"/>
        <item x="135"/>
        <item x="866"/>
        <item x="493"/>
        <item x="252"/>
        <item x="272"/>
        <item x="104"/>
        <item x="178"/>
        <item x="873"/>
        <item x="638"/>
        <item x="781"/>
        <item x="506"/>
        <item x="437"/>
        <item x="662"/>
        <item x="789"/>
        <item x="317"/>
        <item x="876"/>
        <item x="839"/>
        <item x="102"/>
        <item x="259"/>
        <item x="283"/>
        <item x="11"/>
        <item x="872"/>
        <item x="490"/>
        <item x="391"/>
        <item x="547"/>
        <item x="728"/>
        <item x="403"/>
        <item x="297"/>
        <item x="90"/>
        <item x="57"/>
        <item x="590"/>
        <item x="840"/>
        <item x="886"/>
        <item x="502"/>
        <item x="58"/>
        <item x="292"/>
        <item x="325"/>
        <item x="808"/>
        <item x="816"/>
        <item x="667"/>
        <item x="257"/>
        <item x="646"/>
        <item x="201"/>
        <item x="407"/>
        <item x="191"/>
        <item x="578"/>
        <item x="402"/>
        <item x="601"/>
        <item x="432"/>
        <item x="446"/>
        <item x="416"/>
        <item x="433"/>
        <item x="858"/>
        <item x="140"/>
        <item x="162"/>
        <item x="680"/>
        <item x="287"/>
        <item x="381"/>
        <item x="376"/>
        <item x="586"/>
        <item x="745"/>
        <item x="392"/>
        <item x="481"/>
        <item x="614"/>
        <item x="620"/>
        <item x="879"/>
        <item x="47"/>
        <item x="196"/>
        <item x="48"/>
        <item x="29"/>
        <item x="395"/>
        <item x="14"/>
        <item x="856"/>
        <item x="425"/>
        <item x="52"/>
        <item x="511"/>
        <item x="509"/>
        <item x="358"/>
        <item x="567"/>
        <item x="289"/>
        <item x="529"/>
        <item x="236"/>
        <item x="412"/>
        <item x="624"/>
        <item x="424"/>
        <item x="459"/>
        <item x="503"/>
        <item x="741"/>
        <item x="744"/>
        <item x="642"/>
        <item x="546"/>
        <item x="240"/>
        <item x="722"/>
        <item x="180"/>
        <item x="30"/>
        <item x="419"/>
        <item x="23"/>
        <item x="66"/>
        <item x="143"/>
        <item x="383"/>
        <item x="380"/>
        <item x="244"/>
        <item x="113"/>
        <item x="408"/>
        <item x="651"/>
        <item x="701"/>
        <item x="127"/>
        <item x="39"/>
        <item x="594"/>
        <item x="132"/>
        <item x="650"/>
        <item x="436"/>
        <item x="249"/>
        <item x="71"/>
        <item x="5"/>
        <item x="492"/>
        <item x="339"/>
        <item x="138"/>
        <item x="318"/>
        <item x="555"/>
        <item x="599"/>
        <item x="211"/>
        <item x="126"/>
        <item x="541"/>
        <item x="610"/>
        <item x="239"/>
        <item x="269"/>
        <item x="682"/>
        <item x="600"/>
        <item x="356"/>
        <item x="681"/>
        <item x="871"/>
        <item x="852"/>
        <item x="451"/>
        <item x="89"/>
        <item x="194"/>
        <item x="690"/>
        <item x="286"/>
        <item x="639"/>
        <item x="762"/>
        <item x="40"/>
        <item x="96"/>
        <item x="584"/>
        <item x="867"/>
        <item x="377"/>
        <item x="685"/>
        <item x="274"/>
        <item x="69"/>
        <item x="853"/>
        <item x="210"/>
        <item x="430"/>
        <item x="569"/>
        <item x="562"/>
        <item x="769"/>
        <item x="597"/>
        <item x="117"/>
        <item x="341"/>
        <item x="877"/>
        <item x="499"/>
        <item x="621"/>
        <item x="226"/>
        <item x="796"/>
        <item x="536"/>
        <item x="579"/>
        <item x="829"/>
        <item x="697"/>
        <item x="62"/>
        <item x="320"/>
        <item x="372"/>
        <item x="231"/>
        <item x="337"/>
        <item x="818"/>
        <item x="94"/>
        <item x="363"/>
        <item x="195"/>
        <item x="290"/>
        <item x="815"/>
        <item x="647"/>
        <item x="804"/>
        <item x="327"/>
        <item x="338"/>
        <item x="861"/>
        <item x="533"/>
        <item x="561"/>
        <item x="674"/>
        <item x="222"/>
        <item x="80"/>
        <item x="28"/>
        <item x="261"/>
        <item x="50"/>
        <item x="198"/>
        <item x="805"/>
        <item x="880"/>
        <item x="730"/>
        <item x="574"/>
        <item x="65"/>
        <item x="527"/>
        <item x="588"/>
        <item x="212"/>
        <item x="322"/>
        <item x="151"/>
        <item x="215"/>
        <item x="323"/>
        <item x="820"/>
        <item x="397"/>
        <item x="441"/>
        <item x="242"/>
        <item x="225"/>
        <item x="859"/>
        <item x="475"/>
        <item x="351"/>
        <item x="862"/>
        <item x="539"/>
        <item x="157"/>
        <item x="763"/>
        <item x="422"/>
        <item x="24"/>
        <item x="592"/>
        <item x="748"/>
        <item x="72"/>
        <item x="55"/>
        <item x="169"/>
        <item x="531"/>
        <item x="329"/>
        <item x="326"/>
        <item x="60"/>
        <item x="819"/>
        <item x="686"/>
        <item x="87"/>
        <item x="512"/>
        <item x="700"/>
        <item x="807"/>
        <item x="150"/>
        <item x="18"/>
        <item x="782"/>
        <item x="465"/>
        <item x="526"/>
        <item x="328"/>
        <item x="256"/>
        <item x="716"/>
        <item x="101"/>
        <item x="572"/>
        <item x="494"/>
        <item x="581"/>
        <item x="22"/>
        <item x="179"/>
        <item x="32"/>
        <item x="295"/>
        <item x="800"/>
        <item x="456"/>
        <item x="707"/>
        <item x="585"/>
        <item x="192"/>
        <item x="711"/>
        <item x="344"/>
        <item x="385"/>
        <item x="44"/>
        <item x="462"/>
        <item x="277"/>
        <item x="822"/>
        <item x="144"/>
        <item x="661"/>
        <item x="331"/>
        <item x="496"/>
        <item x="773"/>
        <item x="233"/>
        <item x="208"/>
        <item x="315"/>
        <item x="182"/>
        <item x="267"/>
        <item x="485"/>
        <item x="540"/>
        <item x="13"/>
        <item x="336"/>
        <item x="61"/>
        <item x="83"/>
        <item x="602"/>
        <item x="626"/>
        <item x="214"/>
        <item x="747"/>
        <item x="335"/>
        <item x="798"/>
        <item x="41"/>
        <item x="727"/>
        <item x="247"/>
        <item x="641"/>
        <item x="35"/>
        <item x="802"/>
        <item x="414"/>
        <item x="573"/>
        <item x="217"/>
        <item x="288"/>
        <item x="229"/>
        <item x="497"/>
        <item x="833"/>
        <item x="721"/>
        <item x="31"/>
        <item x="469"/>
        <item x="870"/>
        <item x="811"/>
        <item x="92"/>
        <item x="566"/>
        <item x="245"/>
        <item x="598"/>
        <item x="207"/>
        <item x="216"/>
        <item x="775"/>
        <item x="423"/>
        <item x="596"/>
        <item x="761"/>
        <item x="388"/>
        <item x="724"/>
        <item x="882"/>
        <item x="313"/>
        <item x="9"/>
        <item x="696"/>
        <item x="15"/>
        <item x="184"/>
        <item x="302"/>
        <item x="448"/>
        <item x="719"/>
        <item x="84"/>
        <item x="528"/>
        <item x="545"/>
        <item x="706"/>
        <item x="314"/>
        <item x="631"/>
        <item x="404"/>
        <item x="149"/>
        <item x="27"/>
        <item x="105"/>
        <item x="282"/>
        <item x="653"/>
        <item x="464"/>
        <item x="519"/>
        <item x="548"/>
        <item x="209"/>
        <item x="258"/>
        <item x="692"/>
        <item x="582"/>
        <item x="213"/>
        <item x="864"/>
        <item x="108"/>
        <item x="332"/>
        <item x="141"/>
        <item x="749"/>
        <item x="672"/>
        <item x="349"/>
        <item x="671"/>
        <item x="253"/>
        <item x="221"/>
        <item x="587"/>
        <item x="368"/>
        <item x="399"/>
        <item x="733"/>
        <item x="227"/>
        <item x="16"/>
        <item x="467"/>
        <item x="740"/>
        <item x="673"/>
        <item x="455"/>
        <item x="487"/>
        <item x="636"/>
        <item x="185"/>
        <item x="370"/>
        <item t="default"/>
      </items>
    </pivotField>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2"/>
    </i>
    <i>
      <x v="3"/>
    </i>
    <i>
      <x v="1"/>
    </i>
    <i>
      <x v="4"/>
    </i>
    <i t="grand">
      <x/>
    </i>
  </rowItems>
  <colFields count="1">
    <field x="-2"/>
  </colFields>
  <colItems count="4">
    <i>
      <x/>
    </i>
    <i i="1">
      <x v="1"/>
    </i>
    <i i="2">
      <x v="2"/>
    </i>
    <i i="3">
      <x v="3"/>
    </i>
  </colItems>
  <dataFields count="4">
    <dataField name="Sum of Quantity" fld="8" baseField="0" baseItem="0" numFmtId="1"/>
    <dataField name="Sum of Net Revenue" fld="15" baseField="0" baseItem="0" numFmtId="165"/>
    <dataField name="Sum of Profit" fld="16" baseField="0" baseItem="0" numFmtId="165"/>
    <dataField name="Count of Order ID" fld="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1EC383-A20A-480A-9550-A163DFE1265C}" name="Product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A3:F9" firstHeaderRow="0" firstDataRow="1" firstDataCol="1"/>
  <pivotFields count="19">
    <pivotField numFmtId="164" showAll="0"/>
    <pivotField showAll="0"/>
    <pivotField showAll="0"/>
    <pivotField axis="axisRow" showAll="0" sortType="descending">
      <items count="16">
        <item x="6"/>
        <item x="9"/>
        <item x="4"/>
        <item x="12"/>
        <item x="5"/>
        <item x="3"/>
        <item x="7"/>
        <item x="10"/>
        <item x="1"/>
        <item x="8"/>
        <item x="13"/>
        <item x="11"/>
        <item x="14"/>
        <item x="2"/>
        <item x="0"/>
        <item t="default"/>
      </items>
      <autoSortScope>
        <pivotArea dataOnly="0" outline="0" fieldPosition="0">
          <references count="1">
            <reference field="4294967294" count="1" selected="0">
              <x v="0"/>
            </reference>
          </references>
        </pivotArea>
      </autoSortScope>
    </pivotField>
    <pivotField showAll="0">
      <items count="5">
        <item x="2"/>
        <item h="1" x="0"/>
        <item h="1" x="3"/>
        <item h="1" x="1"/>
        <item t="default"/>
      </items>
    </pivotField>
    <pivotField showAll="0"/>
    <pivotField showAll="0"/>
    <pivotField showAll="0"/>
    <pivotField dataField="1" numFmtId="1" showAll="0">
      <items count="14">
        <item x="0"/>
        <item x="1"/>
        <item x="4"/>
        <item x="5"/>
        <item x="3"/>
        <item x="2"/>
        <item x="9"/>
        <item x="8"/>
        <item x="7"/>
        <item x="6"/>
        <item x="12"/>
        <item x="11"/>
        <item x="10"/>
        <item t="default"/>
      </items>
    </pivotField>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3"/>
  </rowFields>
  <rowItems count="6">
    <i>
      <x/>
    </i>
    <i>
      <x v="7"/>
    </i>
    <i>
      <x v="2"/>
    </i>
    <i>
      <x v="11"/>
    </i>
    <i>
      <x v="13"/>
    </i>
    <i t="grand">
      <x/>
    </i>
  </rowItems>
  <colFields count="1">
    <field x="-2"/>
  </colFields>
  <colItems count="5">
    <i>
      <x/>
    </i>
    <i i="1">
      <x v="1"/>
    </i>
    <i i="2">
      <x v="2"/>
    </i>
    <i i="3">
      <x v="3"/>
    </i>
    <i i="4">
      <x v="4"/>
    </i>
  </colItems>
  <dataFields count="5">
    <dataField name="Sum of Net Revenue" fld="16" baseField="0" baseItem="0" numFmtId="165"/>
    <dataField name="Sum of Profit" fld="17" baseField="0" baseItem="0" numFmtId="165"/>
    <dataField name="Sum of Quantity" fld="8" baseField="0" baseItem="0" numFmtId="1"/>
    <dataField name="Average Order Value" fld="16" subtotal="average" baseField="3" baseItem="0" numFmtId="165"/>
    <dataField name="Average Profit" fld="17" subtotal="average" baseField="3" baseItem="0" numFmtId="165"/>
  </dataFields>
  <formats count="4">
    <format dxfId="24">
      <pivotArea field="3" grandRow="1" outline="0" collapsedLevelsAreSubtotals="1" axis="axisRow" fieldPosition="0">
        <references count="1">
          <reference field="4294967294" count="1" selected="0">
            <x v="3"/>
          </reference>
        </references>
      </pivotArea>
    </format>
    <format dxfId="23">
      <pivotArea field="3" grandRow="1" outline="0" collapsedLevelsAreSubtotals="1" axis="axisRow" fieldPosition="0">
        <references count="1">
          <reference field="4294967294" count="1" selected="0">
            <x v="3"/>
          </reference>
        </references>
      </pivotArea>
    </format>
    <format dxfId="22">
      <pivotArea field="3" grandRow="1" outline="0" collapsedLevelsAreSubtotals="1" axis="axisRow" fieldPosition="0">
        <references count="1">
          <reference field="4294967294" count="1" selected="0">
            <x v="4"/>
          </reference>
        </references>
      </pivotArea>
    </format>
    <format dxfId="21">
      <pivotArea field="3" grandRow="1" outline="0" collapsedLevelsAreSubtotals="1" axis="axisRow"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9637AC-4EF2-40D0-A06E-D9185BD0CE6D}" name="Sales 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Channel">
  <location ref="A3:E6" firstHeaderRow="0" firstDataRow="1" firstDataCol="1"/>
  <pivotFields count="19">
    <pivotField numFmtId="164" showAll="0"/>
    <pivotField dataField="1" showAll="0"/>
    <pivotField showAll="0"/>
    <pivotField showAll="0"/>
    <pivotField showAll="0"/>
    <pivotField showAll="0"/>
    <pivotField showAll="0"/>
    <pivotField axis="axisRow" showAll="0">
      <items count="3">
        <item x="1"/>
        <item x="0"/>
        <item t="default"/>
      </items>
    </pivotField>
    <pivotField dataField="1" numFmtId="1" showAll="0"/>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7"/>
  </rowFields>
  <rowItems count="3">
    <i>
      <x/>
    </i>
    <i>
      <x v="1"/>
    </i>
    <i t="grand">
      <x/>
    </i>
  </rowItems>
  <colFields count="1">
    <field x="-2"/>
  </colFields>
  <colItems count="4">
    <i>
      <x/>
    </i>
    <i i="1">
      <x v="1"/>
    </i>
    <i i="2">
      <x v="2"/>
    </i>
    <i i="3">
      <x v="3"/>
    </i>
  </colItems>
  <dataFields count="4">
    <dataField name="Sum of Net Revenue" fld="16" baseField="0" baseItem="0" numFmtId="165"/>
    <dataField name="Sum of Profit" fld="17" baseField="0" baseItem="0" numFmtId="165"/>
    <dataField name="Count of Order ID" fld="1" subtotal="count" baseField="0" baseItem="0"/>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72C290-8AF1-44AD-B06F-7DBAB181CFC8}" name="pt_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D5" firstHeaderRow="0" firstDataRow="1" firstDataCol="1"/>
  <pivotFields count="19">
    <pivotField numFmtId="164" showAll="0"/>
    <pivotField showAll="0"/>
    <pivotField showAll="0"/>
    <pivotField showAll="0">
      <items count="16">
        <item x="6"/>
        <item x="9"/>
        <item x="4"/>
        <item x="12"/>
        <item x="5"/>
        <item x="3"/>
        <item x="7"/>
        <item x="10"/>
        <item x="1"/>
        <item x="8"/>
        <item x="13"/>
        <item x="11"/>
        <item x="14"/>
        <item x="2"/>
        <item x="0"/>
        <item t="default"/>
      </items>
    </pivotField>
    <pivotField axis="axisRow" showAll="0">
      <items count="5">
        <item x="2"/>
        <item h="1" x="0"/>
        <item h="1" x="3"/>
        <item h="1" x="1"/>
        <item t="default"/>
      </items>
    </pivotField>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 showAll="0"/>
    <pivotField numFmtId="165" showAll="0"/>
    <pivotField dataField="1" numFmtId="165" showAll="0"/>
    <pivotField dataField="1" numFmtId="165" showAll="0"/>
    <pivotField numFmtId="10" showAll="0"/>
  </pivotFields>
  <rowFields count="1">
    <field x="4"/>
  </rowFields>
  <rowItems count="2">
    <i>
      <x/>
    </i>
    <i t="grand">
      <x/>
    </i>
  </rowItems>
  <colFields count="1">
    <field x="-2"/>
  </colFields>
  <colItems count="3">
    <i>
      <x/>
    </i>
    <i i="1">
      <x v="1"/>
    </i>
    <i i="2">
      <x v="2"/>
    </i>
  </colItems>
  <dataFields count="3">
    <dataField name="Sum of Net Revenue" fld="16" baseField="0" baseItem="0" numFmtId="165"/>
    <dataField name="Sum of Profit" fld="17" baseField="0" baseItem="0" numFmtId="165"/>
    <dataField name="Count of Quantity" fld="8" subtotal="count"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956557-4D48-498A-948B-D5F0002B4558}" name="Gross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Location">
  <location ref="A3:B9" firstHeaderRow="1" firstDataRow="1" firstDataCol="1"/>
  <pivotFields count="19">
    <pivotField numFmtId="164" showAll="0"/>
    <pivotField showAll="0"/>
    <pivotField showAll="0"/>
    <pivotField showAll="0"/>
    <pivotField showAll="0">
      <items count="5">
        <item x="2"/>
        <item h="1" x="0"/>
        <item h="1" x="3"/>
        <item h="1" x="1"/>
        <item t="default"/>
      </items>
    </pivotField>
    <pivotField showAll="0"/>
    <pivotField axis="axisRow" showAll="0">
      <items count="6">
        <item x="1"/>
        <item x="4"/>
        <item x="0"/>
        <item x="3"/>
        <item x="2"/>
        <item t="default"/>
      </items>
    </pivotField>
    <pivotField showAll="0"/>
    <pivotField numFmtId="1" showAll="0"/>
    <pivotField numFmtId="165" showAll="0"/>
    <pivotField numFmtId="9" showAll="0"/>
    <pivotField numFmtId="165" showAll="0"/>
    <pivotField numFmtId="165" showAll="0"/>
    <pivotField numFmtId="165" showAll="0"/>
    <pivotField numFmtId="1" showAll="0"/>
    <pivotField numFmtId="165" showAll="0"/>
    <pivotField numFmtId="165" showAll="0"/>
    <pivotField dataField="1" numFmtId="165" showAll="0"/>
    <pivotField numFmtId="10" showAll="0"/>
  </pivotFields>
  <rowFields count="1">
    <field x="6"/>
  </rowFields>
  <rowItems count="6">
    <i>
      <x/>
    </i>
    <i>
      <x v="1"/>
    </i>
    <i>
      <x v="2"/>
    </i>
    <i>
      <x v="3"/>
    </i>
    <i>
      <x v="4"/>
    </i>
    <i t="grand">
      <x/>
    </i>
  </rowItems>
  <colItems count="1">
    <i/>
  </colItems>
  <dataFields count="1">
    <dataField name="Sum of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BBBFD30-2E28-44CC-8836-01079F92818D}" sourceName="Months (Order Date)">
  <pivotTables>
    <pivotTable tabId="16" name="pt_Monthly_Revenue"/>
    <pivotTable tabId="16" name="pt_Monthly_Performance"/>
    <pivotTable tabId="16" name="pt_Store_Performance"/>
    <pivotTable tabId="17" name="Monthly_Performance"/>
  </pivotTables>
  <data>
    <tabular pivotCacheId="167911810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FD924B-EFA6-4781-90A2-E36A2500B778}" sourceName="Category">
  <pivotTables>
    <pivotTable tabId="25" name="Product Category"/>
    <pivotTable tabId="23" name="Gross Profit"/>
    <pivotTable tabId="16" name="pt_Product Name"/>
    <pivotTable tabId="16" name="pt_Channel Performance"/>
    <pivotTable tabId="27" name="pt_Category Performance"/>
    <pivotTable tabId="16" name="pt_Product Category"/>
  </pivotTables>
  <data>
    <tabular pivotCacheId="1657099208">
      <items count="4">
        <i x="2" s="1"/>
        <i x="0"/>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24694122-CED3-493A-8F35-F7CC93E95DAC}" sourceName="Store Location">
  <pivotTables>
    <pivotTable tabId="16" name="pt_Monthly_Performance"/>
    <pivotTable tabId="16" name="pt_Monthly_Revenue"/>
    <pivotTable tabId="16" name="pt_Store_Performance"/>
    <pivotTable tabId="17" name="Monthly_Performance"/>
  </pivotTables>
  <data>
    <tabular pivotCacheId="1679118101">
      <items count="5">
        <i x="1" s="1"/>
        <i x="4"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660E9AD-3F76-443E-8BF0-45C8E1A0B590}" sourceName="Sales Channel">
  <pivotTables>
    <pivotTable tabId="16" name="pt_Channel Performance"/>
  </pivotTables>
  <data>
    <tabular pivotCacheId="16570992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Monthly_Revenue 1" xr10:uid="{0AD4264B-F3FC-4429-8BF0-852FABD07566}" cache="Slicer_Months__Order_Date" caption="Select Month" startItem="7" style="SlicerStyleDark1" rowHeight="241300"/>
  <slicer name="Category 1" xr10:uid="{669E7B9C-73B8-4750-9463-CB937C601BA5}" cache="Slicer_Category" caption="Select Category" style="SlicerStyleDark1" rowHeight="241300"/>
  <slicer name="Store Location 1" xr10:uid="{3F55F697-9B20-4B4F-91B8-BA816449BC44}" cache="Slicer_Store_Location" caption="Select Location" style="SlicerStyleDark1" rowHeight="241300"/>
  <slicer name="Sales Channel 1" xr10:uid="{DA20584B-FAE3-465A-B1DB-47BE6A6B777B}" cache="Slicer_Sales_Channel" caption="Sales Channel"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Monthly_Revenue" xr10:uid="{7F4687F8-B4F8-4DA4-9ED8-FCFC87ADB3B0}" cache="Slicer_Months__Order_Date" caption="Select Month" style="SlicerStyleDark1" rowHeight="241300"/>
  <slicer name="Category" xr10:uid="{6D1224FD-077B-458A-9B17-02A7FB8ED23F}" cache="Slicer_Category" caption="Select Category" style="SlicerStyleDark1" rowHeight="241300"/>
  <slicer name="Store Location" xr10:uid="{75DF0B6D-5CB0-4C23-8A06-E24C58B70B03}" cache="Slicer_Store_Location" caption="Select Location" style="SlicerStyleDark1" rowHeight="241300"/>
  <slicer name="Sales Channel" xr10:uid="{7CEAEEB4-5ACF-4DE8-98AC-7AA71EA366F8}" cache="Slicer_Sales_Channel" caption="Sales 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Table" displayName="DataDictionaryTable" ref="A1:E15" totalsRowShown="0">
  <tableColumns count="5">
    <tableColumn id="1" xr3:uid="{00000000-0010-0000-0100-000001000000}" name="Field"/>
    <tableColumn id="2" xr3:uid="{00000000-0010-0000-0100-000002000000}" name="Data Type"/>
    <tableColumn id="3" xr3:uid="{00000000-0010-0000-0100-000003000000}" name="Business Meaning"/>
    <tableColumn id="4" xr3:uid="{00000000-0010-0000-0100-000004000000}" name="Example"/>
    <tableColumn id="5" xr3:uid="{00000000-0010-0000-0100-00000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N901" totalsRowShown="0" headerRowDxfId="67">
  <autoFilter ref="A1:N901" xr:uid="{00000000-000C-0000-FFFF-FFFF00000000}"/>
  <tableColumns count="14">
    <tableColumn id="1" xr3:uid="{00000000-0010-0000-0000-000001000000}" name="Order Date"/>
    <tableColumn id="2" xr3:uid="{00000000-0010-0000-0000-000002000000}" name="Order ID"/>
    <tableColumn id="3" xr3:uid="{00000000-0010-0000-0000-000003000000}" name="Product ID"/>
    <tableColumn id="4" xr3:uid="{00000000-0010-0000-0000-000004000000}" name="Product Name"/>
    <tableColumn id="5" xr3:uid="{00000000-0010-0000-0000-000005000000}" name="Category"/>
    <tableColumn id="6" xr3:uid="{00000000-0010-0000-0000-000006000000}" name="Store ID"/>
    <tableColumn id="7" xr3:uid="{00000000-0010-0000-0000-000007000000}" name="Store Location"/>
    <tableColumn id="8" xr3:uid="{00000000-0010-0000-0000-000008000000}" name="Sales Channel"/>
    <tableColumn id="9" xr3:uid="{00000000-0010-0000-0000-000009000000}" name="Quantity"/>
    <tableColumn id="10" xr3:uid="{00000000-0010-0000-0000-00000A000000}" name="Unit Price"/>
    <tableColumn id="11" xr3:uid="{00000000-0010-0000-0000-00000B000000}" name="Discount %"/>
    <tableColumn id="12" xr3:uid="{00000000-0010-0000-0000-00000C000000}" name="Unit Cost"/>
    <tableColumn id="13" xr3:uid="{00000000-0010-0000-0000-00000D000000}" name="Online Sales Count"/>
    <tableColumn id="14" xr3:uid="{00000000-0010-0000-0000-00000E000000}"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CD56EF-745B-4B8C-B56E-E098C34EF4D9}" name="SalesTable4711" displayName="SalesTable4711" ref="A1:S901" totalsRowShown="0" headerRowDxfId="66">
  <autoFilter ref="A1:S901" xr:uid="{B1CD56EF-745B-4B8C-B56E-E098C34EF4D9}"/>
  <tableColumns count="19">
    <tableColumn id="1" xr3:uid="{5D5736BF-0846-4DE1-8D0B-6C07D3D86C23}" name="Order Date" dataDxfId="65"/>
    <tableColumn id="2" xr3:uid="{6DB1A570-2F28-4BD5-A389-0E91AC784653}" name="Order ID"/>
    <tableColumn id="3" xr3:uid="{4A9F2C13-9EBB-4D3C-9FE2-1C326D4E0FC2}" name="Product ID"/>
    <tableColumn id="4" xr3:uid="{2733FFC6-EB75-4D32-8459-813CB4601EA7}" name="Product Name"/>
    <tableColumn id="5" xr3:uid="{2BAEEA85-EBB4-48E6-A237-E7368A9909E4}" name="Category"/>
    <tableColumn id="6" xr3:uid="{53C9978A-6735-4ACF-A2E1-A1467B71CCA4}" name="Store ID"/>
    <tableColumn id="7" xr3:uid="{3A9BB018-B21A-4435-9DA5-243604A9937C}" name="Store Location"/>
    <tableColumn id="8" xr3:uid="{42A59E12-8E87-453F-8541-49DBB6D50A83}" name="Sales Channel"/>
    <tableColumn id="9" xr3:uid="{F9D81BF2-23B8-458B-B859-A3F151CFF318}" name="Quantity" dataDxfId="64"/>
    <tableColumn id="10" xr3:uid="{59DF2A50-A43D-4EC6-9233-B2612B307D14}" name="Unit Price" dataDxfId="63"/>
    <tableColumn id="11" xr3:uid="{A9513C09-799F-423F-A3A8-1AD029538221}" name="Discount %" dataDxfId="62"/>
    <tableColumn id="12" xr3:uid="{094AE495-92DB-40BE-AC8D-A0CCE5605E92}" name="Unit Cost" dataDxfId="61"/>
    <tableColumn id="18" xr3:uid="{986BEB0A-1CAF-43C8-8CBE-3EFFB5C1DB3A}" name="Total Cost" dataDxfId="60">
      <calculatedColumnFormula>SalesTable4711[[#This Row],[Quantity]]*SalesTable4711[[#This Row],[Unit Cost]]</calculatedColumnFormula>
    </tableColumn>
    <tableColumn id="19" xr3:uid="{70007B0F-D777-4910-B0CF-8F0A594C5BA1}" name="Net Cost" dataDxfId="59">
      <calculatedColumnFormula>SalesTable4711[[#This Row],[Net Revenue]]-SalesTable4711[[#This Row],[Total Cost]]</calculatedColumnFormula>
    </tableColumn>
    <tableColumn id="13" xr3:uid="{2105F809-03D5-410B-A861-8E26A0561D3B}" name="Online Sales Count" dataDxfId="58"/>
    <tableColumn id="15" xr3:uid="{350AC577-CBED-417E-9069-017992604BA6}" name="Gross Revenue " dataDxfId="57">
      <calculatedColumnFormula>SalesTable4711[[#This Row],[Unit Price]]*SalesTable4711[[#This Row],[Quantity]]</calculatedColumnFormula>
    </tableColumn>
    <tableColumn id="14" xr3:uid="{77AB4D7B-27F0-47E4-A11A-F27F2878DE48}" name="Net Revenue" dataDxfId="56">
      <calculatedColumnFormula>ROUND(SalesTable4711[[#This Row],[Unit Price]]*SalesTable4711[[#This Row],[Quantity]]*(1-SalesTable4711[[#This Row],[Discount %]]),2)</calculatedColumnFormula>
    </tableColumn>
    <tableColumn id="16" xr3:uid="{3F152D50-2681-4B02-908A-D46274EA01C7}" name="Profit" dataDxfId="55">
      <calculatedColumnFormula>SalesTable4711[[#This Row],[Net Revenue]]-SalesTable4711[[#This Row],[Total Cost]]</calculatedColumnFormula>
    </tableColumn>
    <tableColumn id="17" xr3:uid="{BC5D4D49-3FF5-43FC-9FA5-5C86AE1C802D}" name="Profit Margin %" dataDxfId="54" dataCellStyle="Percent">
      <calculatedColumnFormula>SalesTable4711[[#This Row],[Profit]]/SalesTable4711[[#This Row],[Net Revenue]]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8A3F1D-382C-41C8-9074-C1D14C8D07F4}" name="SalesTable47" displayName="SalesTable47" ref="A1:S901" totalsRowShown="0" headerRowDxfId="53">
  <autoFilter ref="A1:S901" xr:uid="{B38A3F1D-382C-41C8-9074-C1D14C8D07F4}"/>
  <tableColumns count="19">
    <tableColumn id="1" xr3:uid="{2F598DD8-A285-41FC-AAB1-915C8772AB7A}" name="Order Date" dataDxfId="52"/>
    <tableColumn id="2" xr3:uid="{6DC66B97-7311-45A1-9413-3EE47F6933C7}" name="Order ID"/>
    <tableColumn id="3" xr3:uid="{A5466612-956B-4853-A0FF-F46DA0F23E8C}" name="Product ID"/>
    <tableColumn id="4" xr3:uid="{881433D8-D139-4D6A-8F4E-5E4BE6982816}" name="Product Name"/>
    <tableColumn id="5" xr3:uid="{21A925D3-DF98-454B-9D1D-F73C9738F6B8}" name="Category"/>
    <tableColumn id="6" xr3:uid="{F1164F04-6706-4B4E-BAC2-89BB4C79D630}" name="Store ID"/>
    <tableColumn id="7" xr3:uid="{C5A0AF4E-B4D0-45DC-A6AC-4E3F2E286929}" name="Store Location"/>
    <tableColumn id="8" xr3:uid="{6F40BF13-6E69-418D-B8FB-16229D5A00E9}" name="Sales Channel"/>
    <tableColumn id="9" xr3:uid="{7E84E324-E96E-4B7D-B0DA-CF8E66F01157}" name="Quantity" dataDxfId="51"/>
    <tableColumn id="10" xr3:uid="{E7EE9BCD-65B7-4CAC-80A6-1395E86DB188}" name="Unit Price" dataDxfId="50"/>
    <tableColumn id="11" xr3:uid="{79D64578-153C-45E2-A102-AD4CDA9AF163}" name="Discount %" dataDxfId="49"/>
    <tableColumn id="12" xr3:uid="{F91C94A6-893B-4D7A-86A9-A989594BBB84}" name="Unit Cost" dataDxfId="48"/>
    <tableColumn id="18" xr3:uid="{66FC224C-6E0D-4F65-BC75-C88FED1EAAE5}" name="Total Cost" dataDxfId="47">
      <calculatedColumnFormula>SalesTable47[[#This Row],[Quantity]]*SalesTable47[[#This Row],[Unit Cost]]</calculatedColumnFormula>
    </tableColumn>
    <tableColumn id="19" xr3:uid="{CCA22840-FC76-4FF5-A29E-D8F71813C8DD}" name="Net Cost" dataDxfId="46">
      <calculatedColumnFormula>SalesTable47[[#This Row],[Net Revenue]]-SalesTable47[[#This Row],[Total Cost]]</calculatedColumnFormula>
    </tableColumn>
    <tableColumn id="13" xr3:uid="{4F3120CA-D1A7-4777-BBCF-F416BCED885E}" name="Online Sales Count" dataDxfId="45"/>
    <tableColumn id="15" xr3:uid="{AE13DB72-5486-445F-BDFB-C11841080C07}" name="Gross Revenue " dataDxfId="44">
      <calculatedColumnFormula>SalesTable47[[#This Row],[Unit Price]]*SalesTable47[[#This Row],[Quantity]]</calculatedColumnFormula>
    </tableColumn>
    <tableColumn id="14" xr3:uid="{54ED0611-4EBD-4116-AFE0-34F34CFEB9B3}" name="Net Revenue" dataDxfId="43">
      <calculatedColumnFormula>ROUND(SalesTable47[[#This Row],[Unit Price]]*SalesTable47[[#This Row],[Quantity]]*(1-SalesTable47[[#This Row],[Discount %]]),2)</calculatedColumnFormula>
    </tableColumn>
    <tableColumn id="16" xr3:uid="{AA9137FA-F801-455C-B339-34EBD1F0A0B4}" name="Profit" dataDxfId="42">
      <calculatedColumnFormula>SalesTable47[[#This Row],[Net Revenue]]-SalesTable47[[#This Row],[Total Cost]]</calculatedColumnFormula>
    </tableColumn>
    <tableColumn id="17" xr3:uid="{4CC6F827-B85A-4B83-90EF-25FFD59AEE80}" name="Profit Margin %" dataDxfId="41" dataCellStyle="Percent">
      <calculatedColumnFormula>SalesTable47[[#This Row],[Profit]]/SalesTable47[[#This Row],[Net 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F248-2CA9-4472-9BC9-479AE8765CF0}">
  <dimension ref="B3:F17"/>
  <sheetViews>
    <sheetView workbookViewId="0">
      <selection activeCell="D12" sqref="D12"/>
    </sheetView>
  </sheetViews>
  <sheetFormatPr defaultRowHeight="14.25"/>
  <cols>
    <col min="1" max="1" width="9" style="77"/>
    <col min="2" max="2" width="94.5" style="77" customWidth="1"/>
    <col min="3" max="16384" width="9" style="77"/>
  </cols>
  <sheetData>
    <row r="3" spans="2:6" ht="40.5">
      <c r="B3" s="80" t="s">
        <v>1204</v>
      </c>
    </row>
    <row r="4" spans="2:6">
      <c r="B4" s="78"/>
    </row>
    <row r="5" spans="2:6" ht="33">
      <c r="B5" s="82" t="s">
        <v>1205</v>
      </c>
    </row>
    <row r="6" spans="2:6" ht="27">
      <c r="B6" s="81" t="s">
        <v>1210</v>
      </c>
    </row>
    <row r="7" spans="2:6">
      <c r="B7" s="78"/>
    </row>
    <row r="8" spans="2:6" ht="40.5">
      <c r="B8" s="80" t="s">
        <v>1206</v>
      </c>
    </row>
    <row r="9" spans="2:6" ht="27">
      <c r="B9" s="81" t="s">
        <v>1207</v>
      </c>
      <c r="C9" s="83"/>
      <c r="D9" s="83"/>
      <c r="E9" s="83"/>
      <c r="F9" s="83"/>
    </row>
    <row r="10" spans="2:6">
      <c r="B10" s="78"/>
    </row>
    <row r="11" spans="2:6" ht="40.5">
      <c r="B11" s="80" t="s">
        <v>1208</v>
      </c>
    </row>
    <row r="12" spans="2:6" ht="54">
      <c r="B12" s="84" t="s">
        <v>1209</v>
      </c>
      <c r="C12" s="83"/>
      <c r="D12" s="83"/>
      <c r="E12" s="83"/>
      <c r="F12" s="83"/>
    </row>
    <row r="13" spans="2:6" ht="27">
      <c r="B13" s="81"/>
      <c r="C13" s="83"/>
      <c r="D13" s="83"/>
      <c r="E13" s="83"/>
      <c r="F13" s="83"/>
    </row>
    <row r="17" spans="2:2">
      <c r="B17" s="8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2977-D78C-485A-8F0B-D84B8BB63F2E}">
  <sheetPr>
    <tabColor rgb="FF002060"/>
    <pageSetUpPr autoPageBreaks="0"/>
  </sheetPr>
  <dimension ref="A3:X14"/>
  <sheetViews>
    <sheetView zoomScale="80" zoomScaleNormal="80" workbookViewId="0">
      <selection activeCell="AB22" sqref="AB22"/>
    </sheetView>
  </sheetViews>
  <sheetFormatPr defaultRowHeight="14.25"/>
  <cols>
    <col min="1" max="3" width="9" style="86"/>
    <col min="4" max="4" width="9" style="86" customWidth="1"/>
    <col min="5" max="16" width="9" style="86"/>
    <col min="17" max="17" width="9" style="86" customWidth="1"/>
    <col min="18" max="16384" width="9" style="86"/>
  </cols>
  <sheetData>
    <row r="3" spans="1:24">
      <c r="D3" s="79"/>
      <c r="G3" s="79"/>
      <c r="J3" s="79"/>
      <c r="M3" s="79"/>
    </row>
    <row r="4" spans="1:24">
      <c r="D4" s="78"/>
    </row>
    <row r="5" spans="1:24" ht="44.25">
      <c r="A5" s="87" t="s">
        <v>1201</v>
      </c>
      <c r="B5" s="87"/>
      <c r="C5" s="87"/>
      <c r="D5" s="87"/>
      <c r="E5" s="87"/>
      <c r="F5" s="87"/>
      <c r="G5" s="87"/>
      <c r="H5" s="87"/>
      <c r="I5" s="87"/>
      <c r="J5" s="87"/>
      <c r="K5" s="87"/>
      <c r="L5" s="87"/>
      <c r="M5" s="87"/>
      <c r="N5" s="87"/>
      <c r="O5" s="87"/>
      <c r="P5" s="87"/>
      <c r="Q5" s="87"/>
      <c r="R5" s="87"/>
      <c r="S5" s="87"/>
      <c r="T5" s="87"/>
      <c r="U5" s="87"/>
      <c r="V5" s="87"/>
      <c r="W5" s="87"/>
      <c r="X5" s="87"/>
    </row>
    <row r="6" spans="1:24" ht="44.25">
      <c r="A6" s="88"/>
      <c r="B6" s="88"/>
      <c r="C6" s="88"/>
      <c r="D6" s="88"/>
      <c r="E6" s="88"/>
      <c r="F6" s="88"/>
      <c r="G6" s="88"/>
      <c r="H6" s="88"/>
      <c r="I6" s="88"/>
      <c r="J6" s="88"/>
      <c r="K6" s="88"/>
      <c r="L6" s="88"/>
      <c r="M6" s="88"/>
      <c r="N6" s="88"/>
      <c r="O6" s="88"/>
      <c r="P6" s="88"/>
      <c r="Q6" s="88"/>
      <c r="R6" s="88"/>
      <c r="S6" s="88"/>
    </row>
    <row r="7" spans="1:24" ht="27">
      <c r="D7" s="81"/>
      <c r="E7" s="81"/>
      <c r="F7" s="81"/>
      <c r="G7" s="89"/>
      <c r="H7" s="89"/>
      <c r="I7" s="89"/>
      <c r="J7" s="89"/>
      <c r="K7" s="89"/>
      <c r="L7" s="89"/>
      <c r="M7" s="89"/>
      <c r="N7" s="89"/>
      <c r="O7" s="89"/>
    </row>
    <row r="14" spans="1:24">
      <c r="L14" s="86" t="s">
        <v>1201</v>
      </c>
    </row>
  </sheetData>
  <mergeCells count="1">
    <mergeCell ref="A6: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F34"/>
  <sheetViews>
    <sheetView topLeftCell="A10" workbookViewId="0">
      <selection activeCell="A10" sqref="A10:F10"/>
    </sheetView>
  </sheetViews>
  <sheetFormatPr defaultRowHeight="14.25"/>
  <cols>
    <col min="1" max="2" width="18" customWidth="1"/>
    <col min="3" max="3" width="60" customWidth="1"/>
    <col min="4" max="6" width="12" customWidth="1"/>
  </cols>
  <sheetData>
    <row r="1" spans="1:6" ht="32.1" customHeight="1">
      <c r="A1" s="44" t="s">
        <v>1004</v>
      </c>
      <c r="B1" s="44"/>
      <c r="C1" s="44"/>
      <c r="D1" s="44"/>
      <c r="E1" s="44"/>
      <c r="F1" s="44"/>
    </row>
    <row r="3" spans="1:6" ht="15.75">
      <c r="A3" s="45" t="s">
        <v>1005</v>
      </c>
      <c r="B3" s="45"/>
      <c r="C3" s="45"/>
      <c r="D3" s="45"/>
      <c r="E3" s="45"/>
      <c r="F3" s="45"/>
    </row>
    <row r="4" spans="1:6">
      <c r="A4" s="46" t="s">
        <v>1006</v>
      </c>
      <c r="B4" s="46"/>
      <c r="C4" s="46"/>
      <c r="D4" s="46"/>
      <c r="E4" s="46"/>
      <c r="F4" s="46"/>
    </row>
    <row r="5" spans="1:6">
      <c r="A5" s="46"/>
      <c r="B5" s="46"/>
      <c r="C5" s="46"/>
      <c r="D5" s="46"/>
      <c r="E5" s="46"/>
      <c r="F5" s="46"/>
    </row>
    <row r="6" spans="1:6">
      <c r="A6" s="46"/>
      <c r="B6" s="46"/>
      <c r="C6" s="46"/>
      <c r="D6" s="46"/>
      <c r="E6" s="46"/>
      <c r="F6" s="46"/>
    </row>
    <row r="7" spans="1:6">
      <c r="A7" s="46"/>
      <c r="B7" s="46"/>
      <c r="C7" s="46"/>
      <c r="D7" s="46"/>
      <c r="E7" s="46"/>
      <c r="F7" s="46"/>
    </row>
    <row r="9" spans="1:6" ht="15.75">
      <c r="A9" s="45" t="s">
        <v>1007</v>
      </c>
      <c r="B9" s="45"/>
      <c r="C9" s="45"/>
      <c r="D9" s="45"/>
      <c r="E9" s="45"/>
      <c r="F9" s="45"/>
    </row>
    <row r="10" spans="1:6">
      <c r="A10" s="47" t="s">
        <v>1008</v>
      </c>
      <c r="B10" s="47"/>
      <c r="C10" s="47"/>
      <c r="D10" s="47"/>
      <c r="E10" s="47"/>
      <c r="F10" s="47"/>
    </row>
    <row r="11" spans="1:6">
      <c r="A11" s="47" t="s">
        <v>1009</v>
      </c>
      <c r="B11" s="47"/>
      <c r="C11" s="47"/>
      <c r="D11" s="47"/>
      <c r="E11" s="47"/>
      <c r="F11" s="47"/>
    </row>
    <row r="12" spans="1:6">
      <c r="A12" s="47" t="s">
        <v>1010</v>
      </c>
      <c r="B12" s="47"/>
      <c r="C12" s="47"/>
      <c r="D12" s="47"/>
      <c r="E12" s="47"/>
      <c r="F12" s="47"/>
    </row>
    <row r="13" spans="1:6">
      <c r="A13" s="47" t="s">
        <v>1011</v>
      </c>
      <c r="B13" s="47"/>
      <c r="C13" s="47"/>
      <c r="D13" s="47"/>
      <c r="E13" s="47"/>
      <c r="F13" s="47"/>
    </row>
    <row r="14" spans="1:6">
      <c r="A14" s="47" t="s">
        <v>1012</v>
      </c>
      <c r="B14" s="47"/>
      <c r="C14" s="47"/>
      <c r="D14" s="47"/>
      <c r="E14" s="47"/>
      <c r="F14" s="47"/>
    </row>
    <row r="15" spans="1:6">
      <c r="A15" s="47" t="s">
        <v>1013</v>
      </c>
      <c r="B15" s="47"/>
      <c r="C15" s="47"/>
      <c r="D15" s="47"/>
      <c r="E15" s="47"/>
      <c r="F15" s="47"/>
    </row>
    <row r="16" spans="1:6">
      <c r="A16" s="47" t="s">
        <v>1014</v>
      </c>
      <c r="B16" s="47"/>
      <c r="C16" s="47"/>
      <c r="D16" s="47"/>
      <c r="E16" s="47"/>
      <c r="F16" s="47"/>
    </row>
    <row r="17" spans="1:6">
      <c r="A17" s="47" t="s">
        <v>1015</v>
      </c>
      <c r="B17" s="47"/>
      <c r="C17" s="47"/>
      <c r="D17" s="47"/>
      <c r="E17" s="47"/>
      <c r="F17" s="47"/>
    </row>
    <row r="20" spans="1:6" ht="15.75">
      <c r="A20" s="45" t="s">
        <v>1016</v>
      </c>
      <c r="B20" s="45"/>
      <c r="C20" s="45"/>
      <c r="D20" s="45"/>
      <c r="E20" s="45"/>
      <c r="F20" s="45"/>
    </row>
    <row r="21" spans="1:6" ht="15">
      <c r="A21" s="7" t="s">
        <v>1017</v>
      </c>
      <c r="B21" s="7" t="s">
        <v>1018</v>
      </c>
      <c r="C21" s="7" t="s">
        <v>1019</v>
      </c>
    </row>
    <row r="22" spans="1:6">
      <c r="A22" s="6" t="s">
        <v>1020</v>
      </c>
      <c r="B22" s="6" t="s">
        <v>1021</v>
      </c>
      <c r="C22" s="6" t="s">
        <v>1022</v>
      </c>
    </row>
    <row r="23" spans="1:6" ht="28.5">
      <c r="A23" s="6" t="s">
        <v>1023</v>
      </c>
      <c r="B23" s="6" t="s">
        <v>1024</v>
      </c>
      <c r="C23" s="6" t="s">
        <v>1025</v>
      </c>
    </row>
    <row r="24" spans="1:6">
      <c r="A24" s="6" t="s">
        <v>1026</v>
      </c>
      <c r="B24" s="6" t="s">
        <v>1027</v>
      </c>
      <c r="C24" s="6" t="s">
        <v>1028</v>
      </c>
    </row>
    <row r="25" spans="1:6">
      <c r="A25" s="6" t="s">
        <v>1029</v>
      </c>
      <c r="B25" s="6" t="s">
        <v>1030</v>
      </c>
      <c r="C25" s="6" t="s">
        <v>1031</v>
      </c>
    </row>
    <row r="26" spans="1:6" ht="28.5">
      <c r="A26" s="6" t="s">
        <v>1032</v>
      </c>
      <c r="B26" s="6" t="s">
        <v>1033</v>
      </c>
      <c r="C26" s="6" t="s">
        <v>1034</v>
      </c>
    </row>
    <row r="28" spans="1:6" ht="15.75">
      <c r="A28" s="48" t="s">
        <v>1035</v>
      </c>
      <c r="B28" s="48"/>
      <c r="C28" s="48"/>
      <c r="D28" s="48"/>
      <c r="E28" s="48"/>
      <c r="F28" s="48"/>
    </row>
    <row r="29" spans="1:6">
      <c r="A29" s="47" t="s">
        <v>1036</v>
      </c>
      <c r="B29" s="47"/>
      <c r="C29" s="47"/>
      <c r="D29" s="47"/>
      <c r="E29" s="47"/>
      <c r="F29" s="47"/>
    </row>
    <row r="30" spans="1:6">
      <c r="A30" s="47" t="s">
        <v>1037</v>
      </c>
      <c r="B30" s="47"/>
      <c r="C30" s="47"/>
      <c r="D30" s="47"/>
      <c r="E30" s="47"/>
      <c r="F30" s="47"/>
    </row>
    <row r="31" spans="1:6">
      <c r="A31" s="47" t="s">
        <v>1038</v>
      </c>
      <c r="B31" s="47"/>
      <c r="C31" s="47"/>
      <c r="D31" s="47"/>
      <c r="E31" s="47"/>
      <c r="F31" s="47"/>
    </row>
    <row r="32" spans="1:6">
      <c r="A32" s="47" t="s">
        <v>1039</v>
      </c>
      <c r="B32" s="47"/>
      <c r="C32" s="47"/>
      <c r="D32" s="47"/>
      <c r="E32" s="47"/>
      <c r="F32" s="47"/>
    </row>
    <row r="33" spans="1:6">
      <c r="A33" s="47" t="s">
        <v>1040</v>
      </c>
      <c r="B33" s="47"/>
      <c r="C33" s="47"/>
      <c r="D33" s="47"/>
      <c r="E33" s="47"/>
      <c r="F33" s="47"/>
    </row>
    <row r="34" spans="1:6">
      <c r="A34" s="47" t="s">
        <v>1041</v>
      </c>
      <c r="B34" s="47"/>
      <c r="C34" s="47"/>
      <c r="D34" s="47"/>
      <c r="E34" s="47"/>
      <c r="F34" s="47"/>
    </row>
  </sheetData>
  <mergeCells count="20">
    <mergeCell ref="A30:F30"/>
    <mergeCell ref="A31:F31"/>
    <mergeCell ref="A32:F32"/>
    <mergeCell ref="A33:F33"/>
    <mergeCell ref="A34:F34"/>
    <mergeCell ref="A16:F16"/>
    <mergeCell ref="A17:F17"/>
    <mergeCell ref="A20:F20"/>
    <mergeCell ref="A28:F28"/>
    <mergeCell ref="A29:F29"/>
    <mergeCell ref="A11:F11"/>
    <mergeCell ref="A12:F12"/>
    <mergeCell ref="A13:F13"/>
    <mergeCell ref="A14:F14"/>
    <mergeCell ref="A15:F15"/>
    <mergeCell ref="A1:F1"/>
    <mergeCell ref="A3:F3"/>
    <mergeCell ref="A4:F7"/>
    <mergeCell ref="A9:F9"/>
    <mergeCell ref="A10: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E20"/>
  <sheetViews>
    <sheetView workbookViewId="0">
      <pane ySplit="1" topLeftCell="A2" activePane="bottomLeft" state="frozen"/>
      <selection pane="bottomLeft"/>
    </sheetView>
  </sheetViews>
  <sheetFormatPr defaultRowHeight="14.25"/>
  <cols>
    <col min="1" max="1" width="20" customWidth="1"/>
    <col min="2" max="2" width="16" customWidth="1"/>
    <col min="3" max="3" width="36" customWidth="1"/>
    <col min="4" max="4" width="18" customWidth="1"/>
    <col min="5" max="5" width="42" customWidth="1"/>
  </cols>
  <sheetData>
    <row r="1" spans="1:5" ht="15">
      <c r="A1" s="5" t="s">
        <v>960</v>
      </c>
      <c r="B1" s="5" t="s">
        <v>961</v>
      </c>
      <c r="C1" s="5" t="s">
        <v>962</v>
      </c>
      <c r="D1" s="5" t="s">
        <v>963</v>
      </c>
      <c r="E1" s="5" t="s">
        <v>964</v>
      </c>
    </row>
    <row r="2" spans="1:5">
      <c r="A2" s="6" t="s">
        <v>0</v>
      </c>
      <c r="B2" s="6" t="s">
        <v>965</v>
      </c>
      <c r="C2" s="6" t="s">
        <v>966</v>
      </c>
      <c r="D2" s="6" t="s">
        <v>967</v>
      </c>
      <c r="E2" s="6" t="s">
        <v>968</v>
      </c>
    </row>
    <row r="3" spans="1:5">
      <c r="A3" s="6" t="s">
        <v>1</v>
      </c>
      <c r="B3" s="6" t="s">
        <v>969</v>
      </c>
      <c r="C3" s="6" t="s">
        <v>970</v>
      </c>
      <c r="D3" s="6" t="s">
        <v>304</v>
      </c>
      <c r="E3" s="6" t="s">
        <v>971</v>
      </c>
    </row>
    <row r="4" spans="1:5">
      <c r="A4" s="6" t="s">
        <v>2</v>
      </c>
      <c r="B4" s="6" t="s">
        <v>969</v>
      </c>
      <c r="C4" s="6" t="s">
        <v>972</v>
      </c>
      <c r="D4" s="6" t="s">
        <v>69</v>
      </c>
      <c r="E4" s="6" t="s">
        <v>973</v>
      </c>
    </row>
    <row r="5" spans="1:5">
      <c r="A5" s="6" t="s">
        <v>3</v>
      </c>
      <c r="B5" s="6" t="s">
        <v>969</v>
      </c>
      <c r="C5" s="6" t="s">
        <v>974</v>
      </c>
      <c r="D5" s="6" t="s">
        <v>70</v>
      </c>
      <c r="E5" s="6" t="s">
        <v>975</v>
      </c>
    </row>
    <row r="6" spans="1:5">
      <c r="A6" s="6" t="s">
        <v>4</v>
      </c>
      <c r="B6" s="6" t="s">
        <v>969</v>
      </c>
      <c r="C6" s="6" t="s">
        <v>976</v>
      </c>
      <c r="D6" s="6" t="s">
        <v>30</v>
      </c>
      <c r="E6" s="6" t="s">
        <v>977</v>
      </c>
    </row>
    <row r="7" spans="1:5">
      <c r="A7" s="6" t="s">
        <v>5</v>
      </c>
      <c r="B7" s="6" t="s">
        <v>969</v>
      </c>
      <c r="C7" s="6" t="s">
        <v>978</v>
      </c>
      <c r="D7" s="6" t="s">
        <v>31</v>
      </c>
      <c r="E7" s="6" t="s">
        <v>979</v>
      </c>
    </row>
    <row r="8" spans="1:5">
      <c r="A8" s="6" t="s">
        <v>6</v>
      </c>
      <c r="B8" s="6" t="s">
        <v>969</v>
      </c>
      <c r="C8" s="6" t="s">
        <v>980</v>
      </c>
      <c r="D8" s="6" t="s">
        <v>32</v>
      </c>
      <c r="E8" s="6" t="s">
        <v>981</v>
      </c>
    </row>
    <row r="9" spans="1:5">
      <c r="A9" s="6" t="s">
        <v>7</v>
      </c>
      <c r="B9" s="6" t="s">
        <v>969</v>
      </c>
      <c r="C9" s="6" t="s">
        <v>982</v>
      </c>
      <c r="D9" s="6" t="s">
        <v>20</v>
      </c>
      <c r="E9" s="6" t="s">
        <v>983</v>
      </c>
    </row>
    <row r="10" spans="1:5" ht="28.5">
      <c r="A10" s="6" t="s">
        <v>8</v>
      </c>
      <c r="B10" s="6" t="s">
        <v>984</v>
      </c>
      <c r="C10" s="6" t="s">
        <v>985</v>
      </c>
      <c r="D10" s="6" t="s">
        <v>986</v>
      </c>
      <c r="E10" s="6" t="s">
        <v>987</v>
      </c>
    </row>
    <row r="11" spans="1:5">
      <c r="A11" s="6" t="s">
        <v>9</v>
      </c>
      <c r="B11" s="6" t="s">
        <v>988</v>
      </c>
      <c r="C11" s="6" t="s">
        <v>989</v>
      </c>
      <c r="D11" s="6" t="s">
        <v>990</v>
      </c>
      <c r="E11" s="6" t="s">
        <v>991</v>
      </c>
    </row>
    <row r="12" spans="1:5">
      <c r="A12" s="6" t="s">
        <v>10</v>
      </c>
      <c r="B12" s="6" t="s">
        <v>992</v>
      </c>
      <c r="C12" s="6" t="s">
        <v>993</v>
      </c>
      <c r="D12" s="6" t="s">
        <v>994</v>
      </c>
      <c r="E12" s="6" t="s">
        <v>995</v>
      </c>
    </row>
    <row r="13" spans="1:5">
      <c r="A13" s="6" t="s">
        <v>11</v>
      </c>
      <c r="B13" s="6" t="s">
        <v>988</v>
      </c>
      <c r="C13" s="6" t="s">
        <v>996</v>
      </c>
      <c r="D13" s="6" t="s">
        <v>997</v>
      </c>
      <c r="E13" s="6" t="s">
        <v>998</v>
      </c>
    </row>
    <row r="14" spans="1:5" ht="28.5">
      <c r="A14" s="6" t="s">
        <v>12</v>
      </c>
      <c r="B14" s="6" t="s">
        <v>984</v>
      </c>
      <c r="C14" s="6" t="s">
        <v>999</v>
      </c>
      <c r="D14" s="6" t="s">
        <v>986</v>
      </c>
      <c r="E14" s="6" t="s">
        <v>1000</v>
      </c>
    </row>
    <row r="15" spans="1:5">
      <c r="A15" s="6" t="s">
        <v>13</v>
      </c>
      <c r="B15" s="6" t="s">
        <v>988</v>
      </c>
      <c r="C15" s="6" t="s">
        <v>1001</v>
      </c>
      <c r="D15" s="6" t="s">
        <v>1002</v>
      </c>
      <c r="E15" s="6" t="s">
        <v>1003</v>
      </c>
    </row>
    <row r="16" spans="1:5">
      <c r="A16" s="6"/>
      <c r="B16" s="6"/>
      <c r="C16" s="6"/>
      <c r="D16" s="6"/>
      <c r="E16" s="6"/>
    </row>
    <row r="17" spans="1:5">
      <c r="A17" s="6"/>
      <c r="B17" s="6"/>
      <c r="C17" s="6"/>
      <c r="D17" s="6"/>
      <c r="E17" s="6"/>
    </row>
    <row r="18" spans="1:5">
      <c r="A18" s="6"/>
      <c r="B18" s="6"/>
      <c r="C18" s="6"/>
      <c r="D18" s="6"/>
      <c r="E18" s="6"/>
    </row>
    <row r="19" spans="1:5">
      <c r="A19" s="6"/>
      <c r="B19" s="6"/>
      <c r="C19" s="6"/>
      <c r="D19" s="6"/>
      <c r="E19" s="6"/>
    </row>
    <row r="20" spans="1:5">
      <c r="A20" s="6"/>
      <c r="B20" s="6"/>
      <c r="C20" s="6"/>
      <c r="D20" s="6"/>
      <c r="E20"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N901"/>
  <sheetViews>
    <sheetView workbookViewId="0">
      <pane ySplit="1" topLeftCell="A866" activePane="bottomLeft" state="frozen"/>
      <selection pane="bottomLeft" activeCell="A2" sqref="A2:N901"/>
    </sheetView>
  </sheetViews>
  <sheetFormatPr defaultRowHeight="14.25"/>
  <cols>
    <col min="1" max="1" width="12.75" bestFit="1" customWidth="1"/>
    <col min="2" max="2" width="11.125" bestFit="1" customWidth="1"/>
    <col min="3" max="3" width="12.25" bestFit="1" customWidth="1"/>
    <col min="4" max="4" width="18.5" bestFit="1" customWidth="1"/>
    <col min="5" max="5" width="10.875" bestFit="1" customWidth="1"/>
    <col min="6" max="6" width="10.125" bestFit="1" customWidth="1"/>
    <col min="7" max="7" width="16" bestFit="1" customWidth="1"/>
    <col min="8" max="9" width="10.25" bestFit="1" customWidth="1"/>
    <col min="10" max="10" width="11.625" bestFit="1" customWidth="1"/>
    <col min="11" max="11" width="12.875" bestFit="1" customWidth="1"/>
    <col min="12" max="12" width="11.125" bestFit="1" customWidth="1"/>
    <col min="13" max="13" width="14.125" bestFit="1" customWidth="1"/>
    <col min="14" max="14" width="11" bestFit="1" customWidth="1"/>
  </cols>
  <sheetData>
    <row r="1" spans="1:14" s="11" customFormat="1" ht="30" customHeight="1">
      <c r="A1" s="10" t="s">
        <v>0</v>
      </c>
      <c r="B1" s="10" t="s">
        <v>1</v>
      </c>
      <c r="C1" s="10" t="s">
        <v>2</v>
      </c>
      <c r="D1" s="10" t="s">
        <v>3</v>
      </c>
      <c r="E1" s="10" t="s">
        <v>4</v>
      </c>
      <c r="F1" s="10" t="s">
        <v>5</v>
      </c>
      <c r="G1" s="10" t="s">
        <v>6</v>
      </c>
      <c r="H1" s="10" t="s">
        <v>7</v>
      </c>
      <c r="I1" s="10" t="s">
        <v>8</v>
      </c>
      <c r="J1" s="10" t="s">
        <v>9</v>
      </c>
      <c r="K1" s="10" t="s">
        <v>10</v>
      </c>
      <c r="L1" s="10" t="s">
        <v>11</v>
      </c>
      <c r="M1" s="10" t="s">
        <v>12</v>
      </c>
      <c r="N1" s="10" t="s">
        <v>13</v>
      </c>
    </row>
    <row r="2" spans="1:14">
      <c r="A2" s="1">
        <v>45901</v>
      </c>
      <c r="B2" t="s">
        <v>14</v>
      </c>
      <c r="C2" t="s">
        <v>15</v>
      </c>
      <c r="D2" t="s">
        <v>16</v>
      </c>
      <c r="E2" t="s">
        <v>17</v>
      </c>
      <c r="F2" t="s">
        <v>18</v>
      </c>
      <c r="G2" t="s">
        <v>19</v>
      </c>
      <c r="H2" t="s">
        <v>20</v>
      </c>
      <c r="I2" s="2">
        <v>1</v>
      </c>
      <c r="J2" s="3">
        <v>29.27</v>
      </c>
      <c r="K2" s="4">
        <v>0.2</v>
      </c>
      <c r="L2" s="3">
        <v>11.78</v>
      </c>
      <c r="M2" s="2">
        <v>1</v>
      </c>
      <c r="N2" s="3">
        <v>23.42</v>
      </c>
    </row>
    <row r="3" spans="1:14">
      <c r="A3" s="1">
        <v>45696</v>
      </c>
      <c r="B3" t="s">
        <v>21</v>
      </c>
      <c r="C3" t="s">
        <v>22</v>
      </c>
      <c r="D3" t="s">
        <v>23</v>
      </c>
      <c r="E3" t="s">
        <v>24</v>
      </c>
      <c r="F3" t="s">
        <v>25</v>
      </c>
      <c r="G3" t="s">
        <v>26</v>
      </c>
      <c r="H3" t="s">
        <v>20</v>
      </c>
      <c r="I3" s="2">
        <v>1</v>
      </c>
      <c r="J3" s="3">
        <v>13.11</v>
      </c>
      <c r="K3" s="4">
        <v>0.2</v>
      </c>
      <c r="L3" s="3">
        <v>4.24</v>
      </c>
      <c r="M3" s="2">
        <v>1</v>
      </c>
      <c r="N3" s="3">
        <v>10.49</v>
      </c>
    </row>
    <row r="4" spans="1:14">
      <c r="A4" s="1">
        <v>45775</v>
      </c>
      <c r="B4" t="s">
        <v>27</v>
      </c>
      <c r="C4" t="s">
        <v>28</v>
      </c>
      <c r="D4" t="s">
        <v>29</v>
      </c>
      <c r="E4" t="s">
        <v>30</v>
      </c>
      <c r="F4" t="s">
        <v>31</v>
      </c>
      <c r="G4" t="s">
        <v>32</v>
      </c>
      <c r="H4" t="s">
        <v>33</v>
      </c>
      <c r="I4" s="2">
        <v>2</v>
      </c>
      <c r="J4" s="3">
        <v>24.47</v>
      </c>
      <c r="K4" s="4">
        <v>0.1</v>
      </c>
      <c r="L4" s="3">
        <v>10.33</v>
      </c>
      <c r="M4" s="2">
        <v>0</v>
      </c>
      <c r="N4" s="3">
        <v>44.05</v>
      </c>
    </row>
    <row r="5" spans="1:14">
      <c r="A5" s="1">
        <v>45820</v>
      </c>
      <c r="B5" t="s">
        <v>34</v>
      </c>
      <c r="C5" t="s">
        <v>35</v>
      </c>
      <c r="D5" t="s">
        <v>36</v>
      </c>
      <c r="E5" t="s">
        <v>17</v>
      </c>
      <c r="F5" t="s">
        <v>18</v>
      </c>
      <c r="G5" t="s">
        <v>19</v>
      </c>
      <c r="H5" t="s">
        <v>33</v>
      </c>
      <c r="I5" s="2">
        <v>6</v>
      </c>
      <c r="J5" s="3">
        <v>24.83</v>
      </c>
      <c r="K5" s="4">
        <v>0.2</v>
      </c>
      <c r="L5" s="3">
        <v>9.4600000000000009</v>
      </c>
      <c r="M5" s="2">
        <v>0</v>
      </c>
      <c r="N5" s="3">
        <v>119.18</v>
      </c>
    </row>
    <row r="6" spans="1:14">
      <c r="A6" s="1">
        <v>45994</v>
      </c>
      <c r="B6" t="s">
        <v>37</v>
      </c>
      <c r="C6" t="s">
        <v>22</v>
      </c>
      <c r="D6" t="s">
        <v>23</v>
      </c>
      <c r="E6" t="s">
        <v>24</v>
      </c>
      <c r="F6" t="s">
        <v>18</v>
      </c>
      <c r="G6" t="s">
        <v>19</v>
      </c>
      <c r="H6" t="s">
        <v>33</v>
      </c>
      <c r="I6" s="2">
        <v>5</v>
      </c>
      <c r="J6" s="3">
        <v>13.05</v>
      </c>
      <c r="K6" s="4">
        <v>0.1</v>
      </c>
      <c r="L6" s="3">
        <v>4.3</v>
      </c>
      <c r="M6" s="2">
        <v>0</v>
      </c>
      <c r="N6" s="3">
        <v>58.73</v>
      </c>
    </row>
    <row r="7" spans="1:14">
      <c r="A7" s="1">
        <v>45685</v>
      </c>
      <c r="B7" t="s">
        <v>38</v>
      </c>
      <c r="C7" t="s">
        <v>39</v>
      </c>
      <c r="D7" t="s">
        <v>40</v>
      </c>
      <c r="E7" t="s">
        <v>30</v>
      </c>
      <c r="F7" t="s">
        <v>41</v>
      </c>
      <c r="G7" t="s">
        <v>42</v>
      </c>
      <c r="H7" t="s">
        <v>33</v>
      </c>
      <c r="I7" s="2">
        <v>3</v>
      </c>
      <c r="J7" s="3">
        <v>56.09</v>
      </c>
      <c r="K7" s="4">
        <v>0</v>
      </c>
      <c r="L7" s="3">
        <v>26.86</v>
      </c>
      <c r="M7" s="2">
        <v>0</v>
      </c>
      <c r="N7" s="3">
        <v>168.27</v>
      </c>
    </row>
    <row r="8" spans="1:14">
      <c r="A8" s="1">
        <v>45725</v>
      </c>
      <c r="B8" t="s">
        <v>43</v>
      </c>
      <c r="C8" t="s">
        <v>15</v>
      </c>
      <c r="D8" t="s">
        <v>16</v>
      </c>
      <c r="E8" t="s">
        <v>17</v>
      </c>
      <c r="F8" t="s">
        <v>41</v>
      </c>
      <c r="G8" t="s">
        <v>42</v>
      </c>
      <c r="H8" t="s">
        <v>33</v>
      </c>
      <c r="I8" s="2">
        <v>1</v>
      </c>
      <c r="J8" s="3">
        <v>30.4</v>
      </c>
      <c r="K8" s="4">
        <v>0</v>
      </c>
      <c r="L8" s="3">
        <v>11.98</v>
      </c>
      <c r="M8" s="2">
        <v>0</v>
      </c>
      <c r="N8" s="3">
        <v>30.4</v>
      </c>
    </row>
    <row r="9" spans="1:14">
      <c r="A9" s="1">
        <v>45777</v>
      </c>
      <c r="B9" t="s">
        <v>44</v>
      </c>
      <c r="C9" t="s">
        <v>45</v>
      </c>
      <c r="D9" t="s">
        <v>46</v>
      </c>
      <c r="E9" t="s">
        <v>24</v>
      </c>
      <c r="F9" t="s">
        <v>25</v>
      </c>
      <c r="G9" t="s">
        <v>26</v>
      </c>
      <c r="H9" t="s">
        <v>20</v>
      </c>
      <c r="I9" s="2">
        <v>2</v>
      </c>
      <c r="J9" s="3">
        <v>23.36</v>
      </c>
      <c r="K9" s="4">
        <v>0.1</v>
      </c>
      <c r="L9" s="3">
        <v>8.6</v>
      </c>
      <c r="M9" s="2">
        <v>2</v>
      </c>
      <c r="N9" s="3">
        <v>42.05</v>
      </c>
    </row>
    <row r="10" spans="1:14">
      <c r="A10" s="1">
        <v>45811</v>
      </c>
      <c r="B10" t="s">
        <v>47</v>
      </c>
      <c r="C10" t="s">
        <v>39</v>
      </c>
      <c r="D10" t="s">
        <v>40</v>
      </c>
      <c r="E10" t="s">
        <v>30</v>
      </c>
      <c r="F10" t="s">
        <v>25</v>
      </c>
      <c r="G10" t="s">
        <v>26</v>
      </c>
      <c r="H10" t="s">
        <v>33</v>
      </c>
      <c r="I10" s="2">
        <v>2</v>
      </c>
      <c r="J10" s="3">
        <v>55.5</v>
      </c>
      <c r="K10" s="4">
        <v>0.1</v>
      </c>
      <c r="L10" s="3">
        <v>27.42</v>
      </c>
      <c r="M10" s="2">
        <v>0</v>
      </c>
      <c r="N10" s="3">
        <v>99.9</v>
      </c>
    </row>
    <row r="11" spans="1:14">
      <c r="A11" s="1">
        <v>45905</v>
      </c>
      <c r="B11" t="s">
        <v>48</v>
      </c>
      <c r="C11" t="s">
        <v>49</v>
      </c>
      <c r="D11" t="s">
        <v>50</v>
      </c>
      <c r="E11" t="s">
        <v>30</v>
      </c>
      <c r="F11" t="s">
        <v>31</v>
      </c>
      <c r="G11" t="s">
        <v>32</v>
      </c>
      <c r="H11" t="s">
        <v>20</v>
      </c>
      <c r="I11" s="2">
        <v>4</v>
      </c>
      <c r="J11" s="3">
        <v>187.29</v>
      </c>
      <c r="K11" s="4">
        <v>0.1</v>
      </c>
      <c r="L11" s="3">
        <v>117.53</v>
      </c>
      <c r="M11" s="2">
        <v>4</v>
      </c>
      <c r="N11" s="3">
        <v>674.24</v>
      </c>
    </row>
    <row r="12" spans="1:14">
      <c r="A12" s="1">
        <v>45752</v>
      </c>
      <c r="B12" t="s">
        <v>51</v>
      </c>
      <c r="C12" t="s">
        <v>22</v>
      </c>
      <c r="D12" t="s">
        <v>23</v>
      </c>
      <c r="E12" t="s">
        <v>24</v>
      </c>
      <c r="F12" t="s">
        <v>52</v>
      </c>
      <c r="G12" t="s">
        <v>53</v>
      </c>
      <c r="H12" t="s">
        <v>20</v>
      </c>
      <c r="I12" s="2">
        <v>1</v>
      </c>
      <c r="J12" s="3">
        <v>12.69</v>
      </c>
      <c r="K12" s="4">
        <v>0</v>
      </c>
      <c r="L12" s="3">
        <v>4.24</v>
      </c>
      <c r="M12" s="2">
        <v>1</v>
      </c>
      <c r="N12" s="3">
        <v>12.69</v>
      </c>
    </row>
    <row r="13" spans="1:14">
      <c r="A13" s="1">
        <v>45670</v>
      </c>
      <c r="B13" t="s">
        <v>54</v>
      </c>
      <c r="C13" t="s">
        <v>55</v>
      </c>
      <c r="D13" t="s">
        <v>56</v>
      </c>
      <c r="E13" t="s">
        <v>24</v>
      </c>
      <c r="F13" t="s">
        <v>52</v>
      </c>
      <c r="G13" t="s">
        <v>53</v>
      </c>
      <c r="H13" t="s">
        <v>33</v>
      </c>
      <c r="I13" s="2">
        <v>10</v>
      </c>
      <c r="J13" s="3">
        <v>9.6999999999999993</v>
      </c>
      <c r="K13" s="4">
        <v>0</v>
      </c>
      <c r="L13" s="3">
        <v>2.87</v>
      </c>
      <c r="M13" s="2">
        <v>0</v>
      </c>
      <c r="N13" s="3">
        <v>97</v>
      </c>
    </row>
    <row r="14" spans="1:14">
      <c r="A14" s="1">
        <v>45706</v>
      </c>
      <c r="B14" t="s">
        <v>57</v>
      </c>
      <c r="C14" t="s">
        <v>58</v>
      </c>
      <c r="D14" t="s">
        <v>59</v>
      </c>
      <c r="E14" t="s">
        <v>17</v>
      </c>
      <c r="F14" t="s">
        <v>18</v>
      </c>
      <c r="G14" t="s">
        <v>19</v>
      </c>
      <c r="H14" t="s">
        <v>33</v>
      </c>
      <c r="I14" s="2">
        <v>2</v>
      </c>
      <c r="J14" s="3">
        <v>19.739999999999998</v>
      </c>
      <c r="K14" s="4">
        <v>0</v>
      </c>
      <c r="L14" s="3">
        <v>7.29</v>
      </c>
      <c r="M14" s="2">
        <v>0</v>
      </c>
      <c r="N14" s="3">
        <v>39.479999999999997</v>
      </c>
    </row>
    <row r="15" spans="1:14">
      <c r="A15" s="1">
        <v>46020</v>
      </c>
      <c r="B15" t="s">
        <v>60</v>
      </c>
      <c r="C15" t="s">
        <v>15</v>
      </c>
      <c r="D15" t="s">
        <v>16</v>
      </c>
      <c r="E15" t="s">
        <v>17</v>
      </c>
      <c r="F15" t="s">
        <v>18</v>
      </c>
      <c r="G15" t="s">
        <v>19</v>
      </c>
      <c r="H15" t="s">
        <v>33</v>
      </c>
      <c r="I15" s="2">
        <v>9</v>
      </c>
      <c r="J15" s="3">
        <v>30.73</v>
      </c>
      <c r="K15" s="4">
        <v>0.05</v>
      </c>
      <c r="L15" s="3">
        <v>12</v>
      </c>
      <c r="M15" s="2">
        <v>0</v>
      </c>
      <c r="N15" s="3">
        <v>262.74</v>
      </c>
    </row>
    <row r="16" spans="1:14">
      <c r="A16" s="1">
        <v>45728</v>
      </c>
      <c r="B16" t="s">
        <v>61</v>
      </c>
      <c r="C16" t="s">
        <v>58</v>
      </c>
      <c r="D16" t="s">
        <v>59</v>
      </c>
      <c r="E16" t="s">
        <v>17</v>
      </c>
      <c r="F16" t="s">
        <v>31</v>
      </c>
      <c r="G16" t="s">
        <v>32</v>
      </c>
      <c r="H16" t="s">
        <v>33</v>
      </c>
      <c r="I16" s="2">
        <v>6</v>
      </c>
      <c r="J16" s="3">
        <v>20.03</v>
      </c>
      <c r="K16" s="4">
        <v>0</v>
      </c>
      <c r="L16" s="3">
        <v>7.33</v>
      </c>
      <c r="M16" s="2">
        <v>0</v>
      </c>
      <c r="N16" s="3">
        <v>120.18</v>
      </c>
    </row>
    <row r="17" spans="1:14">
      <c r="A17" s="1">
        <v>45842</v>
      </c>
      <c r="B17" t="s">
        <v>62</v>
      </c>
      <c r="C17" t="s">
        <v>63</v>
      </c>
      <c r="D17" t="s">
        <v>64</v>
      </c>
      <c r="E17" t="s">
        <v>17</v>
      </c>
      <c r="F17" t="s">
        <v>18</v>
      </c>
      <c r="G17" t="s">
        <v>19</v>
      </c>
      <c r="H17" t="s">
        <v>33</v>
      </c>
      <c r="I17" s="2">
        <v>6</v>
      </c>
      <c r="J17" s="3">
        <v>79.069999999999993</v>
      </c>
      <c r="K17" s="4">
        <v>0</v>
      </c>
      <c r="L17" s="3">
        <v>44.53</v>
      </c>
      <c r="M17" s="2">
        <v>0</v>
      </c>
      <c r="N17" s="3">
        <v>474.42</v>
      </c>
    </row>
    <row r="18" spans="1:14">
      <c r="A18" s="1">
        <v>45872</v>
      </c>
      <c r="B18" t="s">
        <v>65</v>
      </c>
      <c r="C18" t="s">
        <v>66</v>
      </c>
      <c r="D18" t="s">
        <v>67</v>
      </c>
      <c r="E18" t="s">
        <v>30</v>
      </c>
      <c r="F18" t="s">
        <v>52</v>
      </c>
      <c r="G18" t="s">
        <v>53</v>
      </c>
      <c r="H18" t="s">
        <v>33</v>
      </c>
      <c r="I18" s="2">
        <v>10</v>
      </c>
      <c r="J18" s="3">
        <v>70.13</v>
      </c>
      <c r="K18" s="4">
        <v>0</v>
      </c>
      <c r="L18" s="3">
        <v>33.49</v>
      </c>
      <c r="M18" s="2">
        <v>0</v>
      </c>
      <c r="N18" s="3">
        <v>701.3</v>
      </c>
    </row>
    <row r="19" spans="1:14">
      <c r="A19" s="1">
        <v>45856</v>
      </c>
      <c r="B19" t="s">
        <v>68</v>
      </c>
      <c r="C19" t="s">
        <v>69</v>
      </c>
      <c r="D19" t="s">
        <v>70</v>
      </c>
      <c r="E19" t="s">
        <v>30</v>
      </c>
      <c r="F19" t="s">
        <v>18</v>
      </c>
      <c r="G19" t="s">
        <v>19</v>
      </c>
      <c r="H19" t="s">
        <v>33</v>
      </c>
      <c r="I19" s="2">
        <v>4</v>
      </c>
      <c r="J19" s="3">
        <v>41.1</v>
      </c>
      <c r="K19" s="4">
        <v>0.2</v>
      </c>
      <c r="L19" s="3">
        <v>18.440000000000001</v>
      </c>
      <c r="M19" s="2">
        <v>0</v>
      </c>
      <c r="N19" s="3">
        <v>131.52000000000001</v>
      </c>
    </row>
    <row r="20" spans="1:14">
      <c r="A20" s="1">
        <v>45953</v>
      </c>
      <c r="B20" t="s">
        <v>71</v>
      </c>
      <c r="C20" t="s">
        <v>49</v>
      </c>
      <c r="D20" t="s">
        <v>50</v>
      </c>
      <c r="E20" t="s">
        <v>30</v>
      </c>
      <c r="F20" t="s">
        <v>52</v>
      </c>
      <c r="G20" t="s">
        <v>53</v>
      </c>
      <c r="H20" t="s">
        <v>33</v>
      </c>
      <c r="I20" s="2">
        <v>4</v>
      </c>
      <c r="J20" s="3">
        <v>189.28</v>
      </c>
      <c r="K20" s="4">
        <v>0.2</v>
      </c>
      <c r="L20" s="3">
        <v>117.77</v>
      </c>
      <c r="M20" s="2">
        <v>0</v>
      </c>
      <c r="N20" s="3">
        <v>605.70000000000005</v>
      </c>
    </row>
    <row r="21" spans="1:14">
      <c r="A21" s="1">
        <v>45750</v>
      </c>
      <c r="B21" t="s">
        <v>72</v>
      </c>
      <c r="C21" t="s">
        <v>73</v>
      </c>
      <c r="D21" t="s">
        <v>74</v>
      </c>
      <c r="E21" t="s">
        <v>75</v>
      </c>
      <c r="F21" t="s">
        <v>41</v>
      </c>
      <c r="G21" t="s">
        <v>42</v>
      </c>
      <c r="H21" t="s">
        <v>33</v>
      </c>
      <c r="I21" s="2">
        <v>2</v>
      </c>
      <c r="J21" s="3">
        <v>31.45</v>
      </c>
      <c r="K21" s="4">
        <v>0</v>
      </c>
      <c r="L21" s="3">
        <v>14.32</v>
      </c>
      <c r="M21" s="2">
        <v>0</v>
      </c>
      <c r="N21" s="3">
        <v>62.9</v>
      </c>
    </row>
    <row r="22" spans="1:14">
      <c r="A22" s="1">
        <v>45660</v>
      </c>
      <c r="B22" t="s">
        <v>76</v>
      </c>
      <c r="C22" t="s">
        <v>63</v>
      </c>
      <c r="D22" t="s">
        <v>64</v>
      </c>
      <c r="E22" t="s">
        <v>17</v>
      </c>
      <c r="F22" t="s">
        <v>41</v>
      </c>
      <c r="G22" t="s">
        <v>42</v>
      </c>
      <c r="H22" t="s">
        <v>33</v>
      </c>
      <c r="I22" s="2">
        <v>1</v>
      </c>
      <c r="J22" s="3">
        <v>78.73</v>
      </c>
      <c r="K22" s="4">
        <v>0.15</v>
      </c>
      <c r="L22" s="3">
        <v>44.49</v>
      </c>
      <c r="M22" s="2">
        <v>0</v>
      </c>
      <c r="N22" s="3">
        <v>66.92</v>
      </c>
    </row>
    <row r="23" spans="1:14">
      <c r="A23" s="1">
        <v>45707</v>
      </c>
      <c r="B23" t="s">
        <v>77</v>
      </c>
      <c r="C23" t="s">
        <v>55</v>
      </c>
      <c r="D23" t="s">
        <v>56</v>
      </c>
      <c r="E23" t="s">
        <v>24</v>
      </c>
      <c r="F23" t="s">
        <v>52</v>
      </c>
      <c r="G23" t="s">
        <v>53</v>
      </c>
      <c r="H23" t="s">
        <v>20</v>
      </c>
      <c r="I23" s="2">
        <v>3</v>
      </c>
      <c r="J23" s="3">
        <v>9.44</v>
      </c>
      <c r="K23" s="4">
        <v>0.15</v>
      </c>
      <c r="L23" s="3">
        <v>2.83</v>
      </c>
      <c r="M23" s="2">
        <v>3</v>
      </c>
      <c r="N23" s="3">
        <v>24.07</v>
      </c>
    </row>
    <row r="24" spans="1:14">
      <c r="A24" s="1">
        <v>45836</v>
      </c>
      <c r="B24" t="s">
        <v>78</v>
      </c>
      <c r="C24" t="s">
        <v>15</v>
      </c>
      <c r="D24" t="s">
        <v>16</v>
      </c>
      <c r="E24" t="s">
        <v>17</v>
      </c>
      <c r="F24" t="s">
        <v>41</v>
      </c>
      <c r="G24" t="s">
        <v>42</v>
      </c>
      <c r="H24" t="s">
        <v>33</v>
      </c>
      <c r="I24" s="2">
        <v>10</v>
      </c>
      <c r="J24" s="3">
        <v>29.27</v>
      </c>
      <c r="K24" s="4">
        <v>0.1</v>
      </c>
      <c r="L24" s="3">
        <v>12.11</v>
      </c>
      <c r="M24" s="2">
        <v>0</v>
      </c>
      <c r="N24" s="3">
        <v>263.43</v>
      </c>
    </row>
    <row r="25" spans="1:14">
      <c r="A25" s="1">
        <v>45965</v>
      </c>
      <c r="B25" t="s">
        <v>79</v>
      </c>
      <c r="C25" t="s">
        <v>39</v>
      </c>
      <c r="D25" t="s">
        <v>40</v>
      </c>
      <c r="E25" t="s">
        <v>30</v>
      </c>
      <c r="F25" t="s">
        <v>31</v>
      </c>
      <c r="G25" t="s">
        <v>32</v>
      </c>
      <c r="H25" t="s">
        <v>20</v>
      </c>
      <c r="I25" s="2">
        <v>5</v>
      </c>
      <c r="J25" s="3">
        <v>53.95</v>
      </c>
      <c r="K25" s="4">
        <v>0.2</v>
      </c>
      <c r="L25" s="3">
        <v>26.57</v>
      </c>
      <c r="M25" s="2">
        <v>5</v>
      </c>
      <c r="N25" s="3">
        <v>215.8</v>
      </c>
    </row>
    <row r="26" spans="1:14">
      <c r="A26" s="1">
        <v>45918</v>
      </c>
      <c r="B26" t="s">
        <v>80</v>
      </c>
      <c r="C26" t="s">
        <v>35</v>
      </c>
      <c r="D26" t="s">
        <v>36</v>
      </c>
      <c r="E26" t="s">
        <v>17</v>
      </c>
      <c r="F26" t="s">
        <v>41</v>
      </c>
      <c r="G26" t="s">
        <v>42</v>
      </c>
      <c r="H26" t="s">
        <v>33</v>
      </c>
      <c r="I26" s="2">
        <v>8</v>
      </c>
      <c r="J26" s="3">
        <v>25</v>
      </c>
      <c r="K26" s="4">
        <v>0</v>
      </c>
      <c r="L26" s="3">
        <v>9.56</v>
      </c>
      <c r="M26" s="2">
        <v>0</v>
      </c>
      <c r="N26" s="3">
        <v>200</v>
      </c>
    </row>
    <row r="27" spans="1:14">
      <c r="A27" s="1">
        <v>45866</v>
      </c>
      <c r="B27" t="s">
        <v>81</v>
      </c>
      <c r="C27" t="s">
        <v>82</v>
      </c>
      <c r="D27" t="s">
        <v>83</v>
      </c>
      <c r="E27" t="s">
        <v>75</v>
      </c>
      <c r="F27" t="s">
        <v>41</v>
      </c>
      <c r="G27" t="s">
        <v>42</v>
      </c>
      <c r="H27" t="s">
        <v>20</v>
      </c>
      <c r="I27" s="2">
        <v>1</v>
      </c>
      <c r="J27" s="3">
        <v>27.31</v>
      </c>
      <c r="K27" s="4">
        <v>0.2</v>
      </c>
      <c r="L27" s="3">
        <v>11.96</v>
      </c>
      <c r="M27" s="2">
        <v>1</v>
      </c>
      <c r="N27" s="3">
        <v>21.85</v>
      </c>
    </row>
    <row r="28" spans="1:14">
      <c r="A28" s="1">
        <v>45675</v>
      </c>
      <c r="B28" t="s">
        <v>84</v>
      </c>
      <c r="C28" t="s">
        <v>45</v>
      </c>
      <c r="D28" t="s">
        <v>46</v>
      </c>
      <c r="E28" t="s">
        <v>24</v>
      </c>
      <c r="F28" t="s">
        <v>52</v>
      </c>
      <c r="G28" t="s">
        <v>53</v>
      </c>
      <c r="H28" t="s">
        <v>20</v>
      </c>
      <c r="I28" s="2">
        <v>2</v>
      </c>
      <c r="J28" s="3">
        <v>23.64</v>
      </c>
      <c r="K28" s="4">
        <v>0.2</v>
      </c>
      <c r="L28" s="3">
        <v>8.35</v>
      </c>
      <c r="M28" s="2">
        <v>2</v>
      </c>
      <c r="N28" s="3">
        <v>37.82</v>
      </c>
    </row>
    <row r="29" spans="1:14">
      <c r="A29" s="1">
        <v>45886</v>
      </c>
      <c r="B29" t="s">
        <v>85</v>
      </c>
      <c r="C29" t="s">
        <v>63</v>
      </c>
      <c r="D29" t="s">
        <v>64</v>
      </c>
      <c r="E29" t="s">
        <v>17</v>
      </c>
      <c r="F29" t="s">
        <v>25</v>
      </c>
      <c r="G29" t="s">
        <v>26</v>
      </c>
      <c r="H29" t="s">
        <v>20</v>
      </c>
      <c r="I29" s="2">
        <v>9</v>
      </c>
      <c r="J29" s="3">
        <v>77.97</v>
      </c>
      <c r="K29" s="4">
        <v>0.1</v>
      </c>
      <c r="L29" s="3">
        <v>45.32</v>
      </c>
      <c r="M29" s="2">
        <v>9</v>
      </c>
      <c r="N29" s="3">
        <v>631.55999999999995</v>
      </c>
    </row>
    <row r="30" spans="1:14">
      <c r="A30" s="1">
        <v>45751</v>
      </c>
      <c r="B30" t="s">
        <v>86</v>
      </c>
      <c r="C30" t="s">
        <v>63</v>
      </c>
      <c r="D30" t="s">
        <v>64</v>
      </c>
      <c r="E30" t="s">
        <v>17</v>
      </c>
      <c r="F30" t="s">
        <v>25</v>
      </c>
      <c r="G30" t="s">
        <v>26</v>
      </c>
      <c r="H30" t="s">
        <v>20</v>
      </c>
      <c r="I30" s="2">
        <v>4</v>
      </c>
      <c r="J30" s="3">
        <v>80.56</v>
      </c>
      <c r="K30" s="4">
        <v>0.1</v>
      </c>
      <c r="L30" s="3">
        <v>45.12</v>
      </c>
      <c r="M30" s="2">
        <v>4</v>
      </c>
      <c r="N30" s="3">
        <v>290.02</v>
      </c>
    </row>
    <row r="31" spans="1:14">
      <c r="A31" s="1">
        <v>45786</v>
      </c>
      <c r="B31" t="s">
        <v>87</v>
      </c>
      <c r="C31" t="s">
        <v>39</v>
      </c>
      <c r="D31" t="s">
        <v>40</v>
      </c>
      <c r="E31" t="s">
        <v>30</v>
      </c>
      <c r="F31" t="s">
        <v>18</v>
      </c>
      <c r="G31" t="s">
        <v>19</v>
      </c>
      <c r="H31" t="s">
        <v>20</v>
      </c>
      <c r="I31" s="2">
        <v>3</v>
      </c>
      <c r="J31" s="3">
        <v>55.56</v>
      </c>
      <c r="K31" s="4">
        <v>0.05</v>
      </c>
      <c r="L31" s="3">
        <v>27.46</v>
      </c>
      <c r="M31" s="2">
        <v>3</v>
      </c>
      <c r="N31" s="3">
        <v>158.35</v>
      </c>
    </row>
    <row r="32" spans="1:14">
      <c r="A32" s="1">
        <v>45992</v>
      </c>
      <c r="B32" t="s">
        <v>88</v>
      </c>
      <c r="C32" t="s">
        <v>89</v>
      </c>
      <c r="D32" t="s">
        <v>90</v>
      </c>
      <c r="E32" t="s">
        <v>75</v>
      </c>
      <c r="F32" t="s">
        <v>25</v>
      </c>
      <c r="G32" t="s">
        <v>26</v>
      </c>
      <c r="H32" t="s">
        <v>33</v>
      </c>
      <c r="I32" s="2">
        <v>10</v>
      </c>
      <c r="J32" s="3">
        <v>19.03</v>
      </c>
      <c r="K32" s="4">
        <v>0.2</v>
      </c>
      <c r="L32" s="3">
        <v>7.01</v>
      </c>
      <c r="M32" s="2">
        <v>0</v>
      </c>
      <c r="N32" s="3">
        <v>152.24</v>
      </c>
    </row>
    <row r="33" spans="1:14">
      <c r="A33" s="1">
        <v>46003</v>
      </c>
      <c r="B33" t="s">
        <v>91</v>
      </c>
      <c r="C33" t="s">
        <v>49</v>
      </c>
      <c r="D33" t="s">
        <v>50</v>
      </c>
      <c r="E33" t="s">
        <v>30</v>
      </c>
      <c r="F33" t="s">
        <v>31</v>
      </c>
      <c r="G33" t="s">
        <v>32</v>
      </c>
      <c r="H33" t="s">
        <v>33</v>
      </c>
      <c r="I33" s="2">
        <v>5</v>
      </c>
      <c r="J33" s="3">
        <v>191.26</v>
      </c>
      <c r="K33" s="4">
        <v>0.2</v>
      </c>
      <c r="L33" s="3">
        <v>117.05</v>
      </c>
      <c r="M33" s="2">
        <v>0</v>
      </c>
      <c r="N33" s="3">
        <v>765.04</v>
      </c>
    </row>
    <row r="34" spans="1:14">
      <c r="A34" s="1">
        <v>45961</v>
      </c>
      <c r="B34" t="s">
        <v>92</v>
      </c>
      <c r="C34" t="s">
        <v>63</v>
      </c>
      <c r="D34" t="s">
        <v>64</v>
      </c>
      <c r="E34" t="s">
        <v>17</v>
      </c>
      <c r="F34" t="s">
        <v>31</v>
      </c>
      <c r="G34" t="s">
        <v>32</v>
      </c>
      <c r="H34" t="s">
        <v>20</v>
      </c>
      <c r="I34" s="2">
        <v>7</v>
      </c>
      <c r="J34" s="3">
        <v>81.150000000000006</v>
      </c>
      <c r="K34" s="4">
        <v>0.2</v>
      </c>
      <c r="L34" s="3">
        <v>44.48</v>
      </c>
      <c r="M34" s="2">
        <v>7</v>
      </c>
      <c r="N34" s="3">
        <v>454.44</v>
      </c>
    </row>
    <row r="35" spans="1:14">
      <c r="A35" s="1">
        <v>45799</v>
      </c>
      <c r="B35" t="s">
        <v>93</v>
      </c>
      <c r="C35" t="s">
        <v>45</v>
      </c>
      <c r="D35" t="s">
        <v>46</v>
      </c>
      <c r="E35" t="s">
        <v>24</v>
      </c>
      <c r="F35" t="s">
        <v>18</v>
      </c>
      <c r="G35" t="s">
        <v>19</v>
      </c>
      <c r="H35" t="s">
        <v>33</v>
      </c>
      <c r="I35" s="2">
        <v>2</v>
      </c>
      <c r="J35" s="3">
        <v>23.55</v>
      </c>
      <c r="K35" s="4">
        <v>0</v>
      </c>
      <c r="L35" s="3">
        <v>8.36</v>
      </c>
      <c r="M35" s="2">
        <v>0</v>
      </c>
      <c r="N35" s="3">
        <v>47.1</v>
      </c>
    </row>
    <row r="36" spans="1:14">
      <c r="A36" s="1">
        <v>45817</v>
      </c>
      <c r="B36" t="s">
        <v>94</v>
      </c>
      <c r="C36" t="s">
        <v>28</v>
      </c>
      <c r="D36" t="s">
        <v>29</v>
      </c>
      <c r="E36" t="s">
        <v>30</v>
      </c>
      <c r="F36" t="s">
        <v>41</v>
      </c>
      <c r="G36" t="s">
        <v>42</v>
      </c>
      <c r="H36" t="s">
        <v>20</v>
      </c>
      <c r="I36" s="2">
        <v>1</v>
      </c>
      <c r="J36" s="3">
        <v>25.71</v>
      </c>
      <c r="K36" s="4">
        <v>0</v>
      </c>
      <c r="L36" s="3">
        <v>10.52</v>
      </c>
      <c r="M36" s="2">
        <v>1</v>
      </c>
      <c r="N36" s="3">
        <v>25.71</v>
      </c>
    </row>
    <row r="37" spans="1:14">
      <c r="A37" s="1">
        <v>45809</v>
      </c>
      <c r="B37" t="s">
        <v>95</v>
      </c>
      <c r="C37" t="s">
        <v>66</v>
      </c>
      <c r="D37" t="s">
        <v>67</v>
      </c>
      <c r="E37" t="s">
        <v>30</v>
      </c>
      <c r="F37" t="s">
        <v>41</v>
      </c>
      <c r="G37" t="s">
        <v>42</v>
      </c>
      <c r="H37" t="s">
        <v>33</v>
      </c>
      <c r="I37" s="2">
        <v>5</v>
      </c>
      <c r="J37" s="3">
        <v>68.52</v>
      </c>
      <c r="K37" s="4">
        <v>0</v>
      </c>
      <c r="L37" s="3">
        <v>34.46</v>
      </c>
      <c r="M37" s="2">
        <v>0</v>
      </c>
      <c r="N37" s="3">
        <v>342.6</v>
      </c>
    </row>
    <row r="38" spans="1:14">
      <c r="A38" s="1">
        <v>45874</v>
      </c>
      <c r="B38" t="s">
        <v>96</v>
      </c>
      <c r="C38" t="s">
        <v>82</v>
      </c>
      <c r="D38" t="s">
        <v>83</v>
      </c>
      <c r="E38" t="s">
        <v>75</v>
      </c>
      <c r="F38" t="s">
        <v>31</v>
      </c>
      <c r="G38" t="s">
        <v>32</v>
      </c>
      <c r="H38" t="s">
        <v>20</v>
      </c>
      <c r="I38" s="2">
        <v>2</v>
      </c>
      <c r="J38" s="3">
        <v>28.2</v>
      </c>
      <c r="K38" s="4">
        <v>0</v>
      </c>
      <c r="L38" s="3">
        <v>11.61</v>
      </c>
      <c r="M38" s="2">
        <v>2</v>
      </c>
      <c r="N38" s="3">
        <v>56.4</v>
      </c>
    </row>
    <row r="39" spans="1:14">
      <c r="A39" s="1">
        <v>45751</v>
      </c>
      <c r="B39" t="s">
        <v>97</v>
      </c>
      <c r="C39" t="s">
        <v>73</v>
      </c>
      <c r="D39" t="s">
        <v>74</v>
      </c>
      <c r="E39" t="s">
        <v>75</v>
      </c>
      <c r="F39" t="s">
        <v>25</v>
      </c>
      <c r="G39" t="s">
        <v>26</v>
      </c>
      <c r="H39" t="s">
        <v>33</v>
      </c>
      <c r="I39" s="2">
        <v>3</v>
      </c>
      <c r="J39" s="3">
        <v>32.22</v>
      </c>
      <c r="K39" s="4">
        <v>0</v>
      </c>
      <c r="L39" s="3">
        <v>14.44</v>
      </c>
      <c r="M39" s="2">
        <v>0</v>
      </c>
      <c r="N39" s="3">
        <v>96.66</v>
      </c>
    </row>
    <row r="40" spans="1:14">
      <c r="A40" s="1">
        <v>45753</v>
      </c>
      <c r="B40" t="s">
        <v>98</v>
      </c>
      <c r="C40" t="s">
        <v>58</v>
      </c>
      <c r="D40" t="s">
        <v>59</v>
      </c>
      <c r="E40" t="s">
        <v>17</v>
      </c>
      <c r="F40" t="s">
        <v>31</v>
      </c>
      <c r="G40" t="s">
        <v>32</v>
      </c>
      <c r="H40" t="s">
        <v>33</v>
      </c>
      <c r="I40" s="2">
        <v>1</v>
      </c>
      <c r="J40" s="3">
        <v>20.27</v>
      </c>
      <c r="K40" s="4">
        <v>0.1</v>
      </c>
      <c r="L40" s="3">
        <v>7.38</v>
      </c>
      <c r="M40" s="2">
        <v>0</v>
      </c>
      <c r="N40" s="3">
        <v>18.239999999999998</v>
      </c>
    </row>
    <row r="41" spans="1:14">
      <c r="A41" s="1">
        <v>45830</v>
      </c>
      <c r="B41" t="s">
        <v>99</v>
      </c>
      <c r="C41" t="s">
        <v>35</v>
      </c>
      <c r="D41" t="s">
        <v>36</v>
      </c>
      <c r="E41" t="s">
        <v>17</v>
      </c>
      <c r="F41" t="s">
        <v>31</v>
      </c>
      <c r="G41" t="s">
        <v>32</v>
      </c>
      <c r="H41" t="s">
        <v>20</v>
      </c>
      <c r="I41" s="2">
        <v>6</v>
      </c>
      <c r="J41" s="3">
        <v>23.91</v>
      </c>
      <c r="K41" s="4">
        <v>0</v>
      </c>
      <c r="L41" s="3">
        <v>9.49</v>
      </c>
      <c r="M41" s="2">
        <v>6</v>
      </c>
      <c r="N41" s="3">
        <v>143.46</v>
      </c>
    </row>
    <row r="42" spans="1:14">
      <c r="A42" s="1">
        <v>45976</v>
      </c>
      <c r="B42" t="s">
        <v>100</v>
      </c>
      <c r="C42" t="s">
        <v>73</v>
      </c>
      <c r="D42" t="s">
        <v>74</v>
      </c>
      <c r="E42" t="s">
        <v>75</v>
      </c>
      <c r="F42" t="s">
        <v>18</v>
      </c>
      <c r="G42" t="s">
        <v>19</v>
      </c>
      <c r="H42" t="s">
        <v>33</v>
      </c>
      <c r="I42" s="2">
        <v>8</v>
      </c>
      <c r="J42" s="3">
        <v>31.08</v>
      </c>
      <c r="K42" s="4">
        <v>0.15</v>
      </c>
      <c r="L42" s="3">
        <v>14.41</v>
      </c>
      <c r="M42" s="2">
        <v>0</v>
      </c>
      <c r="N42" s="3">
        <v>211.34</v>
      </c>
    </row>
    <row r="43" spans="1:14">
      <c r="A43" s="1">
        <v>46000</v>
      </c>
      <c r="B43" t="s">
        <v>101</v>
      </c>
      <c r="C43" t="s">
        <v>73</v>
      </c>
      <c r="D43" t="s">
        <v>74</v>
      </c>
      <c r="E43" t="s">
        <v>75</v>
      </c>
      <c r="F43" t="s">
        <v>25</v>
      </c>
      <c r="G43" t="s">
        <v>26</v>
      </c>
      <c r="H43" t="s">
        <v>33</v>
      </c>
      <c r="I43" s="2">
        <v>13</v>
      </c>
      <c r="J43" s="3">
        <v>31.67</v>
      </c>
      <c r="K43" s="4">
        <v>0.15</v>
      </c>
      <c r="L43" s="3">
        <v>14.02</v>
      </c>
      <c r="M43" s="2">
        <v>0</v>
      </c>
      <c r="N43" s="3">
        <v>349.95</v>
      </c>
    </row>
    <row r="44" spans="1:14">
      <c r="A44" s="1">
        <v>46000</v>
      </c>
      <c r="B44" t="s">
        <v>102</v>
      </c>
      <c r="C44" t="s">
        <v>28</v>
      </c>
      <c r="D44" t="s">
        <v>29</v>
      </c>
      <c r="E44" t="s">
        <v>30</v>
      </c>
      <c r="F44" t="s">
        <v>41</v>
      </c>
      <c r="G44" t="s">
        <v>42</v>
      </c>
      <c r="H44" t="s">
        <v>33</v>
      </c>
      <c r="I44" s="2">
        <v>3</v>
      </c>
      <c r="J44" s="3">
        <v>24.89</v>
      </c>
      <c r="K44" s="4">
        <v>0.2</v>
      </c>
      <c r="L44" s="3">
        <v>10.37</v>
      </c>
      <c r="M44" s="2">
        <v>0</v>
      </c>
      <c r="N44" s="3">
        <v>59.74</v>
      </c>
    </row>
    <row r="45" spans="1:14">
      <c r="A45" s="1">
        <v>45671</v>
      </c>
      <c r="B45" t="s">
        <v>103</v>
      </c>
      <c r="C45" t="s">
        <v>28</v>
      </c>
      <c r="D45" t="s">
        <v>29</v>
      </c>
      <c r="E45" t="s">
        <v>30</v>
      </c>
      <c r="F45" t="s">
        <v>25</v>
      </c>
      <c r="G45" t="s">
        <v>26</v>
      </c>
      <c r="H45" t="s">
        <v>33</v>
      </c>
      <c r="I45" s="2">
        <v>3</v>
      </c>
      <c r="J45" s="3">
        <v>25.32</v>
      </c>
      <c r="K45" s="4">
        <v>0.05</v>
      </c>
      <c r="L45" s="3">
        <v>10.44</v>
      </c>
      <c r="M45" s="2">
        <v>0</v>
      </c>
      <c r="N45" s="3">
        <v>72.16</v>
      </c>
    </row>
    <row r="46" spans="1:14">
      <c r="A46" s="1">
        <v>45679</v>
      </c>
      <c r="B46" t="s">
        <v>104</v>
      </c>
      <c r="C46" t="s">
        <v>63</v>
      </c>
      <c r="D46" t="s">
        <v>64</v>
      </c>
      <c r="E46" t="s">
        <v>17</v>
      </c>
      <c r="F46" t="s">
        <v>18</v>
      </c>
      <c r="G46" t="s">
        <v>19</v>
      </c>
      <c r="H46" t="s">
        <v>33</v>
      </c>
      <c r="I46" s="2">
        <v>5</v>
      </c>
      <c r="J46" s="3">
        <v>78.19</v>
      </c>
      <c r="K46" s="4">
        <v>0.05</v>
      </c>
      <c r="L46" s="3">
        <v>45.01</v>
      </c>
      <c r="M46" s="2">
        <v>0</v>
      </c>
      <c r="N46" s="3">
        <v>371.4</v>
      </c>
    </row>
    <row r="47" spans="1:14">
      <c r="A47" s="1">
        <v>45941</v>
      </c>
      <c r="B47" t="s">
        <v>105</v>
      </c>
      <c r="C47" t="s">
        <v>82</v>
      </c>
      <c r="D47" t="s">
        <v>83</v>
      </c>
      <c r="E47" t="s">
        <v>75</v>
      </c>
      <c r="F47" t="s">
        <v>18</v>
      </c>
      <c r="G47" t="s">
        <v>19</v>
      </c>
      <c r="H47" t="s">
        <v>33</v>
      </c>
      <c r="I47" s="2">
        <v>1</v>
      </c>
      <c r="J47" s="3">
        <v>27.76</v>
      </c>
      <c r="K47" s="4">
        <v>0.1</v>
      </c>
      <c r="L47" s="3">
        <v>11.83</v>
      </c>
      <c r="M47" s="2">
        <v>0</v>
      </c>
      <c r="N47" s="3">
        <v>24.98</v>
      </c>
    </row>
    <row r="48" spans="1:14">
      <c r="A48" s="1">
        <v>46011</v>
      </c>
      <c r="B48" t="s">
        <v>106</v>
      </c>
      <c r="C48" t="s">
        <v>55</v>
      </c>
      <c r="D48" t="s">
        <v>56</v>
      </c>
      <c r="E48" t="s">
        <v>24</v>
      </c>
      <c r="F48" t="s">
        <v>18</v>
      </c>
      <c r="G48" t="s">
        <v>19</v>
      </c>
      <c r="H48" t="s">
        <v>33</v>
      </c>
      <c r="I48" s="2">
        <v>7</v>
      </c>
      <c r="J48" s="3">
        <v>9.3699999999999992</v>
      </c>
      <c r="K48" s="4">
        <v>0.1</v>
      </c>
      <c r="L48" s="3">
        <v>2.86</v>
      </c>
      <c r="M48" s="2">
        <v>0</v>
      </c>
      <c r="N48" s="3">
        <v>59.03</v>
      </c>
    </row>
    <row r="49" spans="1:14">
      <c r="A49" s="1">
        <v>45792</v>
      </c>
      <c r="B49" t="s">
        <v>107</v>
      </c>
      <c r="C49" t="s">
        <v>89</v>
      </c>
      <c r="D49" t="s">
        <v>90</v>
      </c>
      <c r="E49" t="s">
        <v>75</v>
      </c>
      <c r="F49" t="s">
        <v>31</v>
      </c>
      <c r="G49" t="s">
        <v>32</v>
      </c>
      <c r="H49" t="s">
        <v>33</v>
      </c>
      <c r="I49" s="2">
        <v>6</v>
      </c>
      <c r="J49" s="3">
        <v>19.510000000000002</v>
      </c>
      <c r="K49" s="4">
        <v>0</v>
      </c>
      <c r="L49" s="3">
        <v>6.94</v>
      </c>
      <c r="M49" s="2">
        <v>0</v>
      </c>
      <c r="N49" s="3">
        <v>117.06</v>
      </c>
    </row>
    <row r="50" spans="1:14">
      <c r="A50" s="1">
        <v>45769</v>
      </c>
      <c r="B50" t="s">
        <v>108</v>
      </c>
      <c r="C50" t="s">
        <v>45</v>
      </c>
      <c r="D50" t="s">
        <v>46</v>
      </c>
      <c r="E50" t="s">
        <v>24</v>
      </c>
      <c r="F50" t="s">
        <v>25</v>
      </c>
      <c r="G50" t="s">
        <v>26</v>
      </c>
      <c r="H50" t="s">
        <v>20</v>
      </c>
      <c r="I50" s="2">
        <v>6</v>
      </c>
      <c r="J50" s="3">
        <v>23.34</v>
      </c>
      <c r="K50" s="4">
        <v>0.1</v>
      </c>
      <c r="L50" s="3">
        <v>8.3800000000000008</v>
      </c>
      <c r="M50" s="2">
        <v>6</v>
      </c>
      <c r="N50" s="3">
        <v>126.04</v>
      </c>
    </row>
    <row r="51" spans="1:14">
      <c r="A51" s="1">
        <v>45673</v>
      </c>
      <c r="B51" t="s">
        <v>109</v>
      </c>
      <c r="C51" t="s">
        <v>55</v>
      </c>
      <c r="D51" t="s">
        <v>56</v>
      </c>
      <c r="E51" t="s">
        <v>24</v>
      </c>
      <c r="F51" t="s">
        <v>41</v>
      </c>
      <c r="G51" t="s">
        <v>42</v>
      </c>
      <c r="H51" t="s">
        <v>33</v>
      </c>
      <c r="I51" s="2">
        <v>7</v>
      </c>
      <c r="J51" s="3">
        <v>9.5299999999999994</v>
      </c>
      <c r="K51" s="4">
        <v>0.1</v>
      </c>
      <c r="L51" s="3">
        <v>2.85</v>
      </c>
      <c r="M51" s="2">
        <v>0</v>
      </c>
      <c r="N51" s="3">
        <v>60.04</v>
      </c>
    </row>
    <row r="52" spans="1:14">
      <c r="A52" s="1">
        <v>45768</v>
      </c>
      <c r="B52" t="s">
        <v>110</v>
      </c>
      <c r="C52" t="s">
        <v>15</v>
      </c>
      <c r="D52" t="s">
        <v>16</v>
      </c>
      <c r="E52" t="s">
        <v>17</v>
      </c>
      <c r="F52" t="s">
        <v>41</v>
      </c>
      <c r="G52" t="s">
        <v>42</v>
      </c>
      <c r="H52" t="s">
        <v>33</v>
      </c>
      <c r="I52" s="2">
        <v>7</v>
      </c>
      <c r="J52" s="3">
        <v>30.68</v>
      </c>
      <c r="K52" s="4">
        <v>0.1</v>
      </c>
      <c r="L52" s="3">
        <v>11.87</v>
      </c>
      <c r="M52" s="2">
        <v>0</v>
      </c>
      <c r="N52" s="3">
        <v>193.28</v>
      </c>
    </row>
    <row r="53" spans="1:14">
      <c r="A53" s="1">
        <v>45984</v>
      </c>
      <c r="B53" t="s">
        <v>111</v>
      </c>
      <c r="C53" t="s">
        <v>22</v>
      </c>
      <c r="D53" t="s">
        <v>23</v>
      </c>
      <c r="E53" t="s">
        <v>24</v>
      </c>
      <c r="F53" t="s">
        <v>52</v>
      </c>
      <c r="G53" t="s">
        <v>53</v>
      </c>
      <c r="H53" t="s">
        <v>20</v>
      </c>
      <c r="I53" s="2">
        <v>2</v>
      </c>
      <c r="J53" s="3">
        <v>12.96</v>
      </c>
      <c r="K53" s="4">
        <v>0.15</v>
      </c>
      <c r="L53" s="3">
        <v>4.2699999999999996</v>
      </c>
      <c r="M53" s="2">
        <v>2</v>
      </c>
      <c r="N53" s="3">
        <v>22.03</v>
      </c>
    </row>
    <row r="54" spans="1:14">
      <c r="A54" s="1">
        <v>46020</v>
      </c>
      <c r="B54" t="s">
        <v>112</v>
      </c>
      <c r="C54" t="s">
        <v>89</v>
      </c>
      <c r="D54" t="s">
        <v>90</v>
      </c>
      <c r="E54" t="s">
        <v>75</v>
      </c>
      <c r="F54" t="s">
        <v>25</v>
      </c>
      <c r="G54" t="s">
        <v>26</v>
      </c>
      <c r="H54" t="s">
        <v>33</v>
      </c>
      <c r="I54" s="2">
        <v>9</v>
      </c>
      <c r="J54" s="3">
        <v>19.37</v>
      </c>
      <c r="K54" s="4">
        <v>0.2</v>
      </c>
      <c r="L54" s="3">
        <v>6.97</v>
      </c>
      <c r="M54" s="2">
        <v>0</v>
      </c>
      <c r="N54" s="3">
        <v>139.46</v>
      </c>
    </row>
    <row r="55" spans="1:14">
      <c r="A55" s="1">
        <v>45847</v>
      </c>
      <c r="B55" t="s">
        <v>113</v>
      </c>
      <c r="C55" t="s">
        <v>58</v>
      </c>
      <c r="D55" t="s">
        <v>59</v>
      </c>
      <c r="E55" t="s">
        <v>17</v>
      </c>
      <c r="F55" t="s">
        <v>31</v>
      </c>
      <c r="G55" t="s">
        <v>32</v>
      </c>
      <c r="H55" t="s">
        <v>33</v>
      </c>
      <c r="I55" s="2">
        <v>2</v>
      </c>
      <c r="J55" s="3">
        <v>20.32</v>
      </c>
      <c r="K55" s="4">
        <v>0.15</v>
      </c>
      <c r="L55" s="3">
        <v>7.34</v>
      </c>
      <c r="M55" s="2">
        <v>0</v>
      </c>
      <c r="N55" s="3">
        <v>34.54</v>
      </c>
    </row>
    <row r="56" spans="1:14">
      <c r="A56" s="1">
        <v>45750</v>
      </c>
      <c r="B56" t="s">
        <v>114</v>
      </c>
      <c r="C56" t="s">
        <v>15</v>
      </c>
      <c r="D56" t="s">
        <v>16</v>
      </c>
      <c r="E56" t="s">
        <v>17</v>
      </c>
      <c r="F56" t="s">
        <v>18</v>
      </c>
      <c r="G56" t="s">
        <v>19</v>
      </c>
      <c r="H56" t="s">
        <v>20</v>
      </c>
      <c r="I56" s="2">
        <v>2</v>
      </c>
      <c r="J56" s="3">
        <v>30.7</v>
      </c>
      <c r="K56" s="4">
        <v>0.1</v>
      </c>
      <c r="L56" s="3">
        <v>11.94</v>
      </c>
      <c r="M56" s="2">
        <v>2</v>
      </c>
      <c r="N56" s="3">
        <v>55.26</v>
      </c>
    </row>
    <row r="57" spans="1:14">
      <c r="A57" s="1">
        <v>45723</v>
      </c>
      <c r="B57" t="s">
        <v>115</v>
      </c>
      <c r="C57" t="s">
        <v>66</v>
      </c>
      <c r="D57" t="s">
        <v>67</v>
      </c>
      <c r="E57" t="s">
        <v>30</v>
      </c>
      <c r="F57" t="s">
        <v>52</v>
      </c>
      <c r="G57" t="s">
        <v>53</v>
      </c>
      <c r="H57" t="s">
        <v>33</v>
      </c>
      <c r="I57" s="2">
        <v>4</v>
      </c>
      <c r="J57" s="3">
        <v>69.64</v>
      </c>
      <c r="K57" s="4">
        <v>0.05</v>
      </c>
      <c r="L57" s="3">
        <v>34.450000000000003</v>
      </c>
      <c r="M57" s="2">
        <v>0</v>
      </c>
      <c r="N57" s="3">
        <v>264.63</v>
      </c>
    </row>
    <row r="58" spans="1:14">
      <c r="A58" s="1">
        <v>45833</v>
      </c>
      <c r="B58" t="s">
        <v>116</v>
      </c>
      <c r="C58" t="s">
        <v>55</v>
      </c>
      <c r="D58" t="s">
        <v>56</v>
      </c>
      <c r="E58" t="s">
        <v>24</v>
      </c>
      <c r="F58" t="s">
        <v>41</v>
      </c>
      <c r="G58" t="s">
        <v>42</v>
      </c>
      <c r="H58" t="s">
        <v>33</v>
      </c>
      <c r="I58" s="2">
        <v>6</v>
      </c>
      <c r="J58" s="3">
        <v>9.42</v>
      </c>
      <c r="K58" s="4">
        <v>0</v>
      </c>
      <c r="L58" s="3">
        <v>2.9</v>
      </c>
      <c r="M58" s="2">
        <v>0</v>
      </c>
      <c r="N58" s="3">
        <v>56.52</v>
      </c>
    </row>
    <row r="59" spans="1:14">
      <c r="A59" s="1">
        <v>45790</v>
      </c>
      <c r="B59" t="s">
        <v>117</v>
      </c>
      <c r="C59" t="s">
        <v>35</v>
      </c>
      <c r="D59" t="s">
        <v>36</v>
      </c>
      <c r="E59" t="s">
        <v>17</v>
      </c>
      <c r="F59" t="s">
        <v>52</v>
      </c>
      <c r="G59" t="s">
        <v>53</v>
      </c>
      <c r="H59" t="s">
        <v>33</v>
      </c>
      <c r="I59" s="2">
        <v>5</v>
      </c>
      <c r="J59" s="3">
        <v>24.93</v>
      </c>
      <c r="K59" s="4">
        <v>0.05</v>
      </c>
      <c r="L59" s="3">
        <v>9.6</v>
      </c>
      <c r="M59" s="2">
        <v>0</v>
      </c>
      <c r="N59" s="3">
        <v>118.42</v>
      </c>
    </row>
    <row r="60" spans="1:14">
      <c r="A60" s="1">
        <v>45763</v>
      </c>
      <c r="B60" t="s">
        <v>118</v>
      </c>
      <c r="C60" t="s">
        <v>28</v>
      </c>
      <c r="D60" t="s">
        <v>29</v>
      </c>
      <c r="E60" t="s">
        <v>30</v>
      </c>
      <c r="F60" t="s">
        <v>52</v>
      </c>
      <c r="G60" t="s">
        <v>53</v>
      </c>
      <c r="H60" t="s">
        <v>20</v>
      </c>
      <c r="I60" s="2">
        <v>5</v>
      </c>
      <c r="J60" s="3">
        <v>24.85</v>
      </c>
      <c r="K60" s="4">
        <v>0</v>
      </c>
      <c r="L60" s="3">
        <v>10.68</v>
      </c>
      <c r="M60" s="2">
        <v>5</v>
      </c>
      <c r="N60" s="3">
        <v>124.25</v>
      </c>
    </row>
    <row r="61" spans="1:14">
      <c r="A61" s="1">
        <v>45675</v>
      </c>
      <c r="B61" t="s">
        <v>119</v>
      </c>
      <c r="C61" t="s">
        <v>28</v>
      </c>
      <c r="D61" t="s">
        <v>29</v>
      </c>
      <c r="E61" t="s">
        <v>30</v>
      </c>
      <c r="F61" t="s">
        <v>52</v>
      </c>
      <c r="G61" t="s">
        <v>53</v>
      </c>
      <c r="H61" t="s">
        <v>33</v>
      </c>
      <c r="I61" s="2">
        <v>5</v>
      </c>
      <c r="J61" s="3">
        <v>24.37</v>
      </c>
      <c r="K61" s="4">
        <v>0.1</v>
      </c>
      <c r="L61" s="3">
        <v>10.35</v>
      </c>
      <c r="M61" s="2">
        <v>0</v>
      </c>
      <c r="N61" s="3">
        <v>109.67</v>
      </c>
    </row>
    <row r="62" spans="1:14">
      <c r="A62" s="1">
        <v>45840</v>
      </c>
      <c r="B62" t="s">
        <v>120</v>
      </c>
      <c r="C62" t="s">
        <v>49</v>
      </c>
      <c r="D62" t="s">
        <v>50</v>
      </c>
      <c r="E62" t="s">
        <v>30</v>
      </c>
      <c r="F62" t="s">
        <v>52</v>
      </c>
      <c r="G62" t="s">
        <v>53</v>
      </c>
      <c r="H62" t="s">
        <v>20</v>
      </c>
      <c r="I62" s="2">
        <v>3</v>
      </c>
      <c r="J62" s="3">
        <v>188.14</v>
      </c>
      <c r="K62" s="4">
        <v>0.15</v>
      </c>
      <c r="L62" s="3">
        <v>116.83</v>
      </c>
      <c r="M62" s="2">
        <v>3</v>
      </c>
      <c r="N62" s="3">
        <v>479.76</v>
      </c>
    </row>
    <row r="63" spans="1:14">
      <c r="A63" s="1">
        <v>45689</v>
      </c>
      <c r="B63" t="s">
        <v>121</v>
      </c>
      <c r="C63" t="s">
        <v>15</v>
      </c>
      <c r="D63" t="s">
        <v>16</v>
      </c>
      <c r="E63" t="s">
        <v>17</v>
      </c>
      <c r="F63" t="s">
        <v>25</v>
      </c>
      <c r="G63" t="s">
        <v>26</v>
      </c>
      <c r="H63" t="s">
        <v>20</v>
      </c>
      <c r="I63" s="2">
        <v>9</v>
      </c>
      <c r="J63" s="3">
        <v>29.49</v>
      </c>
      <c r="K63" s="4">
        <v>0</v>
      </c>
      <c r="L63" s="3">
        <v>12.07</v>
      </c>
      <c r="M63" s="2">
        <v>9</v>
      </c>
      <c r="N63" s="3">
        <v>265.41000000000003</v>
      </c>
    </row>
    <row r="64" spans="1:14">
      <c r="A64" s="1">
        <v>45969</v>
      </c>
      <c r="B64" t="s">
        <v>122</v>
      </c>
      <c r="C64" t="s">
        <v>39</v>
      </c>
      <c r="D64" t="s">
        <v>40</v>
      </c>
      <c r="E64" t="s">
        <v>30</v>
      </c>
      <c r="F64" t="s">
        <v>41</v>
      </c>
      <c r="G64" t="s">
        <v>42</v>
      </c>
      <c r="H64" t="s">
        <v>33</v>
      </c>
      <c r="I64" s="2">
        <v>4</v>
      </c>
      <c r="J64" s="3">
        <v>55.55</v>
      </c>
      <c r="K64" s="4">
        <v>0.05</v>
      </c>
      <c r="L64" s="3">
        <v>26.74</v>
      </c>
      <c r="M64" s="2">
        <v>0</v>
      </c>
      <c r="N64" s="3">
        <v>211.09</v>
      </c>
    </row>
    <row r="65" spans="1:14">
      <c r="A65" s="1">
        <v>45828</v>
      </c>
      <c r="B65" t="s">
        <v>123</v>
      </c>
      <c r="C65" t="s">
        <v>55</v>
      </c>
      <c r="D65" t="s">
        <v>56</v>
      </c>
      <c r="E65" t="s">
        <v>24</v>
      </c>
      <c r="F65" t="s">
        <v>41</v>
      </c>
      <c r="G65" t="s">
        <v>42</v>
      </c>
      <c r="H65" t="s">
        <v>33</v>
      </c>
      <c r="I65" s="2">
        <v>1</v>
      </c>
      <c r="J65" s="3">
        <v>9.3800000000000008</v>
      </c>
      <c r="K65" s="4">
        <v>0</v>
      </c>
      <c r="L65" s="3">
        <v>2.9</v>
      </c>
      <c r="M65" s="2">
        <v>0</v>
      </c>
      <c r="N65" s="3">
        <v>9.3800000000000008</v>
      </c>
    </row>
    <row r="66" spans="1:14">
      <c r="A66" s="1">
        <v>45899</v>
      </c>
      <c r="B66" t="s">
        <v>124</v>
      </c>
      <c r="C66" t="s">
        <v>82</v>
      </c>
      <c r="D66" t="s">
        <v>83</v>
      </c>
      <c r="E66" t="s">
        <v>75</v>
      </c>
      <c r="F66" t="s">
        <v>52</v>
      </c>
      <c r="G66" t="s">
        <v>53</v>
      </c>
      <c r="H66" t="s">
        <v>33</v>
      </c>
      <c r="I66" s="2">
        <v>1</v>
      </c>
      <c r="J66" s="3">
        <v>27.64</v>
      </c>
      <c r="K66" s="4">
        <v>0.05</v>
      </c>
      <c r="L66" s="3">
        <v>11.56</v>
      </c>
      <c r="M66" s="2">
        <v>0</v>
      </c>
      <c r="N66" s="3">
        <v>26.26</v>
      </c>
    </row>
    <row r="67" spans="1:14">
      <c r="A67" s="1">
        <v>45989</v>
      </c>
      <c r="B67" t="s">
        <v>125</v>
      </c>
      <c r="C67" t="s">
        <v>45</v>
      </c>
      <c r="D67" t="s">
        <v>46</v>
      </c>
      <c r="E67" t="s">
        <v>24</v>
      </c>
      <c r="F67" t="s">
        <v>25</v>
      </c>
      <c r="G67" t="s">
        <v>26</v>
      </c>
      <c r="H67" t="s">
        <v>33</v>
      </c>
      <c r="I67" s="2">
        <v>9</v>
      </c>
      <c r="J67" s="3">
        <v>23.38</v>
      </c>
      <c r="K67" s="4">
        <v>0.1</v>
      </c>
      <c r="L67" s="3">
        <v>8.5500000000000007</v>
      </c>
      <c r="M67" s="2">
        <v>0</v>
      </c>
      <c r="N67" s="3">
        <v>189.38</v>
      </c>
    </row>
    <row r="68" spans="1:14">
      <c r="A68" s="1">
        <v>45678</v>
      </c>
      <c r="B68" t="s">
        <v>126</v>
      </c>
      <c r="C68" t="s">
        <v>73</v>
      </c>
      <c r="D68" t="s">
        <v>74</v>
      </c>
      <c r="E68" t="s">
        <v>75</v>
      </c>
      <c r="F68" t="s">
        <v>41</v>
      </c>
      <c r="G68" t="s">
        <v>42</v>
      </c>
      <c r="H68" t="s">
        <v>33</v>
      </c>
      <c r="I68" s="2">
        <v>6</v>
      </c>
      <c r="J68" s="3">
        <v>31.23</v>
      </c>
      <c r="K68" s="4">
        <v>0.1</v>
      </c>
      <c r="L68" s="3">
        <v>14.28</v>
      </c>
      <c r="M68" s="2">
        <v>0</v>
      </c>
      <c r="N68" s="3">
        <v>168.64</v>
      </c>
    </row>
    <row r="69" spans="1:14">
      <c r="A69" s="1">
        <v>45984</v>
      </c>
      <c r="B69" t="s">
        <v>127</v>
      </c>
      <c r="C69" t="s">
        <v>69</v>
      </c>
      <c r="D69" t="s">
        <v>70</v>
      </c>
      <c r="E69" t="s">
        <v>30</v>
      </c>
      <c r="F69" t="s">
        <v>52</v>
      </c>
      <c r="G69" t="s">
        <v>53</v>
      </c>
      <c r="H69" t="s">
        <v>20</v>
      </c>
      <c r="I69" s="2">
        <v>4</v>
      </c>
      <c r="J69" s="3">
        <v>40.270000000000003</v>
      </c>
      <c r="K69" s="4">
        <v>0.2</v>
      </c>
      <c r="L69" s="3">
        <v>18.489999999999998</v>
      </c>
      <c r="M69" s="2">
        <v>4</v>
      </c>
      <c r="N69" s="3">
        <v>128.86000000000001</v>
      </c>
    </row>
    <row r="70" spans="1:14">
      <c r="A70" s="1">
        <v>45911</v>
      </c>
      <c r="B70" t="s">
        <v>128</v>
      </c>
      <c r="C70" t="s">
        <v>35</v>
      </c>
      <c r="D70" t="s">
        <v>36</v>
      </c>
      <c r="E70" t="s">
        <v>17</v>
      </c>
      <c r="F70" t="s">
        <v>31</v>
      </c>
      <c r="G70" t="s">
        <v>32</v>
      </c>
      <c r="H70" t="s">
        <v>33</v>
      </c>
      <c r="I70" s="2">
        <v>1</v>
      </c>
      <c r="J70" s="3">
        <v>25.05</v>
      </c>
      <c r="K70" s="4">
        <v>0.05</v>
      </c>
      <c r="L70" s="3">
        <v>9.6999999999999993</v>
      </c>
      <c r="M70" s="2">
        <v>0</v>
      </c>
      <c r="N70" s="3">
        <v>23.8</v>
      </c>
    </row>
    <row r="71" spans="1:14">
      <c r="A71" s="1">
        <v>45891</v>
      </c>
      <c r="B71" t="s">
        <v>129</v>
      </c>
      <c r="C71" t="s">
        <v>82</v>
      </c>
      <c r="D71" t="s">
        <v>83</v>
      </c>
      <c r="E71" t="s">
        <v>75</v>
      </c>
      <c r="F71" t="s">
        <v>18</v>
      </c>
      <c r="G71" t="s">
        <v>19</v>
      </c>
      <c r="H71" t="s">
        <v>20</v>
      </c>
      <c r="I71" s="2">
        <v>7</v>
      </c>
      <c r="J71" s="3">
        <v>26.97</v>
      </c>
      <c r="K71" s="4">
        <v>0.05</v>
      </c>
      <c r="L71" s="3">
        <v>11.64</v>
      </c>
      <c r="M71" s="2">
        <v>7</v>
      </c>
      <c r="N71" s="3">
        <v>179.35</v>
      </c>
    </row>
    <row r="72" spans="1:14">
      <c r="A72" s="1">
        <v>45767</v>
      </c>
      <c r="B72" t="s">
        <v>130</v>
      </c>
      <c r="C72" t="s">
        <v>15</v>
      </c>
      <c r="D72" t="s">
        <v>16</v>
      </c>
      <c r="E72" t="s">
        <v>17</v>
      </c>
      <c r="F72" t="s">
        <v>18</v>
      </c>
      <c r="G72" t="s">
        <v>19</v>
      </c>
      <c r="H72" t="s">
        <v>33</v>
      </c>
      <c r="I72" s="2">
        <v>3</v>
      </c>
      <c r="J72" s="3">
        <v>29.43</v>
      </c>
      <c r="K72" s="4">
        <v>0.05</v>
      </c>
      <c r="L72" s="3">
        <v>12.11</v>
      </c>
      <c r="M72" s="2">
        <v>0</v>
      </c>
      <c r="N72" s="3">
        <v>83.88</v>
      </c>
    </row>
    <row r="73" spans="1:14">
      <c r="A73" s="1">
        <v>45863</v>
      </c>
      <c r="B73" t="s">
        <v>131</v>
      </c>
      <c r="C73" t="s">
        <v>39</v>
      </c>
      <c r="D73" t="s">
        <v>40</v>
      </c>
      <c r="E73" t="s">
        <v>30</v>
      </c>
      <c r="F73" t="s">
        <v>52</v>
      </c>
      <c r="G73" t="s">
        <v>53</v>
      </c>
      <c r="H73" t="s">
        <v>33</v>
      </c>
      <c r="I73" s="2">
        <v>3</v>
      </c>
      <c r="J73" s="3">
        <v>55.96</v>
      </c>
      <c r="K73" s="4">
        <v>0</v>
      </c>
      <c r="L73" s="3">
        <v>26.78</v>
      </c>
      <c r="M73" s="2">
        <v>0</v>
      </c>
      <c r="N73" s="3">
        <v>167.88</v>
      </c>
    </row>
    <row r="74" spans="1:14">
      <c r="A74" s="1">
        <v>45816</v>
      </c>
      <c r="B74" t="s">
        <v>132</v>
      </c>
      <c r="C74" t="s">
        <v>49</v>
      </c>
      <c r="D74" t="s">
        <v>50</v>
      </c>
      <c r="E74" t="s">
        <v>30</v>
      </c>
      <c r="F74" t="s">
        <v>25</v>
      </c>
      <c r="G74" t="s">
        <v>26</v>
      </c>
      <c r="H74" t="s">
        <v>20</v>
      </c>
      <c r="I74" s="2">
        <v>4</v>
      </c>
      <c r="J74" s="3">
        <v>188.21</v>
      </c>
      <c r="K74" s="4">
        <v>0.2</v>
      </c>
      <c r="L74" s="3">
        <v>118.96</v>
      </c>
      <c r="M74" s="2">
        <v>4</v>
      </c>
      <c r="N74" s="3">
        <v>602.27</v>
      </c>
    </row>
    <row r="75" spans="1:14">
      <c r="A75" s="1">
        <v>45756</v>
      </c>
      <c r="B75" t="s">
        <v>133</v>
      </c>
      <c r="C75" t="s">
        <v>39</v>
      </c>
      <c r="D75" t="s">
        <v>40</v>
      </c>
      <c r="E75" t="s">
        <v>30</v>
      </c>
      <c r="F75" t="s">
        <v>41</v>
      </c>
      <c r="G75" t="s">
        <v>42</v>
      </c>
      <c r="H75" t="s">
        <v>33</v>
      </c>
      <c r="I75" s="2">
        <v>2</v>
      </c>
      <c r="J75" s="3">
        <v>55.79</v>
      </c>
      <c r="K75" s="4">
        <v>0</v>
      </c>
      <c r="L75" s="3">
        <v>26.67</v>
      </c>
      <c r="M75" s="2">
        <v>0</v>
      </c>
      <c r="N75" s="3">
        <v>111.58</v>
      </c>
    </row>
    <row r="76" spans="1:14">
      <c r="A76" s="1">
        <v>45970</v>
      </c>
      <c r="B76" t="s">
        <v>134</v>
      </c>
      <c r="C76" t="s">
        <v>15</v>
      </c>
      <c r="D76" t="s">
        <v>16</v>
      </c>
      <c r="E76" t="s">
        <v>17</v>
      </c>
      <c r="F76" t="s">
        <v>25</v>
      </c>
      <c r="G76" t="s">
        <v>26</v>
      </c>
      <c r="H76" t="s">
        <v>33</v>
      </c>
      <c r="I76" s="2">
        <v>4</v>
      </c>
      <c r="J76" s="3">
        <v>30.85</v>
      </c>
      <c r="K76" s="4">
        <v>0.15</v>
      </c>
      <c r="L76" s="3">
        <v>11.85</v>
      </c>
      <c r="M76" s="2">
        <v>0</v>
      </c>
      <c r="N76" s="3">
        <v>104.89</v>
      </c>
    </row>
    <row r="77" spans="1:14">
      <c r="A77" s="1">
        <v>45675</v>
      </c>
      <c r="B77" t="s">
        <v>135</v>
      </c>
      <c r="C77" t="s">
        <v>69</v>
      </c>
      <c r="D77" t="s">
        <v>70</v>
      </c>
      <c r="E77" t="s">
        <v>30</v>
      </c>
      <c r="F77" t="s">
        <v>18</v>
      </c>
      <c r="G77" t="s">
        <v>19</v>
      </c>
      <c r="H77" t="s">
        <v>20</v>
      </c>
      <c r="I77" s="2">
        <v>1</v>
      </c>
      <c r="J77" s="3">
        <v>39.49</v>
      </c>
      <c r="K77" s="4">
        <v>0</v>
      </c>
      <c r="L77" s="3">
        <v>18.43</v>
      </c>
      <c r="M77" s="2">
        <v>1</v>
      </c>
      <c r="N77" s="3">
        <v>39.49</v>
      </c>
    </row>
    <row r="78" spans="1:14">
      <c r="A78" s="1">
        <v>45689</v>
      </c>
      <c r="B78" t="s">
        <v>136</v>
      </c>
      <c r="C78" t="s">
        <v>55</v>
      </c>
      <c r="D78" t="s">
        <v>56</v>
      </c>
      <c r="E78" t="s">
        <v>24</v>
      </c>
      <c r="F78" t="s">
        <v>18</v>
      </c>
      <c r="G78" t="s">
        <v>19</v>
      </c>
      <c r="H78" t="s">
        <v>33</v>
      </c>
      <c r="I78" s="2">
        <v>3</v>
      </c>
      <c r="J78" s="3">
        <v>9.31</v>
      </c>
      <c r="K78" s="4">
        <v>0</v>
      </c>
      <c r="L78" s="3">
        <v>2.82</v>
      </c>
      <c r="M78" s="2">
        <v>0</v>
      </c>
      <c r="N78" s="3">
        <v>27.93</v>
      </c>
    </row>
    <row r="79" spans="1:14">
      <c r="A79" s="1">
        <v>45995</v>
      </c>
      <c r="B79" t="s">
        <v>137</v>
      </c>
      <c r="C79" t="s">
        <v>35</v>
      </c>
      <c r="D79" t="s">
        <v>36</v>
      </c>
      <c r="E79" t="s">
        <v>17</v>
      </c>
      <c r="F79" t="s">
        <v>41</v>
      </c>
      <c r="G79" t="s">
        <v>42</v>
      </c>
      <c r="H79" t="s">
        <v>33</v>
      </c>
      <c r="I79" s="2">
        <v>1</v>
      </c>
      <c r="J79" s="3">
        <v>23.98</v>
      </c>
      <c r="K79" s="4">
        <v>0.1</v>
      </c>
      <c r="L79" s="3">
        <v>9.4499999999999993</v>
      </c>
      <c r="M79" s="2">
        <v>0</v>
      </c>
      <c r="N79" s="3">
        <v>21.58</v>
      </c>
    </row>
    <row r="80" spans="1:14">
      <c r="A80" s="1">
        <v>45981</v>
      </c>
      <c r="B80" t="s">
        <v>138</v>
      </c>
      <c r="C80" t="s">
        <v>55</v>
      </c>
      <c r="D80" t="s">
        <v>56</v>
      </c>
      <c r="E80" t="s">
        <v>24</v>
      </c>
      <c r="F80" t="s">
        <v>25</v>
      </c>
      <c r="G80" t="s">
        <v>26</v>
      </c>
      <c r="H80" t="s">
        <v>20</v>
      </c>
      <c r="I80" s="2">
        <v>5</v>
      </c>
      <c r="J80" s="3">
        <v>9.7200000000000006</v>
      </c>
      <c r="K80" s="4">
        <v>0.05</v>
      </c>
      <c r="L80" s="3">
        <v>2.83</v>
      </c>
      <c r="M80" s="2">
        <v>5</v>
      </c>
      <c r="N80" s="3">
        <v>46.17</v>
      </c>
    </row>
    <row r="81" spans="1:14">
      <c r="A81" s="1">
        <v>45920</v>
      </c>
      <c r="B81" t="s">
        <v>139</v>
      </c>
      <c r="C81" t="s">
        <v>15</v>
      </c>
      <c r="D81" t="s">
        <v>16</v>
      </c>
      <c r="E81" t="s">
        <v>17</v>
      </c>
      <c r="F81" t="s">
        <v>41</v>
      </c>
      <c r="G81" t="s">
        <v>42</v>
      </c>
      <c r="H81" t="s">
        <v>33</v>
      </c>
      <c r="I81" s="2">
        <v>2</v>
      </c>
      <c r="J81" s="3">
        <v>29.47</v>
      </c>
      <c r="K81" s="4">
        <v>0</v>
      </c>
      <c r="L81" s="3">
        <v>11.84</v>
      </c>
      <c r="M81" s="2">
        <v>0</v>
      </c>
      <c r="N81" s="3">
        <v>58.94</v>
      </c>
    </row>
    <row r="82" spans="1:14">
      <c r="A82" s="1">
        <v>45719</v>
      </c>
      <c r="B82" t="s">
        <v>140</v>
      </c>
      <c r="C82" t="s">
        <v>69</v>
      </c>
      <c r="D82" t="s">
        <v>70</v>
      </c>
      <c r="E82" t="s">
        <v>30</v>
      </c>
      <c r="F82" t="s">
        <v>41</v>
      </c>
      <c r="G82" t="s">
        <v>42</v>
      </c>
      <c r="H82" t="s">
        <v>33</v>
      </c>
      <c r="I82" s="2">
        <v>5</v>
      </c>
      <c r="J82" s="3">
        <v>39.92</v>
      </c>
      <c r="K82" s="4">
        <v>0</v>
      </c>
      <c r="L82" s="3">
        <v>18.05</v>
      </c>
      <c r="M82" s="2">
        <v>0</v>
      </c>
      <c r="N82" s="3">
        <v>199.6</v>
      </c>
    </row>
    <row r="83" spans="1:14">
      <c r="A83" s="1">
        <v>45953</v>
      </c>
      <c r="B83" t="s">
        <v>141</v>
      </c>
      <c r="C83" t="s">
        <v>35</v>
      </c>
      <c r="D83" t="s">
        <v>36</v>
      </c>
      <c r="E83" t="s">
        <v>17</v>
      </c>
      <c r="F83" t="s">
        <v>52</v>
      </c>
      <c r="G83" t="s">
        <v>53</v>
      </c>
      <c r="H83" t="s">
        <v>20</v>
      </c>
      <c r="I83" s="2">
        <v>2</v>
      </c>
      <c r="J83" s="3">
        <v>24.14</v>
      </c>
      <c r="K83" s="4">
        <v>0.05</v>
      </c>
      <c r="L83" s="3">
        <v>9.6199999999999992</v>
      </c>
      <c r="M83" s="2">
        <v>2</v>
      </c>
      <c r="N83" s="3">
        <v>45.87</v>
      </c>
    </row>
    <row r="84" spans="1:14">
      <c r="A84" s="1">
        <v>45930</v>
      </c>
      <c r="B84" t="s">
        <v>142</v>
      </c>
      <c r="C84" t="s">
        <v>49</v>
      </c>
      <c r="D84" t="s">
        <v>50</v>
      </c>
      <c r="E84" t="s">
        <v>30</v>
      </c>
      <c r="F84" t="s">
        <v>31</v>
      </c>
      <c r="G84" t="s">
        <v>32</v>
      </c>
      <c r="H84" t="s">
        <v>20</v>
      </c>
      <c r="I84" s="2">
        <v>1</v>
      </c>
      <c r="J84" s="3">
        <v>187.8</v>
      </c>
      <c r="K84" s="4">
        <v>0.05</v>
      </c>
      <c r="L84" s="3">
        <v>117.85</v>
      </c>
      <c r="M84" s="2">
        <v>1</v>
      </c>
      <c r="N84" s="3">
        <v>178.41</v>
      </c>
    </row>
    <row r="85" spans="1:14">
      <c r="A85" s="1">
        <v>45790</v>
      </c>
      <c r="B85" t="s">
        <v>143</v>
      </c>
      <c r="C85" t="s">
        <v>49</v>
      </c>
      <c r="D85" t="s">
        <v>50</v>
      </c>
      <c r="E85" t="s">
        <v>30</v>
      </c>
      <c r="F85" t="s">
        <v>25</v>
      </c>
      <c r="G85" t="s">
        <v>26</v>
      </c>
      <c r="H85" t="s">
        <v>33</v>
      </c>
      <c r="I85" s="2">
        <v>3</v>
      </c>
      <c r="J85" s="3">
        <v>191.11</v>
      </c>
      <c r="K85" s="4">
        <v>0.1</v>
      </c>
      <c r="L85" s="3">
        <v>119.11</v>
      </c>
      <c r="M85" s="2">
        <v>0</v>
      </c>
      <c r="N85" s="3">
        <v>516</v>
      </c>
    </row>
    <row r="86" spans="1:14">
      <c r="A86" s="1">
        <v>45901</v>
      </c>
      <c r="B86" t="s">
        <v>144</v>
      </c>
      <c r="C86" t="s">
        <v>66</v>
      </c>
      <c r="D86" t="s">
        <v>67</v>
      </c>
      <c r="E86" t="s">
        <v>30</v>
      </c>
      <c r="F86" t="s">
        <v>31</v>
      </c>
      <c r="G86" t="s">
        <v>32</v>
      </c>
      <c r="H86" t="s">
        <v>33</v>
      </c>
      <c r="I86" s="2">
        <v>6</v>
      </c>
      <c r="J86" s="3">
        <v>70.31</v>
      </c>
      <c r="K86" s="4">
        <v>0</v>
      </c>
      <c r="L86" s="3">
        <v>34.68</v>
      </c>
      <c r="M86" s="2">
        <v>0</v>
      </c>
      <c r="N86" s="3">
        <v>421.86</v>
      </c>
    </row>
    <row r="87" spans="1:14">
      <c r="A87" s="1">
        <v>45939</v>
      </c>
      <c r="B87" t="s">
        <v>145</v>
      </c>
      <c r="C87" t="s">
        <v>55</v>
      </c>
      <c r="D87" t="s">
        <v>56</v>
      </c>
      <c r="E87" t="s">
        <v>24</v>
      </c>
      <c r="F87" t="s">
        <v>41</v>
      </c>
      <c r="G87" t="s">
        <v>42</v>
      </c>
      <c r="H87" t="s">
        <v>33</v>
      </c>
      <c r="I87" s="2">
        <v>1</v>
      </c>
      <c r="J87" s="3">
        <v>9.5</v>
      </c>
      <c r="K87" s="4">
        <v>0.15</v>
      </c>
      <c r="L87" s="3">
        <v>2.9</v>
      </c>
      <c r="M87" s="2">
        <v>0</v>
      </c>
      <c r="N87" s="3">
        <v>8.07</v>
      </c>
    </row>
    <row r="88" spans="1:14">
      <c r="A88" s="1">
        <v>45735</v>
      </c>
      <c r="B88" t="s">
        <v>146</v>
      </c>
      <c r="C88" t="s">
        <v>82</v>
      </c>
      <c r="D88" t="s">
        <v>83</v>
      </c>
      <c r="E88" t="s">
        <v>75</v>
      </c>
      <c r="F88" t="s">
        <v>52</v>
      </c>
      <c r="G88" t="s">
        <v>53</v>
      </c>
      <c r="H88" t="s">
        <v>33</v>
      </c>
      <c r="I88" s="2">
        <v>3</v>
      </c>
      <c r="J88" s="3">
        <v>27.34</v>
      </c>
      <c r="K88" s="4">
        <v>0.1</v>
      </c>
      <c r="L88" s="3">
        <v>11.83</v>
      </c>
      <c r="M88" s="2">
        <v>0</v>
      </c>
      <c r="N88" s="3">
        <v>73.819999999999993</v>
      </c>
    </row>
    <row r="89" spans="1:14">
      <c r="A89" s="1">
        <v>46002</v>
      </c>
      <c r="B89" t="s">
        <v>147</v>
      </c>
      <c r="C89" t="s">
        <v>82</v>
      </c>
      <c r="D89" t="s">
        <v>83</v>
      </c>
      <c r="E89" t="s">
        <v>75</v>
      </c>
      <c r="F89" t="s">
        <v>52</v>
      </c>
      <c r="G89" t="s">
        <v>53</v>
      </c>
      <c r="H89" t="s">
        <v>20</v>
      </c>
      <c r="I89" s="2">
        <v>12</v>
      </c>
      <c r="J89" s="3">
        <v>26.73</v>
      </c>
      <c r="K89" s="4">
        <v>0.15</v>
      </c>
      <c r="L89" s="3">
        <v>11.92</v>
      </c>
      <c r="M89" s="2">
        <v>12</v>
      </c>
      <c r="N89" s="3">
        <v>272.64999999999998</v>
      </c>
    </row>
    <row r="90" spans="1:14">
      <c r="A90" s="1">
        <v>45962</v>
      </c>
      <c r="B90" t="s">
        <v>148</v>
      </c>
      <c r="C90" t="s">
        <v>45</v>
      </c>
      <c r="D90" t="s">
        <v>46</v>
      </c>
      <c r="E90" t="s">
        <v>24</v>
      </c>
      <c r="F90" t="s">
        <v>25</v>
      </c>
      <c r="G90" t="s">
        <v>26</v>
      </c>
      <c r="H90" t="s">
        <v>33</v>
      </c>
      <c r="I90" s="2">
        <v>4</v>
      </c>
      <c r="J90" s="3">
        <v>22.8</v>
      </c>
      <c r="K90" s="4">
        <v>0.15</v>
      </c>
      <c r="L90" s="3">
        <v>8.59</v>
      </c>
      <c r="M90" s="2">
        <v>0</v>
      </c>
      <c r="N90" s="3">
        <v>77.52</v>
      </c>
    </row>
    <row r="91" spans="1:14">
      <c r="A91" s="1">
        <v>45734</v>
      </c>
      <c r="B91" t="s">
        <v>149</v>
      </c>
      <c r="C91" t="s">
        <v>69</v>
      </c>
      <c r="D91" t="s">
        <v>70</v>
      </c>
      <c r="E91" t="s">
        <v>30</v>
      </c>
      <c r="F91" t="s">
        <v>18</v>
      </c>
      <c r="G91" t="s">
        <v>19</v>
      </c>
      <c r="H91" t="s">
        <v>33</v>
      </c>
      <c r="I91" s="2">
        <v>5</v>
      </c>
      <c r="J91" s="3">
        <v>39.08</v>
      </c>
      <c r="K91" s="4">
        <v>0.05</v>
      </c>
      <c r="L91" s="3">
        <v>18.399999999999999</v>
      </c>
      <c r="M91" s="2">
        <v>0</v>
      </c>
      <c r="N91" s="3">
        <v>185.63</v>
      </c>
    </row>
    <row r="92" spans="1:14">
      <c r="A92" s="1">
        <v>45778</v>
      </c>
      <c r="B92" t="s">
        <v>150</v>
      </c>
      <c r="C92" t="s">
        <v>22</v>
      </c>
      <c r="D92" t="s">
        <v>23</v>
      </c>
      <c r="E92" t="s">
        <v>24</v>
      </c>
      <c r="F92" t="s">
        <v>52</v>
      </c>
      <c r="G92" t="s">
        <v>53</v>
      </c>
      <c r="H92" t="s">
        <v>20</v>
      </c>
      <c r="I92" s="2">
        <v>10</v>
      </c>
      <c r="J92" s="3">
        <v>13.31</v>
      </c>
      <c r="K92" s="4">
        <v>0.15</v>
      </c>
      <c r="L92" s="3">
        <v>4.28</v>
      </c>
      <c r="M92" s="2">
        <v>10</v>
      </c>
      <c r="N92" s="3">
        <v>113.13</v>
      </c>
    </row>
    <row r="93" spans="1:14">
      <c r="A93" s="1">
        <v>45746</v>
      </c>
      <c r="B93" t="s">
        <v>151</v>
      </c>
      <c r="C93" t="s">
        <v>15</v>
      </c>
      <c r="D93" t="s">
        <v>16</v>
      </c>
      <c r="E93" t="s">
        <v>17</v>
      </c>
      <c r="F93" t="s">
        <v>18</v>
      </c>
      <c r="G93" t="s">
        <v>19</v>
      </c>
      <c r="H93" t="s">
        <v>33</v>
      </c>
      <c r="I93" s="2">
        <v>2</v>
      </c>
      <c r="J93" s="3">
        <v>30.59</v>
      </c>
      <c r="K93" s="4">
        <v>0.15</v>
      </c>
      <c r="L93" s="3">
        <v>11.88</v>
      </c>
      <c r="M93" s="2">
        <v>0</v>
      </c>
      <c r="N93" s="3">
        <v>52</v>
      </c>
    </row>
    <row r="94" spans="1:14">
      <c r="A94" s="1">
        <v>45882</v>
      </c>
      <c r="B94" t="s">
        <v>152</v>
      </c>
      <c r="C94" t="s">
        <v>39</v>
      </c>
      <c r="D94" t="s">
        <v>40</v>
      </c>
      <c r="E94" t="s">
        <v>30</v>
      </c>
      <c r="F94" t="s">
        <v>25</v>
      </c>
      <c r="G94" t="s">
        <v>26</v>
      </c>
      <c r="H94" t="s">
        <v>33</v>
      </c>
      <c r="I94" s="2">
        <v>7</v>
      </c>
      <c r="J94" s="3">
        <v>56.19</v>
      </c>
      <c r="K94" s="4">
        <v>0.05</v>
      </c>
      <c r="L94" s="3">
        <v>27.29</v>
      </c>
      <c r="M94" s="2">
        <v>0</v>
      </c>
      <c r="N94" s="3">
        <v>373.66</v>
      </c>
    </row>
    <row r="95" spans="1:14">
      <c r="A95" s="1">
        <v>45972</v>
      </c>
      <c r="B95" t="s">
        <v>153</v>
      </c>
      <c r="C95" t="s">
        <v>63</v>
      </c>
      <c r="D95" t="s">
        <v>64</v>
      </c>
      <c r="E95" t="s">
        <v>17</v>
      </c>
      <c r="F95" t="s">
        <v>25</v>
      </c>
      <c r="G95" t="s">
        <v>26</v>
      </c>
      <c r="H95" t="s">
        <v>20</v>
      </c>
      <c r="I95" s="2">
        <v>2</v>
      </c>
      <c r="J95" s="3">
        <v>81.61</v>
      </c>
      <c r="K95" s="4">
        <v>0.15</v>
      </c>
      <c r="L95" s="3">
        <v>44.72</v>
      </c>
      <c r="M95" s="2">
        <v>2</v>
      </c>
      <c r="N95" s="3">
        <v>138.74</v>
      </c>
    </row>
    <row r="96" spans="1:14">
      <c r="A96" s="1">
        <v>45887</v>
      </c>
      <c r="B96" t="s">
        <v>154</v>
      </c>
      <c r="C96" t="s">
        <v>82</v>
      </c>
      <c r="D96" t="s">
        <v>83</v>
      </c>
      <c r="E96" t="s">
        <v>75</v>
      </c>
      <c r="F96" t="s">
        <v>52</v>
      </c>
      <c r="G96" t="s">
        <v>53</v>
      </c>
      <c r="H96" t="s">
        <v>33</v>
      </c>
      <c r="I96" s="2">
        <v>7</v>
      </c>
      <c r="J96" s="3">
        <v>28.28</v>
      </c>
      <c r="K96" s="4">
        <v>0.05</v>
      </c>
      <c r="L96" s="3">
        <v>11.78</v>
      </c>
      <c r="M96" s="2">
        <v>0</v>
      </c>
      <c r="N96" s="3">
        <v>188.06</v>
      </c>
    </row>
    <row r="97" spans="1:14">
      <c r="A97" s="1">
        <v>45772</v>
      </c>
      <c r="B97" t="s">
        <v>155</v>
      </c>
      <c r="C97" t="s">
        <v>82</v>
      </c>
      <c r="D97" t="s">
        <v>83</v>
      </c>
      <c r="E97" t="s">
        <v>75</v>
      </c>
      <c r="F97" t="s">
        <v>41</v>
      </c>
      <c r="G97" t="s">
        <v>42</v>
      </c>
      <c r="H97" t="s">
        <v>20</v>
      </c>
      <c r="I97" s="2">
        <v>3</v>
      </c>
      <c r="J97" s="3">
        <v>28.17</v>
      </c>
      <c r="K97" s="4">
        <v>0.1</v>
      </c>
      <c r="L97" s="3">
        <v>11.83</v>
      </c>
      <c r="M97" s="2">
        <v>3</v>
      </c>
      <c r="N97" s="3">
        <v>76.06</v>
      </c>
    </row>
    <row r="98" spans="1:14">
      <c r="A98" s="1">
        <v>45966</v>
      </c>
      <c r="B98" t="s">
        <v>156</v>
      </c>
      <c r="C98" t="s">
        <v>89</v>
      </c>
      <c r="D98" t="s">
        <v>90</v>
      </c>
      <c r="E98" t="s">
        <v>75</v>
      </c>
      <c r="F98" t="s">
        <v>41</v>
      </c>
      <c r="G98" t="s">
        <v>42</v>
      </c>
      <c r="H98" t="s">
        <v>20</v>
      </c>
      <c r="I98" s="2">
        <v>10</v>
      </c>
      <c r="J98" s="3">
        <v>19.41</v>
      </c>
      <c r="K98" s="4">
        <v>0.15</v>
      </c>
      <c r="L98" s="3">
        <v>6.88</v>
      </c>
      <c r="M98" s="2">
        <v>10</v>
      </c>
      <c r="N98" s="3">
        <v>164.98</v>
      </c>
    </row>
    <row r="99" spans="1:14">
      <c r="A99" s="1">
        <v>45905</v>
      </c>
      <c r="B99" t="s">
        <v>157</v>
      </c>
      <c r="C99" t="s">
        <v>66</v>
      </c>
      <c r="D99" t="s">
        <v>67</v>
      </c>
      <c r="E99" t="s">
        <v>30</v>
      </c>
      <c r="F99" t="s">
        <v>52</v>
      </c>
      <c r="G99" t="s">
        <v>53</v>
      </c>
      <c r="H99" t="s">
        <v>33</v>
      </c>
      <c r="I99" s="2">
        <v>2</v>
      </c>
      <c r="J99" s="3">
        <v>70.510000000000005</v>
      </c>
      <c r="K99" s="4">
        <v>0.1</v>
      </c>
      <c r="L99" s="3">
        <v>34.200000000000003</v>
      </c>
      <c r="M99" s="2">
        <v>0</v>
      </c>
      <c r="N99" s="3">
        <v>126.92</v>
      </c>
    </row>
    <row r="100" spans="1:14">
      <c r="A100" s="1">
        <v>45989</v>
      </c>
      <c r="B100" t="s">
        <v>158</v>
      </c>
      <c r="C100" t="s">
        <v>45</v>
      </c>
      <c r="D100" t="s">
        <v>46</v>
      </c>
      <c r="E100" t="s">
        <v>24</v>
      </c>
      <c r="F100" t="s">
        <v>25</v>
      </c>
      <c r="G100" t="s">
        <v>26</v>
      </c>
      <c r="H100" t="s">
        <v>33</v>
      </c>
      <c r="I100" s="2">
        <v>4</v>
      </c>
      <c r="J100" s="3">
        <v>23.5</v>
      </c>
      <c r="K100" s="4">
        <v>0</v>
      </c>
      <c r="L100" s="3">
        <v>8.41</v>
      </c>
      <c r="M100" s="2">
        <v>0</v>
      </c>
      <c r="N100" s="3">
        <v>94</v>
      </c>
    </row>
    <row r="101" spans="1:14">
      <c r="A101" s="1">
        <v>45940</v>
      </c>
      <c r="B101" t="s">
        <v>159</v>
      </c>
      <c r="C101" t="s">
        <v>39</v>
      </c>
      <c r="D101" t="s">
        <v>40</v>
      </c>
      <c r="E101" t="s">
        <v>30</v>
      </c>
      <c r="F101" t="s">
        <v>41</v>
      </c>
      <c r="G101" t="s">
        <v>42</v>
      </c>
      <c r="H101" t="s">
        <v>33</v>
      </c>
      <c r="I101" s="2">
        <v>1</v>
      </c>
      <c r="J101" s="3">
        <v>55.43</v>
      </c>
      <c r="K101" s="4">
        <v>0</v>
      </c>
      <c r="L101" s="3">
        <v>26.94</v>
      </c>
      <c r="M101" s="2">
        <v>0</v>
      </c>
      <c r="N101" s="3">
        <v>55.43</v>
      </c>
    </row>
    <row r="102" spans="1:14">
      <c r="A102" s="1">
        <v>45959</v>
      </c>
      <c r="B102" t="s">
        <v>160</v>
      </c>
      <c r="C102" t="s">
        <v>28</v>
      </c>
      <c r="D102" t="s">
        <v>29</v>
      </c>
      <c r="E102" t="s">
        <v>30</v>
      </c>
      <c r="F102" t="s">
        <v>41</v>
      </c>
      <c r="G102" t="s">
        <v>42</v>
      </c>
      <c r="H102" t="s">
        <v>20</v>
      </c>
      <c r="I102" s="2">
        <v>1</v>
      </c>
      <c r="J102" s="3">
        <v>24.78</v>
      </c>
      <c r="K102" s="4">
        <v>0.2</v>
      </c>
      <c r="L102" s="3">
        <v>10.46</v>
      </c>
      <c r="M102" s="2">
        <v>1</v>
      </c>
      <c r="N102" s="3">
        <v>19.82</v>
      </c>
    </row>
    <row r="103" spans="1:14">
      <c r="A103" s="1">
        <v>45936</v>
      </c>
      <c r="B103" t="s">
        <v>161</v>
      </c>
      <c r="C103" t="s">
        <v>69</v>
      </c>
      <c r="D103" t="s">
        <v>70</v>
      </c>
      <c r="E103" t="s">
        <v>30</v>
      </c>
      <c r="F103" t="s">
        <v>31</v>
      </c>
      <c r="G103" t="s">
        <v>32</v>
      </c>
      <c r="H103" t="s">
        <v>20</v>
      </c>
      <c r="I103" s="2">
        <v>7</v>
      </c>
      <c r="J103" s="3">
        <v>40.28</v>
      </c>
      <c r="K103" s="4">
        <v>0.05</v>
      </c>
      <c r="L103" s="3">
        <v>18.309999999999999</v>
      </c>
      <c r="M103" s="2">
        <v>7</v>
      </c>
      <c r="N103" s="3">
        <v>267.86</v>
      </c>
    </row>
    <row r="104" spans="1:14">
      <c r="A104" s="1">
        <v>45768</v>
      </c>
      <c r="B104" t="s">
        <v>162</v>
      </c>
      <c r="C104" t="s">
        <v>49</v>
      </c>
      <c r="D104" t="s">
        <v>50</v>
      </c>
      <c r="E104" t="s">
        <v>30</v>
      </c>
      <c r="F104" t="s">
        <v>52</v>
      </c>
      <c r="G104" t="s">
        <v>53</v>
      </c>
      <c r="H104" t="s">
        <v>20</v>
      </c>
      <c r="I104" s="2">
        <v>1</v>
      </c>
      <c r="J104" s="3">
        <v>193.46</v>
      </c>
      <c r="K104" s="4">
        <v>0.05</v>
      </c>
      <c r="L104" s="3">
        <v>116.39</v>
      </c>
      <c r="M104" s="2">
        <v>1</v>
      </c>
      <c r="N104" s="3">
        <v>183.79</v>
      </c>
    </row>
    <row r="105" spans="1:14">
      <c r="A105" s="1">
        <v>45850</v>
      </c>
      <c r="B105" t="s">
        <v>163</v>
      </c>
      <c r="C105" t="s">
        <v>55</v>
      </c>
      <c r="D105" t="s">
        <v>56</v>
      </c>
      <c r="E105" t="s">
        <v>24</v>
      </c>
      <c r="F105" t="s">
        <v>18</v>
      </c>
      <c r="G105" t="s">
        <v>19</v>
      </c>
      <c r="H105" t="s">
        <v>33</v>
      </c>
      <c r="I105" s="2">
        <v>3</v>
      </c>
      <c r="J105" s="3">
        <v>9.35</v>
      </c>
      <c r="K105" s="4">
        <v>0.05</v>
      </c>
      <c r="L105" s="3">
        <v>2.82</v>
      </c>
      <c r="M105" s="2">
        <v>0</v>
      </c>
      <c r="N105" s="3">
        <v>26.65</v>
      </c>
    </row>
    <row r="106" spans="1:14">
      <c r="A106" s="1">
        <v>45824</v>
      </c>
      <c r="B106" t="s">
        <v>164</v>
      </c>
      <c r="C106" t="s">
        <v>66</v>
      </c>
      <c r="D106" t="s">
        <v>67</v>
      </c>
      <c r="E106" t="s">
        <v>30</v>
      </c>
      <c r="F106" t="s">
        <v>31</v>
      </c>
      <c r="G106" t="s">
        <v>32</v>
      </c>
      <c r="H106" t="s">
        <v>33</v>
      </c>
      <c r="I106" s="2">
        <v>2</v>
      </c>
      <c r="J106" s="3">
        <v>69.13</v>
      </c>
      <c r="K106" s="4">
        <v>0.05</v>
      </c>
      <c r="L106" s="3">
        <v>33.35</v>
      </c>
      <c r="M106" s="2">
        <v>0</v>
      </c>
      <c r="N106" s="3">
        <v>131.35</v>
      </c>
    </row>
    <row r="107" spans="1:14">
      <c r="A107" s="1">
        <v>45974</v>
      </c>
      <c r="B107" t="s">
        <v>165</v>
      </c>
      <c r="C107" t="s">
        <v>49</v>
      </c>
      <c r="D107" t="s">
        <v>50</v>
      </c>
      <c r="E107" t="s">
        <v>30</v>
      </c>
      <c r="F107" t="s">
        <v>41</v>
      </c>
      <c r="G107" t="s">
        <v>42</v>
      </c>
      <c r="H107" t="s">
        <v>33</v>
      </c>
      <c r="I107" s="2">
        <v>5</v>
      </c>
      <c r="J107" s="3">
        <v>194.67</v>
      </c>
      <c r="K107" s="4">
        <v>0.15</v>
      </c>
      <c r="L107" s="3">
        <v>119.9</v>
      </c>
      <c r="M107" s="2">
        <v>0</v>
      </c>
      <c r="N107" s="3">
        <v>827.35</v>
      </c>
    </row>
    <row r="108" spans="1:14">
      <c r="A108" s="1">
        <v>45969</v>
      </c>
      <c r="B108" t="s">
        <v>166</v>
      </c>
      <c r="C108" t="s">
        <v>55</v>
      </c>
      <c r="D108" t="s">
        <v>56</v>
      </c>
      <c r="E108" t="s">
        <v>24</v>
      </c>
      <c r="F108" t="s">
        <v>18</v>
      </c>
      <c r="G108" t="s">
        <v>19</v>
      </c>
      <c r="H108" t="s">
        <v>20</v>
      </c>
      <c r="I108" s="2">
        <v>2</v>
      </c>
      <c r="J108" s="3">
        <v>9.59</v>
      </c>
      <c r="K108" s="4">
        <v>0</v>
      </c>
      <c r="L108" s="3">
        <v>2.87</v>
      </c>
      <c r="M108" s="2">
        <v>2</v>
      </c>
      <c r="N108" s="3">
        <v>19.18</v>
      </c>
    </row>
    <row r="109" spans="1:14">
      <c r="A109" s="1">
        <v>45792</v>
      </c>
      <c r="B109" t="s">
        <v>167</v>
      </c>
      <c r="C109" t="s">
        <v>28</v>
      </c>
      <c r="D109" t="s">
        <v>29</v>
      </c>
      <c r="E109" t="s">
        <v>30</v>
      </c>
      <c r="F109" t="s">
        <v>25</v>
      </c>
      <c r="G109" t="s">
        <v>26</v>
      </c>
      <c r="H109" t="s">
        <v>20</v>
      </c>
      <c r="I109" s="2">
        <v>1</v>
      </c>
      <c r="J109" s="3">
        <v>25.6</v>
      </c>
      <c r="K109" s="4">
        <v>0.1</v>
      </c>
      <c r="L109" s="3">
        <v>10.36</v>
      </c>
      <c r="M109" s="2">
        <v>1</v>
      </c>
      <c r="N109" s="3">
        <v>23.04</v>
      </c>
    </row>
    <row r="110" spans="1:14">
      <c r="A110" s="1">
        <v>45706</v>
      </c>
      <c r="B110" t="s">
        <v>168</v>
      </c>
      <c r="C110" t="s">
        <v>63</v>
      </c>
      <c r="D110" t="s">
        <v>64</v>
      </c>
      <c r="E110" t="s">
        <v>17</v>
      </c>
      <c r="F110" t="s">
        <v>18</v>
      </c>
      <c r="G110" t="s">
        <v>19</v>
      </c>
      <c r="H110" t="s">
        <v>33</v>
      </c>
      <c r="I110" s="2">
        <v>8</v>
      </c>
      <c r="J110" s="3">
        <v>81.58</v>
      </c>
      <c r="K110" s="4">
        <v>0.05</v>
      </c>
      <c r="L110" s="3">
        <v>45.75</v>
      </c>
      <c r="M110" s="2">
        <v>0</v>
      </c>
      <c r="N110" s="3">
        <v>620.01</v>
      </c>
    </row>
    <row r="111" spans="1:14">
      <c r="A111" s="1">
        <v>46022</v>
      </c>
      <c r="B111" t="s">
        <v>169</v>
      </c>
      <c r="C111" t="s">
        <v>58</v>
      </c>
      <c r="D111" t="s">
        <v>59</v>
      </c>
      <c r="E111" t="s">
        <v>17</v>
      </c>
      <c r="F111" t="s">
        <v>18</v>
      </c>
      <c r="G111" t="s">
        <v>19</v>
      </c>
      <c r="H111" t="s">
        <v>33</v>
      </c>
      <c r="I111" s="2">
        <v>2</v>
      </c>
      <c r="J111" s="3">
        <v>19.95</v>
      </c>
      <c r="K111" s="4">
        <v>0.1</v>
      </c>
      <c r="L111" s="3">
        <v>7.41</v>
      </c>
      <c r="M111" s="2">
        <v>0</v>
      </c>
      <c r="N111" s="3">
        <v>35.909999999999997</v>
      </c>
    </row>
    <row r="112" spans="1:14">
      <c r="A112" s="1">
        <v>45943</v>
      </c>
      <c r="B112" t="s">
        <v>170</v>
      </c>
      <c r="C112" t="s">
        <v>35</v>
      </c>
      <c r="D112" t="s">
        <v>36</v>
      </c>
      <c r="E112" t="s">
        <v>17</v>
      </c>
      <c r="F112" t="s">
        <v>25</v>
      </c>
      <c r="G112" t="s">
        <v>26</v>
      </c>
      <c r="H112" t="s">
        <v>20</v>
      </c>
      <c r="I112" s="2">
        <v>6</v>
      </c>
      <c r="J112" s="3">
        <v>23.78</v>
      </c>
      <c r="K112" s="4">
        <v>0.2</v>
      </c>
      <c r="L112" s="3">
        <v>9.67</v>
      </c>
      <c r="M112" s="2">
        <v>6</v>
      </c>
      <c r="N112" s="3">
        <v>114.14</v>
      </c>
    </row>
    <row r="113" spans="1:14">
      <c r="A113" s="1">
        <v>45949</v>
      </c>
      <c r="B113" t="s">
        <v>171</v>
      </c>
      <c r="C113" t="s">
        <v>82</v>
      </c>
      <c r="D113" t="s">
        <v>83</v>
      </c>
      <c r="E113" t="s">
        <v>75</v>
      </c>
      <c r="F113" t="s">
        <v>18</v>
      </c>
      <c r="G113" t="s">
        <v>19</v>
      </c>
      <c r="H113" t="s">
        <v>20</v>
      </c>
      <c r="I113" s="2">
        <v>2</v>
      </c>
      <c r="J113" s="3">
        <v>26.71</v>
      </c>
      <c r="K113" s="4">
        <v>0.2</v>
      </c>
      <c r="L113" s="3">
        <v>11.8</v>
      </c>
      <c r="M113" s="2">
        <v>2</v>
      </c>
      <c r="N113" s="3">
        <v>42.74</v>
      </c>
    </row>
    <row r="114" spans="1:14">
      <c r="A114" s="1">
        <v>45921</v>
      </c>
      <c r="B114" t="s">
        <v>172</v>
      </c>
      <c r="C114" t="s">
        <v>35</v>
      </c>
      <c r="D114" t="s">
        <v>36</v>
      </c>
      <c r="E114" t="s">
        <v>17</v>
      </c>
      <c r="F114" t="s">
        <v>52</v>
      </c>
      <c r="G114" t="s">
        <v>53</v>
      </c>
      <c r="H114" t="s">
        <v>33</v>
      </c>
      <c r="I114" s="2">
        <v>2</v>
      </c>
      <c r="J114" s="3">
        <v>24.36</v>
      </c>
      <c r="K114" s="4">
        <v>0</v>
      </c>
      <c r="L114" s="3">
        <v>9.43</v>
      </c>
      <c r="M114" s="2">
        <v>0</v>
      </c>
      <c r="N114" s="3">
        <v>48.72</v>
      </c>
    </row>
    <row r="115" spans="1:14">
      <c r="A115" s="1">
        <v>45673</v>
      </c>
      <c r="B115" t="s">
        <v>173</v>
      </c>
      <c r="C115" t="s">
        <v>66</v>
      </c>
      <c r="D115" t="s">
        <v>67</v>
      </c>
      <c r="E115" t="s">
        <v>30</v>
      </c>
      <c r="F115" t="s">
        <v>41</v>
      </c>
      <c r="G115" t="s">
        <v>42</v>
      </c>
      <c r="H115" t="s">
        <v>20</v>
      </c>
      <c r="I115" s="2">
        <v>3</v>
      </c>
      <c r="J115" s="3">
        <v>69.52</v>
      </c>
      <c r="K115" s="4">
        <v>0.1</v>
      </c>
      <c r="L115" s="3">
        <v>34.33</v>
      </c>
      <c r="M115" s="2">
        <v>3</v>
      </c>
      <c r="N115" s="3">
        <v>187.7</v>
      </c>
    </row>
    <row r="116" spans="1:14">
      <c r="A116" s="1">
        <v>46005</v>
      </c>
      <c r="B116" t="s">
        <v>174</v>
      </c>
      <c r="C116" t="s">
        <v>55</v>
      </c>
      <c r="D116" t="s">
        <v>56</v>
      </c>
      <c r="E116" t="s">
        <v>24</v>
      </c>
      <c r="F116" t="s">
        <v>31</v>
      </c>
      <c r="G116" t="s">
        <v>32</v>
      </c>
      <c r="H116" t="s">
        <v>33</v>
      </c>
      <c r="I116" s="2">
        <v>6</v>
      </c>
      <c r="J116" s="3">
        <v>9.56</v>
      </c>
      <c r="K116" s="4">
        <v>0.15</v>
      </c>
      <c r="L116" s="3">
        <v>2.82</v>
      </c>
      <c r="M116" s="2">
        <v>0</v>
      </c>
      <c r="N116" s="3">
        <v>48.76</v>
      </c>
    </row>
    <row r="117" spans="1:14">
      <c r="A117" s="1">
        <v>45846</v>
      </c>
      <c r="B117" t="s">
        <v>175</v>
      </c>
      <c r="C117" t="s">
        <v>35</v>
      </c>
      <c r="D117" t="s">
        <v>36</v>
      </c>
      <c r="E117" t="s">
        <v>17</v>
      </c>
      <c r="F117" t="s">
        <v>18</v>
      </c>
      <c r="G117" t="s">
        <v>19</v>
      </c>
      <c r="H117" t="s">
        <v>20</v>
      </c>
      <c r="I117" s="2">
        <v>5</v>
      </c>
      <c r="J117" s="3">
        <v>24.56</v>
      </c>
      <c r="K117" s="4">
        <v>0.15</v>
      </c>
      <c r="L117" s="3">
        <v>9.48</v>
      </c>
      <c r="M117" s="2">
        <v>5</v>
      </c>
      <c r="N117" s="3">
        <v>104.38</v>
      </c>
    </row>
    <row r="118" spans="1:14">
      <c r="A118" s="1">
        <v>45716</v>
      </c>
      <c r="B118" t="s">
        <v>176</v>
      </c>
      <c r="C118" t="s">
        <v>35</v>
      </c>
      <c r="D118" t="s">
        <v>36</v>
      </c>
      <c r="E118" t="s">
        <v>17</v>
      </c>
      <c r="F118" t="s">
        <v>52</v>
      </c>
      <c r="G118" t="s">
        <v>53</v>
      </c>
      <c r="H118" t="s">
        <v>20</v>
      </c>
      <c r="I118" s="2">
        <v>2</v>
      </c>
      <c r="J118" s="3">
        <v>24.69</v>
      </c>
      <c r="K118" s="4">
        <v>0.15</v>
      </c>
      <c r="L118" s="3">
        <v>9.5</v>
      </c>
      <c r="M118" s="2">
        <v>2</v>
      </c>
      <c r="N118" s="3">
        <v>41.97</v>
      </c>
    </row>
    <row r="119" spans="1:14">
      <c r="A119" s="1">
        <v>45707</v>
      </c>
      <c r="B119" t="s">
        <v>177</v>
      </c>
      <c r="C119" t="s">
        <v>39</v>
      </c>
      <c r="D119" t="s">
        <v>40</v>
      </c>
      <c r="E119" t="s">
        <v>30</v>
      </c>
      <c r="F119" t="s">
        <v>41</v>
      </c>
      <c r="H119" t="s">
        <v>33</v>
      </c>
      <c r="I119" s="2">
        <v>4</v>
      </c>
      <c r="J119" s="3">
        <v>55.28</v>
      </c>
      <c r="K119" s="4">
        <v>0.05</v>
      </c>
      <c r="L119" s="3">
        <v>26.81</v>
      </c>
      <c r="M119" s="2">
        <v>0</v>
      </c>
      <c r="N119" s="3">
        <v>210.06</v>
      </c>
    </row>
    <row r="120" spans="1:14">
      <c r="A120" s="1">
        <v>45745</v>
      </c>
      <c r="B120" t="s">
        <v>178</v>
      </c>
      <c r="C120" t="s">
        <v>55</v>
      </c>
      <c r="D120" t="s">
        <v>56</v>
      </c>
      <c r="E120" t="s">
        <v>24</v>
      </c>
      <c r="F120" t="s">
        <v>41</v>
      </c>
      <c r="G120" t="s">
        <v>42</v>
      </c>
      <c r="H120" t="s">
        <v>20</v>
      </c>
      <c r="I120" s="2">
        <v>10</v>
      </c>
      <c r="J120" s="3">
        <v>9.77</v>
      </c>
      <c r="K120" s="4">
        <v>0.2</v>
      </c>
      <c r="L120" s="3">
        <v>2.81</v>
      </c>
      <c r="M120" s="2">
        <v>10</v>
      </c>
      <c r="N120" s="3">
        <v>78.16</v>
      </c>
    </row>
    <row r="121" spans="1:14">
      <c r="A121" s="1">
        <v>45996</v>
      </c>
      <c r="B121" t="s">
        <v>179</v>
      </c>
      <c r="C121" t="s">
        <v>28</v>
      </c>
      <c r="D121" t="s">
        <v>29</v>
      </c>
      <c r="E121" t="s">
        <v>30</v>
      </c>
      <c r="F121" t="s">
        <v>18</v>
      </c>
      <c r="G121" t="s">
        <v>19</v>
      </c>
      <c r="H121" t="s">
        <v>33</v>
      </c>
      <c r="I121" s="2">
        <v>3</v>
      </c>
      <c r="J121" s="3">
        <v>24.26</v>
      </c>
      <c r="K121" s="4">
        <v>0.2</v>
      </c>
      <c r="L121" s="3">
        <v>10.47</v>
      </c>
      <c r="M121" s="2">
        <v>0</v>
      </c>
      <c r="N121" s="3">
        <v>58.22</v>
      </c>
    </row>
    <row r="122" spans="1:14">
      <c r="A122" s="1">
        <v>45691</v>
      </c>
      <c r="B122" t="s">
        <v>180</v>
      </c>
      <c r="C122" t="s">
        <v>89</v>
      </c>
      <c r="D122" t="s">
        <v>90</v>
      </c>
      <c r="E122" t="s">
        <v>75</v>
      </c>
      <c r="F122" t="s">
        <v>52</v>
      </c>
      <c r="G122" t="s">
        <v>53</v>
      </c>
      <c r="H122" t="s">
        <v>33</v>
      </c>
      <c r="I122" s="2">
        <v>3</v>
      </c>
      <c r="J122" s="3">
        <v>18.54</v>
      </c>
      <c r="K122" s="4">
        <v>0.2</v>
      </c>
      <c r="L122" s="3">
        <v>6.82</v>
      </c>
      <c r="M122" s="2">
        <v>0</v>
      </c>
      <c r="N122" s="3">
        <v>44.5</v>
      </c>
    </row>
    <row r="123" spans="1:14">
      <c r="A123" s="1">
        <v>45924</v>
      </c>
      <c r="B123" t="s">
        <v>181</v>
      </c>
      <c r="C123" t="s">
        <v>58</v>
      </c>
      <c r="D123" t="s">
        <v>59</v>
      </c>
      <c r="E123" t="s">
        <v>17</v>
      </c>
      <c r="F123" t="s">
        <v>25</v>
      </c>
      <c r="G123" t="s">
        <v>26</v>
      </c>
      <c r="H123" t="s">
        <v>20</v>
      </c>
      <c r="I123" s="2">
        <v>4</v>
      </c>
      <c r="J123" s="3">
        <v>19.43</v>
      </c>
      <c r="K123" s="4">
        <v>0.15</v>
      </c>
      <c r="L123" s="3">
        <v>7.28</v>
      </c>
      <c r="M123" s="2">
        <v>4</v>
      </c>
      <c r="N123" s="3">
        <v>66.06</v>
      </c>
    </row>
    <row r="124" spans="1:14">
      <c r="A124" s="1">
        <v>45711</v>
      </c>
      <c r="B124" t="s">
        <v>182</v>
      </c>
      <c r="C124" t="s">
        <v>63</v>
      </c>
      <c r="D124" t="s">
        <v>64</v>
      </c>
      <c r="E124" t="s">
        <v>17</v>
      </c>
      <c r="F124" t="s">
        <v>52</v>
      </c>
      <c r="G124" t="s">
        <v>53</v>
      </c>
      <c r="H124" t="s">
        <v>20</v>
      </c>
      <c r="I124" s="2">
        <v>1</v>
      </c>
      <c r="J124" s="3">
        <v>80.510000000000005</v>
      </c>
      <c r="K124" s="4">
        <v>0.2</v>
      </c>
      <c r="L124" s="3">
        <v>45.24</v>
      </c>
      <c r="M124" s="2">
        <v>1</v>
      </c>
      <c r="N124" s="3">
        <v>64.41</v>
      </c>
    </row>
    <row r="125" spans="1:14">
      <c r="A125" s="1">
        <v>45880</v>
      </c>
      <c r="B125" t="s">
        <v>183</v>
      </c>
      <c r="C125" t="s">
        <v>82</v>
      </c>
      <c r="D125" t="s">
        <v>83</v>
      </c>
      <c r="E125" t="s">
        <v>75</v>
      </c>
      <c r="F125" t="s">
        <v>25</v>
      </c>
      <c r="G125" t="s">
        <v>26</v>
      </c>
      <c r="H125" t="s">
        <v>33</v>
      </c>
      <c r="I125" s="2">
        <v>3</v>
      </c>
      <c r="J125" s="3">
        <v>27.66</v>
      </c>
      <c r="K125" s="4">
        <v>0</v>
      </c>
      <c r="L125" s="3">
        <v>11.89</v>
      </c>
      <c r="M125" s="2">
        <v>0</v>
      </c>
      <c r="N125" s="3">
        <v>82.98</v>
      </c>
    </row>
    <row r="126" spans="1:14">
      <c r="A126" s="1">
        <v>45709</v>
      </c>
      <c r="B126" t="s">
        <v>184</v>
      </c>
      <c r="C126" t="s">
        <v>45</v>
      </c>
      <c r="D126" t="s">
        <v>46</v>
      </c>
      <c r="E126" t="s">
        <v>24</v>
      </c>
      <c r="F126" t="s">
        <v>25</v>
      </c>
      <c r="G126" t="s">
        <v>26</v>
      </c>
      <c r="H126" t="s">
        <v>33</v>
      </c>
      <c r="I126" s="2">
        <v>2</v>
      </c>
      <c r="J126" s="3">
        <v>22.92</v>
      </c>
      <c r="K126" s="4">
        <v>0.05</v>
      </c>
      <c r="L126" s="3">
        <v>8.4700000000000006</v>
      </c>
      <c r="M126" s="2">
        <v>0</v>
      </c>
      <c r="N126" s="3">
        <v>43.55</v>
      </c>
    </row>
    <row r="127" spans="1:14">
      <c r="A127" s="1">
        <v>45974</v>
      </c>
      <c r="B127" t="s">
        <v>185</v>
      </c>
      <c r="C127" t="s">
        <v>82</v>
      </c>
      <c r="D127" t="s">
        <v>83</v>
      </c>
      <c r="E127" t="s">
        <v>75</v>
      </c>
      <c r="F127" t="s">
        <v>41</v>
      </c>
      <c r="G127" t="s">
        <v>42</v>
      </c>
      <c r="H127" t="s">
        <v>20</v>
      </c>
      <c r="I127" s="2">
        <v>3</v>
      </c>
      <c r="J127" s="3">
        <v>27.28</v>
      </c>
      <c r="K127" s="4">
        <v>0</v>
      </c>
      <c r="L127" s="3">
        <v>11.56</v>
      </c>
      <c r="M127" s="2">
        <v>3</v>
      </c>
      <c r="N127" s="3">
        <v>81.84</v>
      </c>
    </row>
    <row r="128" spans="1:14">
      <c r="A128" s="1">
        <v>45702</v>
      </c>
      <c r="B128" t="s">
        <v>186</v>
      </c>
      <c r="C128" t="s">
        <v>66</v>
      </c>
      <c r="D128" t="s">
        <v>67</v>
      </c>
      <c r="E128" t="s">
        <v>30</v>
      </c>
      <c r="F128" t="s">
        <v>18</v>
      </c>
      <c r="G128" t="s">
        <v>19</v>
      </c>
      <c r="H128" t="s">
        <v>33</v>
      </c>
      <c r="I128" s="2">
        <v>4</v>
      </c>
      <c r="J128" s="3">
        <v>70.349999999999994</v>
      </c>
      <c r="K128" s="4">
        <v>0.2</v>
      </c>
      <c r="L128" s="3">
        <v>34.08</v>
      </c>
      <c r="M128" s="2">
        <v>0</v>
      </c>
      <c r="N128" s="3">
        <v>225.12</v>
      </c>
    </row>
    <row r="129" spans="1:14">
      <c r="A129" s="1">
        <v>45944</v>
      </c>
      <c r="B129" t="s">
        <v>187</v>
      </c>
      <c r="C129" t="s">
        <v>73</v>
      </c>
      <c r="D129" t="s">
        <v>74</v>
      </c>
      <c r="E129" t="s">
        <v>75</v>
      </c>
      <c r="F129" t="s">
        <v>52</v>
      </c>
      <c r="G129" t="s">
        <v>53</v>
      </c>
      <c r="H129" t="s">
        <v>33</v>
      </c>
      <c r="I129" s="2">
        <v>5</v>
      </c>
      <c r="J129" s="3">
        <v>32.89</v>
      </c>
      <c r="K129" s="4">
        <v>0.05</v>
      </c>
      <c r="L129" s="3">
        <v>14.12</v>
      </c>
      <c r="M129" s="2">
        <v>0</v>
      </c>
      <c r="N129" s="3">
        <v>156.22999999999999</v>
      </c>
    </row>
    <row r="130" spans="1:14">
      <c r="A130" s="1">
        <v>45876</v>
      </c>
      <c r="B130" t="s">
        <v>188</v>
      </c>
      <c r="C130" t="s">
        <v>69</v>
      </c>
      <c r="D130" t="s">
        <v>70</v>
      </c>
      <c r="E130" t="s">
        <v>30</v>
      </c>
      <c r="F130" t="s">
        <v>52</v>
      </c>
      <c r="G130" t="s">
        <v>53</v>
      </c>
      <c r="H130" t="s">
        <v>20</v>
      </c>
      <c r="I130" s="2">
        <v>1</v>
      </c>
      <c r="J130" s="3">
        <v>40.82</v>
      </c>
      <c r="K130" s="4">
        <v>0.15</v>
      </c>
      <c r="L130" s="3">
        <v>18.3</v>
      </c>
      <c r="M130" s="2">
        <v>1</v>
      </c>
      <c r="N130" s="3">
        <v>34.700000000000003</v>
      </c>
    </row>
    <row r="131" spans="1:14">
      <c r="A131" s="1">
        <v>45989</v>
      </c>
      <c r="B131" t="s">
        <v>189</v>
      </c>
      <c r="C131" t="s">
        <v>22</v>
      </c>
      <c r="D131" t="s">
        <v>23</v>
      </c>
      <c r="E131" t="s">
        <v>24</v>
      </c>
      <c r="F131" t="s">
        <v>25</v>
      </c>
      <c r="G131" t="s">
        <v>26</v>
      </c>
      <c r="H131" t="s">
        <v>33</v>
      </c>
      <c r="I131" s="2">
        <v>4</v>
      </c>
      <c r="J131" s="3">
        <v>13.07</v>
      </c>
      <c r="K131" s="4">
        <v>0.15</v>
      </c>
      <c r="L131" s="3">
        <v>4.28</v>
      </c>
      <c r="M131" s="2">
        <v>0</v>
      </c>
      <c r="N131" s="3">
        <v>44.44</v>
      </c>
    </row>
    <row r="132" spans="1:14">
      <c r="A132" s="1">
        <v>45788</v>
      </c>
      <c r="B132" t="s">
        <v>190</v>
      </c>
      <c r="C132" t="s">
        <v>73</v>
      </c>
      <c r="D132" t="s">
        <v>74</v>
      </c>
      <c r="E132" t="s">
        <v>75</v>
      </c>
      <c r="F132" t="s">
        <v>41</v>
      </c>
      <c r="G132" t="s">
        <v>42</v>
      </c>
      <c r="H132" t="s">
        <v>20</v>
      </c>
      <c r="I132" s="2">
        <v>1</v>
      </c>
      <c r="J132" s="3">
        <v>32.29</v>
      </c>
      <c r="K132" s="4">
        <v>0.2</v>
      </c>
      <c r="L132" s="3">
        <v>14.47</v>
      </c>
      <c r="M132" s="2">
        <v>1</v>
      </c>
      <c r="N132" s="3">
        <v>25.83</v>
      </c>
    </row>
    <row r="133" spans="1:14">
      <c r="A133" s="1">
        <v>45705</v>
      </c>
      <c r="B133" t="s">
        <v>191</v>
      </c>
      <c r="C133" t="s">
        <v>39</v>
      </c>
      <c r="D133" t="s">
        <v>40</v>
      </c>
      <c r="E133" t="s">
        <v>30</v>
      </c>
      <c r="F133" t="s">
        <v>52</v>
      </c>
      <c r="G133" t="s">
        <v>53</v>
      </c>
      <c r="H133" t="s">
        <v>33</v>
      </c>
      <c r="I133" s="2">
        <v>2</v>
      </c>
      <c r="J133" s="3">
        <v>54.56</v>
      </c>
      <c r="K133" s="4">
        <v>0.1</v>
      </c>
      <c r="L133" s="3">
        <v>27.3</v>
      </c>
      <c r="M133" s="2">
        <v>0</v>
      </c>
      <c r="N133" s="3">
        <v>98.21</v>
      </c>
    </row>
    <row r="134" spans="1:14">
      <c r="A134" s="1">
        <v>45872</v>
      </c>
      <c r="B134" t="s">
        <v>192</v>
      </c>
      <c r="C134" t="s">
        <v>63</v>
      </c>
      <c r="D134" t="s">
        <v>64</v>
      </c>
      <c r="E134" t="s">
        <v>17</v>
      </c>
      <c r="F134" t="s">
        <v>41</v>
      </c>
      <c r="G134" t="s">
        <v>42</v>
      </c>
      <c r="H134" t="s">
        <v>20</v>
      </c>
      <c r="I134" s="2">
        <v>5</v>
      </c>
      <c r="J134" s="3">
        <v>77.83</v>
      </c>
      <c r="K134" s="4">
        <v>0.2</v>
      </c>
      <c r="L134" s="3">
        <v>44.86</v>
      </c>
      <c r="M134" s="2">
        <v>5</v>
      </c>
      <c r="N134" s="3">
        <v>311.32</v>
      </c>
    </row>
    <row r="135" spans="1:14">
      <c r="A135" s="1">
        <v>45914</v>
      </c>
      <c r="B135" t="s">
        <v>193</v>
      </c>
      <c r="C135" t="s">
        <v>49</v>
      </c>
      <c r="D135" t="s">
        <v>50</v>
      </c>
      <c r="E135" t="s">
        <v>30</v>
      </c>
      <c r="F135" t="s">
        <v>31</v>
      </c>
      <c r="G135" t="s">
        <v>32</v>
      </c>
      <c r="H135" t="s">
        <v>33</v>
      </c>
      <c r="I135" s="2">
        <v>1</v>
      </c>
      <c r="J135" s="3">
        <v>189.19</v>
      </c>
      <c r="K135" s="4">
        <v>0.05</v>
      </c>
      <c r="L135" s="3">
        <v>118.84</v>
      </c>
      <c r="M135" s="2">
        <v>0</v>
      </c>
      <c r="N135" s="3">
        <v>179.73</v>
      </c>
    </row>
    <row r="136" spans="1:14">
      <c r="A136" s="1">
        <v>45917</v>
      </c>
      <c r="B136" t="s">
        <v>194</v>
      </c>
      <c r="C136" t="s">
        <v>45</v>
      </c>
      <c r="D136" t="s">
        <v>46</v>
      </c>
      <c r="E136" t="s">
        <v>24</v>
      </c>
      <c r="F136" t="s">
        <v>18</v>
      </c>
      <c r="G136" t="s">
        <v>19</v>
      </c>
      <c r="H136" t="s">
        <v>20</v>
      </c>
      <c r="I136" s="2">
        <v>3</v>
      </c>
      <c r="J136" s="3">
        <v>23.13</v>
      </c>
      <c r="K136" s="4">
        <v>0.1</v>
      </c>
      <c r="L136" s="3">
        <v>8.59</v>
      </c>
      <c r="M136" s="2">
        <v>3</v>
      </c>
      <c r="N136" s="3">
        <v>62.45</v>
      </c>
    </row>
    <row r="137" spans="1:14">
      <c r="A137" s="1">
        <v>45971</v>
      </c>
      <c r="B137" t="s">
        <v>195</v>
      </c>
      <c r="C137" t="s">
        <v>73</v>
      </c>
      <c r="D137" t="s">
        <v>74</v>
      </c>
      <c r="E137" t="s">
        <v>75</v>
      </c>
      <c r="F137" t="s">
        <v>41</v>
      </c>
      <c r="G137" t="s">
        <v>42</v>
      </c>
      <c r="H137" t="s">
        <v>20</v>
      </c>
      <c r="I137" s="2">
        <v>6</v>
      </c>
      <c r="J137" s="3">
        <v>31.28</v>
      </c>
      <c r="K137" s="4">
        <v>0.2</v>
      </c>
      <c r="L137" s="3">
        <v>14.39</v>
      </c>
      <c r="M137" s="2">
        <v>6</v>
      </c>
      <c r="N137" s="3">
        <v>150.13999999999999</v>
      </c>
    </row>
    <row r="138" spans="1:14">
      <c r="A138" s="1">
        <v>45964</v>
      </c>
      <c r="B138" t="s">
        <v>196</v>
      </c>
      <c r="C138" t="s">
        <v>82</v>
      </c>
      <c r="D138" t="s">
        <v>83</v>
      </c>
      <c r="E138" t="s">
        <v>75</v>
      </c>
      <c r="F138" t="s">
        <v>41</v>
      </c>
      <c r="G138" t="s">
        <v>42</v>
      </c>
      <c r="H138" t="s">
        <v>33</v>
      </c>
      <c r="I138" s="2">
        <v>3</v>
      </c>
      <c r="J138" s="3">
        <v>28.09</v>
      </c>
      <c r="K138" s="4">
        <v>0.1</v>
      </c>
      <c r="L138" s="3">
        <v>11.85</v>
      </c>
      <c r="M138" s="2">
        <v>0</v>
      </c>
      <c r="N138" s="3">
        <v>75.84</v>
      </c>
    </row>
    <row r="139" spans="1:14">
      <c r="A139" s="1">
        <v>45812</v>
      </c>
      <c r="B139" t="s">
        <v>197</v>
      </c>
      <c r="C139" t="s">
        <v>82</v>
      </c>
      <c r="D139" t="s">
        <v>83</v>
      </c>
      <c r="E139" t="s">
        <v>75</v>
      </c>
      <c r="F139" t="s">
        <v>41</v>
      </c>
      <c r="G139" t="s">
        <v>42</v>
      </c>
      <c r="H139" t="s">
        <v>33</v>
      </c>
      <c r="I139" s="2">
        <v>1</v>
      </c>
      <c r="J139" s="3">
        <v>28.23</v>
      </c>
      <c r="K139" s="4">
        <v>0.15</v>
      </c>
      <c r="L139" s="3">
        <v>11.91</v>
      </c>
      <c r="M139" s="2">
        <v>0</v>
      </c>
      <c r="N139" s="3">
        <v>24</v>
      </c>
    </row>
    <row r="140" spans="1:14">
      <c r="A140" s="1">
        <v>45994</v>
      </c>
      <c r="B140" t="s">
        <v>198</v>
      </c>
      <c r="C140" t="s">
        <v>82</v>
      </c>
      <c r="D140" t="s">
        <v>83</v>
      </c>
      <c r="E140" t="s">
        <v>75</v>
      </c>
      <c r="F140" t="s">
        <v>41</v>
      </c>
      <c r="G140" t="s">
        <v>42</v>
      </c>
      <c r="H140" t="s">
        <v>20</v>
      </c>
      <c r="I140" s="2">
        <v>7</v>
      </c>
      <c r="J140" s="3">
        <v>26.8</v>
      </c>
      <c r="K140" s="4">
        <v>0.1</v>
      </c>
      <c r="L140" s="3">
        <v>11.55</v>
      </c>
      <c r="M140" s="2">
        <v>7</v>
      </c>
      <c r="N140" s="3">
        <v>168.84</v>
      </c>
    </row>
    <row r="141" spans="1:14">
      <c r="A141" s="1">
        <v>45917</v>
      </c>
      <c r="B141" t="s">
        <v>199</v>
      </c>
      <c r="C141" t="s">
        <v>22</v>
      </c>
      <c r="D141" t="s">
        <v>23</v>
      </c>
      <c r="E141" t="s">
        <v>24</v>
      </c>
      <c r="F141" t="s">
        <v>31</v>
      </c>
      <c r="G141" t="s">
        <v>32</v>
      </c>
      <c r="H141" t="s">
        <v>33</v>
      </c>
      <c r="I141" s="2">
        <v>2</v>
      </c>
      <c r="J141" s="3">
        <v>13.17</v>
      </c>
      <c r="K141" s="4">
        <v>0</v>
      </c>
      <c r="L141" s="3">
        <v>4.21</v>
      </c>
      <c r="M141" s="2">
        <v>0</v>
      </c>
      <c r="N141" s="3">
        <v>26.34</v>
      </c>
    </row>
    <row r="142" spans="1:14">
      <c r="A142" s="1">
        <v>45723</v>
      </c>
      <c r="B142" t="s">
        <v>200</v>
      </c>
      <c r="C142" t="s">
        <v>69</v>
      </c>
      <c r="D142" t="s">
        <v>70</v>
      </c>
      <c r="E142" t="s">
        <v>30</v>
      </c>
      <c r="F142" t="s">
        <v>25</v>
      </c>
      <c r="G142" t="s">
        <v>26</v>
      </c>
      <c r="H142" t="s">
        <v>20</v>
      </c>
      <c r="I142" s="2">
        <v>5</v>
      </c>
      <c r="J142" s="3">
        <v>38.97</v>
      </c>
      <c r="K142" s="4">
        <v>0.15</v>
      </c>
      <c r="L142" s="3">
        <v>18.3</v>
      </c>
      <c r="M142" s="2">
        <v>5</v>
      </c>
      <c r="N142" s="3">
        <v>165.62</v>
      </c>
    </row>
    <row r="143" spans="1:14">
      <c r="A143" s="1">
        <v>45891</v>
      </c>
      <c r="B143" t="s">
        <v>201</v>
      </c>
      <c r="C143" t="s">
        <v>63</v>
      </c>
      <c r="D143" t="s">
        <v>64</v>
      </c>
      <c r="E143" t="s">
        <v>17</v>
      </c>
      <c r="F143" t="s">
        <v>25</v>
      </c>
      <c r="G143" t="s">
        <v>26</v>
      </c>
      <c r="H143" t="s">
        <v>33</v>
      </c>
      <c r="I143" s="2">
        <v>10</v>
      </c>
      <c r="J143" s="3">
        <v>79.14</v>
      </c>
      <c r="K143" s="4">
        <v>0.1</v>
      </c>
      <c r="L143" s="3">
        <v>44.37</v>
      </c>
      <c r="M143" s="2">
        <v>0</v>
      </c>
      <c r="N143" s="3">
        <v>712.26</v>
      </c>
    </row>
    <row r="144" spans="1:14">
      <c r="A144" s="1">
        <v>45672</v>
      </c>
      <c r="B144" t="s">
        <v>202</v>
      </c>
      <c r="C144" t="s">
        <v>45</v>
      </c>
      <c r="D144" t="s">
        <v>46</v>
      </c>
      <c r="E144" t="s">
        <v>24</v>
      </c>
      <c r="F144" t="s">
        <v>18</v>
      </c>
      <c r="G144" t="s">
        <v>19</v>
      </c>
      <c r="H144" t="s">
        <v>33</v>
      </c>
      <c r="I144" s="2">
        <v>4</v>
      </c>
      <c r="J144" s="3">
        <v>22.79</v>
      </c>
      <c r="K144" s="4">
        <v>0</v>
      </c>
      <c r="L144" s="3">
        <v>8.44</v>
      </c>
      <c r="M144" s="2">
        <v>0</v>
      </c>
      <c r="N144" s="3">
        <v>91.16</v>
      </c>
    </row>
    <row r="145" spans="1:14">
      <c r="A145" s="1">
        <v>45840</v>
      </c>
      <c r="B145" t="s">
        <v>203</v>
      </c>
      <c r="C145" t="s">
        <v>73</v>
      </c>
      <c r="D145" t="s">
        <v>74</v>
      </c>
      <c r="E145" t="s">
        <v>75</v>
      </c>
      <c r="F145" t="s">
        <v>18</v>
      </c>
      <c r="G145" t="s">
        <v>19</v>
      </c>
      <c r="H145" t="s">
        <v>20</v>
      </c>
      <c r="I145" s="2">
        <v>7</v>
      </c>
      <c r="J145" s="3">
        <v>32.67</v>
      </c>
      <c r="K145" s="4">
        <v>0.2</v>
      </c>
      <c r="L145" s="3">
        <v>14.25</v>
      </c>
      <c r="M145" s="2">
        <v>7</v>
      </c>
      <c r="N145" s="3">
        <v>182.95</v>
      </c>
    </row>
    <row r="146" spans="1:14">
      <c r="A146" s="1">
        <v>46015</v>
      </c>
      <c r="B146" t="s">
        <v>204</v>
      </c>
      <c r="C146" t="s">
        <v>63</v>
      </c>
      <c r="D146" t="s">
        <v>64</v>
      </c>
      <c r="E146" t="s">
        <v>17</v>
      </c>
      <c r="F146" t="s">
        <v>41</v>
      </c>
      <c r="G146" t="s">
        <v>42</v>
      </c>
      <c r="H146" t="s">
        <v>33</v>
      </c>
      <c r="I146" s="2">
        <v>7</v>
      </c>
      <c r="J146" s="3">
        <v>79.13</v>
      </c>
      <c r="K146" s="4">
        <v>0.15</v>
      </c>
      <c r="L146" s="3">
        <v>45.82</v>
      </c>
      <c r="M146" s="2">
        <v>0</v>
      </c>
      <c r="N146" s="3">
        <v>470.82</v>
      </c>
    </row>
    <row r="147" spans="1:14">
      <c r="A147" s="1">
        <v>45864</v>
      </c>
      <c r="B147" t="s">
        <v>205</v>
      </c>
      <c r="C147" t="s">
        <v>63</v>
      </c>
      <c r="D147" t="s">
        <v>64</v>
      </c>
      <c r="E147" t="s">
        <v>17</v>
      </c>
      <c r="F147" t="s">
        <v>18</v>
      </c>
      <c r="G147" t="s">
        <v>19</v>
      </c>
      <c r="H147" t="s">
        <v>33</v>
      </c>
      <c r="I147" s="2">
        <v>1</v>
      </c>
      <c r="J147" s="3">
        <v>80.69</v>
      </c>
      <c r="K147" s="4">
        <v>0</v>
      </c>
      <c r="L147" s="3">
        <v>44.55</v>
      </c>
      <c r="M147" s="2">
        <v>0</v>
      </c>
      <c r="N147" s="3">
        <v>80.69</v>
      </c>
    </row>
    <row r="148" spans="1:14">
      <c r="A148" s="1">
        <v>45823</v>
      </c>
      <c r="B148" t="s">
        <v>206</v>
      </c>
      <c r="C148" t="s">
        <v>22</v>
      </c>
      <c r="D148" t="s">
        <v>23</v>
      </c>
      <c r="E148" t="s">
        <v>24</v>
      </c>
      <c r="F148" t="s">
        <v>25</v>
      </c>
      <c r="G148" t="s">
        <v>26</v>
      </c>
      <c r="H148" t="s">
        <v>33</v>
      </c>
      <c r="I148" s="2">
        <v>2</v>
      </c>
      <c r="J148" s="3">
        <v>13.32</v>
      </c>
      <c r="K148" s="4">
        <v>0.1</v>
      </c>
      <c r="L148" s="3">
        <v>4.2300000000000004</v>
      </c>
      <c r="M148" s="2">
        <v>0</v>
      </c>
      <c r="N148" s="3">
        <v>23.98</v>
      </c>
    </row>
    <row r="149" spans="1:14">
      <c r="A149" s="1">
        <v>45797</v>
      </c>
      <c r="B149" t="s">
        <v>207</v>
      </c>
      <c r="C149" t="s">
        <v>28</v>
      </c>
      <c r="D149" t="s">
        <v>29</v>
      </c>
      <c r="E149" t="s">
        <v>30</v>
      </c>
      <c r="F149" t="s">
        <v>18</v>
      </c>
      <c r="G149" t="s">
        <v>19</v>
      </c>
      <c r="H149" t="s">
        <v>20</v>
      </c>
      <c r="I149" s="2">
        <v>1</v>
      </c>
      <c r="J149" s="3">
        <v>25.26</v>
      </c>
      <c r="K149" s="4">
        <v>0.2</v>
      </c>
      <c r="L149" s="3">
        <v>10.7</v>
      </c>
      <c r="M149" s="2">
        <v>1</v>
      </c>
      <c r="N149" s="3">
        <v>20.21</v>
      </c>
    </row>
    <row r="150" spans="1:14">
      <c r="A150" s="1">
        <v>45905</v>
      </c>
      <c r="B150" t="s">
        <v>208</v>
      </c>
      <c r="C150" t="s">
        <v>73</v>
      </c>
      <c r="D150" t="s">
        <v>74</v>
      </c>
      <c r="E150" t="s">
        <v>75</v>
      </c>
      <c r="F150" t="s">
        <v>41</v>
      </c>
      <c r="G150" t="s">
        <v>42</v>
      </c>
      <c r="H150" t="s">
        <v>33</v>
      </c>
      <c r="I150" s="2">
        <v>1</v>
      </c>
      <c r="J150" s="3">
        <v>31.7</v>
      </c>
      <c r="K150" s="4">
        <v>0.1</v>
      </c>
      <c r="L150" s="3">
        <v>13.99</v>
      </c>
      <c r="M150" s="2">
        <v>0</v>
      </c>
      <c r="N150" s="3">
        <v>28.53</v>
      </c>
    </row>
    <row r="151" spans="1:14">
      <c r="A151" s="1">
        <v>45933</v>
      </c>
      <c r="B151" t="s">
        <v>209</v>
      </c>
      <c r="C151" t="s">
        <v>49</v>
      </c>
      <c r="D151" t="s">
        <v>50</v>
      </c>
      <c r="E151" t="s">
        <v>30</v>
      </c>
      <c r="F151" t="s">
        <v>25</v>
      </c>
      <c r="G151" t="s">
        <v>26</v>
      </c>
      <c r="H151" t="s">
        <v>20</v>
      </c>
      <c r="I151" s="2">
        <v>6</v>
      </c>
      <c r="J151" s="3">
        <v>193.56</v>
      </c>
      <c r="K151" s="4">
        <v>0.2</v>
      </c>
      <c r="L151" s="3">
        <v>117.64</v>
      </c>
      <c r="M151" s="2">
        <v>6</v>
      </c>
      <c r="N151" s="3">
        <v>929.09</v>
      </c>
    </row>
    <row r="152" spans="1:14">
      <c r="A152" s="1">
        <v>45789</v>
      </c>
      <c r="B152" t="s">
        <v>210</v>
      </c>
      <c r="C152" t="s">
        <v>49</v>
      </c>
      <c r="D152" t="s">
        <v>50</v>
      </c>
      <c r="E152" t="s">
        <v>30</v>
      </c>
      <c r="F152" t="s">
        <v>31</v>
      </c>
      <c r="G152" t="s">
        <v>32</v>
      </c>
      <c r="H152" t="s">
        <v>33</v>
      </c>
      <c r="I152" s="2">
        <v>2</v>
      </c>
      <c r="J152" s="3">
        <v>193.02</v>
      </c>
      <c r="K152" s="4">
        <v>0.05</v>
      </c>
      <c r="L152" s="3">
        <v>116.71</v>
      </c>
      <c r="M152" s="2">
        <v>0</v>
      </c>
      <c r="N152" s="3">
        <v>366.74</v>
      </c>
    </row>
    <row r="153" spans="1:14">
      <c r="A153" s="1">
        <v>45719</v>
      </c>
      <c r="B153" t="s">
        <v>211</v>
      </c>
      <c r="C153" t="s">
        <v>49</v>
      </c>
      <c r="D153" t="s">
        <v>50</v>
      </c>
      <c r="E153" t="s">
        <v>30</v>
      </c>
      <c r="F153" t="s">
        <v>41</v>
      </c>
      <c r="G153" t="s">
        <v>42</v>
      </c>
      <c r="H153" t="s">
        <v>33</v>
      </c>
      <c r="I153" s="2">
        <v>3</v>
      </c>
      <c r="J153" s="3">
        <v>192.71</v>
      </c>
      <c r="K153" s="4">
        <v>0.2</v>
      </c>
      <c r="L153" s="3">
        <v>115.82</v>
      </c>
      <c r="M153" s="2">
        <v>0</v>
      </c>
      <c r="N153" s="3">
        <v>462.5</v>
      </c>
    </row>
    <row r="154" spans="1:14">
      <c r="A154" s="1">
        <v>45802</v>
      </c>
      <c r="B154" t="s">
        <v>212</v>
      </c>
      <c r="C154" t="s">
        <v>55</v>
      </c>
      <c r="D154" t="s">
        <v>56</v>
      </c>
      <c r="E154" t="s">
        <v>24</v>
      </c>
      <c r="F154" t="s">
        <v>31</v>
      </c>
      <c r="G154" t="s">
        <v>32</v>
      </c>
      <c r="H154" t="s">
        <v>33</v>
      </c>
      <c r="I154" s="2">
        <v>1</v>
      </c>
      <c r="J154" s="3">
        <v>9.31</v>
      </c>
      <c r="K154" s="4">
        <v>0</v>
      </c>
      <c r="L154" s="3">
        <v>2.88</v>
      </c>
      <c r="M154" s="2">
        <v>0</v>
      </c>
      <c r="N154" s="3">
        <v>9.31</v>
      </c>
    </row>
    <row r="155" spans="1:14">
      <c r="A155" s="1">
        <v>45669</v>
      </c>
      <c r="B155" t="s">
        <v>213</v>
      </c>
      <c r="C155" t="s">
        <v>45</v>
      </c>
      <c r="D155" t="s">
        <v>46</v>
      </c>
      <c r="E155" t="s">
        <v>24</v>
      </c>
      <c r="F155" t="s">
        <v>31</v>
      </c>
      <c r="G155" t="s">
        <v>32</v>
      </c>
      <c r="H155" t="s">
        <v>33</v>
      </c>
      <c r="I155" s="2">
        <v>4</v>
      </c>
      <c r="J155" s="3">
        <v>23.34</v>
      </c>
      <c r="K155" s="4">
        <v>0.15</v>
      </c>
      <c r="L155" s="3">
        <v>8.41</v>
      </c>
      <c r="M155" s="2">
        <v>0</v>
      </c>
      <c r="N155" s="3">
        <v>79.36</v>
      </c>
    </row>
    <row r="156" spans="1:14">
      <c r="A156" s="1">
        <v>45773</v>
      </c>
      <c r="B156" t="s">
        <v>214</v>
      </c>
      <c r="C156" t="s">
        <v>58</v>
      </c>
      <c r="D156" t="s">
        <v>59</v>
      </c>
      <c r="E156" t="s">
        <v>17</v>
      </c>
      <c r="F156" t="s">
        <v>52</v>
      </c>
      <c r="G156" t="s">
        <v>53</v>
      </c>
      <c r="H156" t="s">
        <v>33</v>
      </c>
      <c r="I156" s="2">
        <v>1</v>
      </c>
      <c r="J156" s="3">
        <v>20.2</v>
      </c>
      <c r="K156" s="4">
        <v>0.15</v>
      </c>
      <c r="L156" s="3">
        <v>7.29</v>
      </c>
      <c r="M156" s="2">
        <v>0</v>
      </c>
      <c r="N156" s="3">
        <v>17.170000000000002</v>
      </c>
    </row>
    <row r="157" spans="1:14">
      <c r="A157" s="1">
        <v>45760</v>
      </c>
      <c r="B157" t="s">
        <v>215</v>
      </c>
      <c r="C157" t="s">
        <v>22</v>
      </c>
      <c r="D157" t="s">
        <v>23</v>
      </c>
      <c r="E157" t="s">
        <v>24</v>
      </c>
      <c r="F157" t="s">
        <v>25</v>
      </c>
      <c r="G157" t="s">
        <v>26</v>
      </c>
      <c r="H157" t="s">
        <v>33</v>
      </c>
      <c r="I157" s="2">
        <v>1</v>
      </c>
      <c r="J157" s="3">
        <v>12.76</v>
      </c>
      <c r="K157" s="4">
        <v>0</v>
      </c>
      <c r="L157" s="3">
        <v>4.3099999999999996</v>
      </c>
      <c r="M157" s="2">
        <v>0</v>
      </c>
      <c r="N157" s="3">
        <v>12.76</v>
      </c>
    </row>
    <row r="158" spans="1:14">
      <c r="A158" s="1">
        <v>45673</v>
      </c>
      <c r="B158" t="s">
        <v>216</v>
      </c>
      <c r="C158" t="s">
        <v>35</v>
      </c>
      <c r="D158" t="s">
        <v>36</v>
      </c>
      <c r="E158" t="s">
        <v>17</v>
      </c>
      <c r="F158" t="s">
        <v>18</v>
      </c>
      <c r="G158" t="s">
        <v>19</v>
      </c>
      <c r="H158" t="s">
        <v>33</v>
      </c>
      <c r="I158" s="2">
        <v>1</v>
      </c>
      <c r="J158" s="3">
        <v>25</v>
      </c>
      <c r="K158" s="4">
        <v>0</v>
      </c>
      <c r="L158" s="3">
        <v>9.52</v>
      </c>
      <c r="M158" s="2">
        <v>0</v>
      </c>
      <c r="N158" s="3">
        <v>25</v>
      </c>
    </row>
    <row r="159" spans="1:14">
      <c r="A159" s="1">
        <v>45970</v>
      </c>
      <c r="B159" t="s">
        <v>217</v>
      </c>
      <c r="C159" t="s">
        <v>89</v>
      </c>
      <c r="D159" t="s">
        <v>90</v>
      </c>
      <c r="E159" t="s">
        <v>75</v>
      </c>
      <c r="F159" t="s">
        <v>25</v>
      </c>
      <c r="G159" t="s">
        <v>26</v>
      </c>
      <c r="H159" t="s">
        <v>20</v>
      </c>
      <c r="I159" s="2">
        <v>4</v>
      </c>
      <c r="J159" s="3">
        <v>19.350000000000001</v>
      </c>
      <c r="K159" s="4">
        <v>0.15</v>
      </c>
      <c r="L159" s="3">
        <v>6.9</v>
      </c>
      <c r="M159" s="2">
        <v>4</v>
      </c>
      <c r="N159" s="3">
        <v>65.790000000000006</v>
      </c>
    </row>
    <row r="160" spans="1:14">
      <c r="A160" s="1">
        <v>45750</v>
      </c>
      <c r="B160" t="s">
        <v>218</v>
      </c>
      <c r="C160" t="s">
        <v>73</v>
      </c>
      <c r="D160" t="s">
        <v>74</v>
      </c>
      <c r="E160" t="s">
        <v>75</v>
      </c>
      <c r="F160" t="s">
        <v>31</v>
      </c>
      <c r="G160" t="s">
        <v>32</v>
      </c>
      <c r="H160" t="s">
        <v>20</v>
      </c>
      <c r="I160" s="2">
        <v>8</v>
      </c>
      <c r="J160" s="3">
        <v>32.64</v>
      </c>
      <c r="K160" s="4">
        <v>0.1</v>
      </c>
      <c r="L160" s="3">
        <v>13.99</v>
      </c>
      <c r="M160" s="2">
        <v>8</v>
      </c>
      <c r="N160" s="3">
        <v>235.01</v>
      </c>
    </row>
    <row r="161" spans="1:14">
      <c r="A161" s="1">
        <v>45804</v>
      </c>
      <c r="B161" t="s">
        <v>219</v>
      </c>
      <c r="C161" t="s">
        <v>89</v>
      </c>
      <c r="D161" t="s">
        <v>90</v>
      </c>
      <c r="E161" t="s">
        <v>75</v>
      </c>
      <c r="F161" t="s">
        <v>31</v>
      </c>
      <c r="G161" t="s">
        <v>32</v>
      </c>
      <c r="H161" t="s">
        <v>33</v>
      </c>
      <c r="I161" s="2">
        <v>3</v>
      </c>
      <c r="J161" s="3">
        <v>19.12</v>
      </c>
      <c r="K161" s="4">
        <v>0</v>
      </c>
      <c r="L161" s="3">
        <v>6.77</v>
      </c>
      <c r="M161" s="2">
        <v>0</v>
      </c>
      <c r="N161" s="3">
        <v>57.36</v>
      </c>
    </row>
    <row r="162" spans="1:14">
      <c r="A162" s="1">
        <v>45752</v>
      </c>
      <c r="B162" t="s">
        <v>220</v>
      </c>
      <c r="C162" t="s">
        <v>22</v>
      </c>
      <c r="D162" t="s">
        <v>23</v>
      </c>
      <c r="E162" t="s">
        <v>24</v>
      </c>
      <c r="F162" t="s">
        <v>25</v>
      </c>
      <c r="G162" t="s">
        <v>26</v>
      </c>
      <c r="H162" t="s">
        <v>33</v>
      </c>
      <c r="I162" s="2">
        <v>1</v>
      </c>
      <c r="J162" s="3">
        <v>12.82</v>
      </c>
      <c r="K162" s="4">
        <v>0.05</v>
      </c>
      <c r="L162" s="3">
        <v>4.1900000000000004</v>
      </c>
      <c r="M162" s="2">
        <v>0</v>
      </c>
      <c r="N162" s="3">
        <v>12.18</v>
      </c>
    </row>
    <row r="163" spans="1:14">
      <c r="A163" s="1">
        <v>45768</v>
      </c>
      <c r="B163" t="s">
        <v>221</v>
      </c>
      <c r="C163" t="s">
        <v>58</v>
      </c>
      <c r="D163" t="s">
        <v>59</v>
      </c>
      <c r="E163" t="s">
        <v>17</v>
      </c>
      <c r="F163" t="s">
        <v>25</v>
      </c>
      <c r="G163" t="s">
        <v>26</v>
      </c>
      <c r="H163" t="s">
        <v>33</v>
      </c>
      <c r="I163" s="2">
        <v>1</v>
      </c>
      <c r="J163" s="3">
        <v>20.48</v>
      </c>
      <c r="K163" s="4">
        <v>0.2</v>
      </c>
      <c r="L163" s="3">
        <v>7.16</v>
      </c>
      <c r="M163" s="2">
        <v>0</v>
      </c>
      <c r="N163" s="3">
        <v>16.38</v>
      </c>
    </row>
    <row r="164" spans="1:14">
      <c r="A164" s="1">
        <v>45877</v>
      </c>
      <c r="B164" t="s">
        <v>222</v>
      </c>
      <c r="C164" t="s">
        <v>15</v>
      </c>
      <c r="D164" t="s">
        <v>16</v>
      </c>
      <c r="E164" t="s">
        <v>17</v>
      </c>
      <c r="F164" t="s">
        <v>31</v>
      </c>
      <c r="G164" t="s">
        <v>32</v>
      </c>
      <c r="H164" t="s">
        <v>20</v>
      </c>
      <c r="I164" s="2">
        <v>1</v>
      </c>
      <c r="J164" s="3">
        <v>29.73</v>
      </c>
      <c r="K164" s="4">
        <v>0.2</v>
      </c>
      <c r="L164" s="3">
        <v>11.8</v>
      </c>
      <c r="M164" s="2">
        <v>1</v>
      </c>
      <c r="N164" s="3">
        <v>23.78</v>
      </c>
    </row>
    <row r="165" spans="1:14">
      <c r="A165" s="1">
        <v>45660</v>
      </c>
      <c r="B165" t="s">
        <v>223</v>
      </c>
      <c r="C165" t="s">
        <v>22</v>
      </c>
      <c r="D165" t="s">
        <v>23</v>
      </c>
      <c r="E165" t="s">
        <v>24</v>
      </c>
      <c r="F165" t="s">
        <v>25</v>
      </c>
      <c r="G165" t="s">
        <v>26</v>
      </c>
      <c r="H165" t="s">
        <v>33</v>
      </c>
      <c r="I165" s="2">
        <v>10</v>
      </c>
      <c r="J165" s="3">
        <v>13.03</v>
      </c>
      <c r="K165" s="4">
        <v>0.1</v>
      </c>
      <c r="L165" s="3">
        <v>4.3099999999999996</v>
      </c>
      <c r="M165" s="2">
        <v>0</v>
      </c>
      <c r="N165" s="3">
        <v>117.27</v>
      </c>
    </row>
    <row r="166" spans="1:14">
      <c r="A166" s="1">
        <v>45670</v>
      </c>
      <c r="B166" t="s">
        <v>224</v>
      </c>
      <c r="C166" t="s">
        <v>73</v>
      </c>
      <c r="D166" t="s">
        <v>74</v>
      </c>
      <c r="E166" t="s">
        <v>75</v>
      </c>
      <c r="F166" t="s">
        <v>18</v>
      </c>
      <c r="G166" t="s">
        <v>19</v>
      </c>
      <c r="H166" t="s">
        <v>33</v>
      </c>
      <c r="I166" s="2">
        <v>2</v>
      </c>
      <c r="J166" s="3">
        <v>31.16</v>
      </c>
      <c r="K166" s="4">
        <v>0.05</v>
      </c>
      <c r="L166" s="3">
        <v>14.33</v>
      </c>
      <c r="M166" s="2">
        <v>0</v>
      </c>
      <c r="N166" s="3">
        <v>59.2</v>
      </c>
    </row>
    <row r="167" spans="1:14">
      <c r="A167" s="1">
        <v>45925</v>
      </c>
      <c r="B167" t="s">
        <v>225</v>
      </c>
      <c r="C167" t="s">
        <v>55</v>
      </c>
      <c r="D167" t="s">
        <v>56</v>
      </c>
      <c r="E167" t="s">
        <v>24</v>
      </c>
      <c r="F167" t="s">
        <v>18</v>
      </c>
      <c r="G167" t="s">
        <v>19</v>
      </c>
      <c r="H167" t="s">
        <v>20</v>
      </c>
      <c r="I167" s="2">
        <v>2</v>
      </c>
      <c r="J167" s="3">
        <v>9.4</v>
      </c>
      <c r="K167" s="4">
        <v>0</v>
      </c>
      <c r="L167" s="3">
        <v>2.87</v>
      </c>
      <c r="M167" s="2">
        <v>2</v>
      </c>
      <c r="N167" s="3">
        <v>18.8</v>
      </c>
    </row>
    <row r="168" spans="1:14">
      <c r="A168" s="1">
        <v>45673</v>
      </c>
      <c r="B168" t="s">
        <v>226</v>
      </c>
      <c r="C168" t="s">
        <v>45</v>
      </c>
      <c r="D168" t="s">
        <v>46</v>
      </c>
      <c r="E168" t="s">
        <v>24</v>
      </c>
      <c r="F168" t="s">
        <v>31</v>
      </c>
      <c r="G168" t="s">
        <v>32</v>
      </c>
      <c r="H168" t="s">
        <v>33</v>
      </c>
      <c r="I168" s="2">
        <v>1</v>
      </c>
      <c r="J168" s="3">
        <v>23.37</v>
      </c>
      <c r="K168" s="4">
        <v>0.15</v>
      </c>
      <c r="L168" s="3">
        <v>8.34</v>
      </c>
      <c r="M168" s="2">
        <v>0</v>
      </c>
      <c r="N168" s="3">
        <v>19.86</v>
      </c>
    </row>
    <row r="169" spans="1:14">
      <c r="A169" s="1">
        <v>45742</v>
      </c>
      <c r="B169" t="s">
        <v>227</v>
      </c>
      <c r="C169" t="s">
        <v>39</v>
      </c>
      <c r="D169" t="s">
        <v>40</v>
      </c>
      <c r="E169" t="s">
        <v>30</v>
      </c>
      <c r="F169" t="s">
        <v>41</v>
      </c>
      <c r="G169" t="s">
        <v>42</v>
      </c>
      <c r="H169" t="s">
        <v>20</v>
      </c>
      <c r="I169" s="2">
        <v>2</v>
      </c>
      <c r="J169" s="3">
        <v>54.65</v>
      </c>
      <c r="K169" s="4">
        <v>0.2</v>
      </c>
      <c r="L169" s="3">
        <v>26.5</v>
      </c>
      <c r="M169" s="2">
        <v>2</v>
      </c>
      <c r="N169" s="3">
        <v>87.44</v>
      </c>
    </row>
    <row r="170" spans="1:14">
      <c r="A170" s="1">
        <v>45910</v>
      </c>
      <c r="B170" t="s">
        <v>228</v>
      </c>
      <c r="C170" t="s">
        <v>73</v>
      </c>
      <c r="D170" t="s">
        <v>74</v>
      </c>
      <c r="E170" t="s">
        <v>75</v>
      </c>
      <c r="F170" t="s">
        <v>41</v>
      </c>
      <c r="G170" t="s">
        <v>42</v>
      </c>
      <c r="H170" t="s">
        <v>33</v>
      </c>
      <c r="I170" s="2">
        <v>2</v>
      </c>
      <c r="J170" s="3">
        <v>31.27</v>
      </c>
      <c r="K170" s="4">
        <v>0.1</v>
      </c>
      <c r="L170" s="3">
        <v>14.16</v>
      </c>
      <c r="M170" s="2">
        <v>0</v>
      </c>
      <c r="N170" s="3">
        <v>56.29</v>
      </c>
    </row>
    <row r="171" spans="1:14">
      <c r="A171" s="1">
        <v>45823</v>
      </c>
      <c r="B171" t="s">
        <v>229</v>
      </c>
      <c r="C171" t="s">
        <v>63</v>
      </c>
      <c r="D171" t="s">
        <v>64</v>
      </c>
      <c r="E171" t="s">
        <v>17</v>
      </c>
      <c r="F171" t="s">
        <v>52</v>
      </c>
      <c r="G171" t="s">
        <v>53</v>
      </c>
      <c r="H171" t="s">
        <v>20</v>
      </c>
      <c r="I171" s="2">
        <v>1</v>
      </c>
      <c r="J171" s="3">
        <v>80.91</v>
      </c>
      <c r="K171" s="4">
        <v>0.1</v>
      </c>
      <c r="L171" s="3">
        <v>45.03</v>
      </c>
      <c r="M171" s="2">
        <v>1</v>
      </c>
      <c r="N171" s="3">
        <v>72.819999999999993</v>
      </c>
    </row>
    <row r="172" spans="1:14">
      <c r="A172" s="1">
        <v>45985</v>
      </c>
      <c r="B172" t="s">
        <v>230</v>
      </c>
      <c r="C172" t="s">
        <v>82</v>
      </c>
      <c r="D172" t="s">
        <v>83</v>
      </c>
      <c r="E172" t="s">
        <v>75</v>
      </c>
      <c r="F172" t="s">
        <v>41</v>
      </c>
      <c r="G172" t="s">
        <v>42</v>
      </c>
      <c r="H172" t="s">
        <v>33</v>
      </c>
      <c r="I172" s="2">
        <v>11</v>
      </c>
      <c r="J172" s="3">
        <v>27.57</v>
      </c>
      <c r="K172" s="4">
        <v>0.15</v>
      </c>
      <c r="L172" s="3">
        <v>11.83</v>
      </c>
      <c r="M172" s="2">
        <v>0</v>
      </c>
      <c r="N172" s="3">
        <v>257.77999999999997</v>
      </c>
    </row>
    <row r="173" spans="1:14">
      <c r="A173" s="1">
        <v>45797</v>
      </c>
      <c r="B173" t="s">
        <v>231</v>
      </c>
      <c r="C173" t="s">
        <v>15</v>
      </c>
      <c r="D173" t="s">
        <v>16</v>
      </c>
      <c r="E173" t="s">
        <v>17</v>
      </c>
      <c r="F173" t="s">
        <v>52</v>
      </c>
      <c r="G173" t="s">
        <v>53</v>
      </c>
      <c r="H173" t="s">
        <v>20</v>
      </c>
      <c r="I173" s="2">
        <v>3</v>
      </c>
      <c r="J173" s="3">
        <v>29.89</v>
      </c>
      <c r="K173" s="4">
        <v>0.1</v>
      </c>
      <c r="L173" s="3">
        <v>11.97</v>
      </c>
      <c r="M173" s="2">
        <v>3</v>
      </c>
      <c r="N173" s="3">
        <v>80.7</v>
      </c>
    </row>
    <row r="174" spans="1:14">
      <c r="A174" s="1">
        <v>45926</v>
      </c>
      <c r="B174" t="s">
        <v>232</v>
      </c>
      <c r="C174" t="s">
        <v>28</v>
      </c>
      <c r="D174" t="s">
        <v>29</v>
      </c>
      <c r="E174" t="s">
        <v>30</v>
      </c>
      <c r="F174" t="s">
        <v>41</v>
      </c>
      <c r="G174" t="s">
        <v>42</v>
      </c>
      <c r="H174" t="s">
        <v>33</v>
      </c>
      <c r="I174" s="2">
        <v>3</v>
      </c>
      <c r="J174" s="3">
        <v>25.01</v>
      </c>
      <c r="K174" s="4">
        <v>0</v>
      </c>
      <c r="L174" s="3">
        <v>10.69</v>
      </c>
      <c r="M174" s="2">
        <v>0</v>
      </c>
      <c r="N174" s="3">
        <v>75.03</v>
      </c>
    </row>
    <row r="175" spans="1:14">
      <c r="A175" s="1">
        <v>45736</v>
      </c>
      <c r="B175" t="s">
        <v>233</v>
      </c>
      <c r="C175" t="s">
        <v>45</v>
      </c>
      <c r="D175" t="s">
        <v>46</v>
      </c>
      <c r="E175" t="s">
        <v>24</v>
      </c>
      <c r="F175" t="s">
        <v>52</v>
      </c>
      <c r="G175" t="s">
        <v>53</v>
      </c>
      <c r="H175" t="s">
        <v>20</v>
      </c>
      <c r="I175" s="2">
        <v>1</v>
      </c>
      <c r="J175" s="3">
        <v>23.37</v>
      </c>
      <c r="K175" s="4">
        <v>0.1</v>
      </c>
      <c r="L175" s="3">
        <v>8.65</v>
      </c>
      <c r="M175" s="2">
        <v>1</v>
      </c>
      <c r="N175" s="3">
        <v>21.03</v>
      </c>
    </row>
    <row r="176" spans="1:14">
      <c r="A176" s="1">
        <v>45662</v>
      </c>
      <c r="B176" t="s">
        <v>234</v>
      </c>
      <c r="C176" t="s">
        <v>45</v>
      </c>
      <c r="D176" t="s">
        <v>46</v>
      </c>
      <c r="E176" t="s">
        <v>24</v>
      </c>
      <c r="F176" t="s">
        <v>52</v>
      </c>
      <c r="G176" t="s">
        <v>53</v>
      </c>
      <c r="H176" t="s">
        <v>33</v>
      </c>
      <c r="I176" s="2">
        <v>2</v>
      </c>
      <c r="J176" s="3">
        <v>23.35</v>
      </c>
      <c r="K176" s="4">
        <v>0</v>
      </c>
      <c r="L176" s="3">
        <v>8.51</v>
      </c>
      <c r="M176" s="2">
        <v>0</v>
      </c>
      <c r="N176" s="3">
        <v>46.7</v>
      </c>
    </row>
    <row r="177" spans="1:14">
      <c r="A177" s="1">
        <v>45829</v>
      </c>
      <c r="B177" t="s">
        <v>235</v>
      </c>
      <c r="C177" t="s">
        <v>49</v>
      </c>
      <c r="D177" t="s">
        <v>50</v>
      </c>
      <c r="E177" t="s">
        <v>30</v>
      </c>
      <c r="F177" t="s">
        <v>31</v>
      </c>
      <c r="G177" t="s">
        <v>32</v>
      </c>
      <c r="H177" t="s">
        <v>33</v>
      </c>
      <c r="I177" s="2">
        <v>1</v>
      </c>
      <c r="J177" s="3">
        <v>186.41</v>
      </c>
      <c r="K177" s="4">
        <v>0.2</v>
      </c>
      <c r="L177" s="3">
        <v>117.47</v>
      </c>
      <c r="M177" s="2">
        <v>0</v>
      </c>
      <c r="N177" s="3">
        <v>149.13</v>
      </c>
    </row>
    <row r="178" spans="1:14">
      <c r="A178" s="1">
        <v>45878</v>
      </c>
      <c r="B178" t="s">
        <v>236</v>
      </c>
      <c r="C178" t="s">
        <v>58</v>
      </c>
      <c r="D178" t="s">
        <v>59</v>
      </c>
      <c r="E178" t="s">
        <v>17</v>
      </c>
      <c r="F178" t="s">
        <v>18</v>
      </c>
      <c r="G178" t="s">
        <v>19</v>
      </c>
      <c r="H178" t="s">
        <v>33</v>
      </c>
      <c r="I178" s="2">
        <v>2</v>
      </c>
      <c r="J178" s="3">
        <v>20.12</v>
      </c>
      <c r="K178" s="4">
        <v>0.15</v>
      </c>
      <c r="L178" s="3">
        <v>7.21</v>
      </c>
      <c r="M178" s="2">
        <v>0</v>
      </c>
      <c r="N178" s="3">
        <v>34.200000000000003</v>
      </c>
    </row>
    <row r="179" spans="1:14">
      <c r="A179" s="1">
        <v>45719</v>
      </c>
      <c r="B179" t="s">
        <v>237</v>
      </c>
      <c r="C179" t="s">
        <v>89</v>
      </c>
      <c r="D179" t="s">
        <v>90</v>
      </c>
      <c r="E179" t="s">
        <v>75</v>
      </c>
      <c r="F179" t="s">
        <v>31</v>
      </c>
      <c r="G179" t="s">
        <v>32</v>
      </c>
      <c r="H179" t="s">
        <v>33</v>
      </c>
      <c r="I179" s="2">
        <v>3</v>
      </c>
      <c r="J179" s="3">
        <v>18.52</v>
      </c>
      <c r="K179" s="4">
        <v>0.1</v>
      </c>
      <c r="L179" s="3">
        <v>6.95</v>
      </c>
      <c r="M179" s="2">
        <v>0</v>
      </c>
      <c r="N179" s="3">
        <v>50</v>
      </c>
    </row>
    <row r="180" spans="1:14">
      <c r="A180" s="1">
        <v>45948</v>
      </c>
      <c r="B180" t="s">
        <v>238</v>
      </c>
      <c r="C180" t="s">
        <v>22</v>
      </c>
      <c r="D180" t="s">
        <v>23</v>
      </c>
      <c r="E180" t="s">
        <v>24</v>
      </c>
      <c r="F180" t="s">
        <v>18</v>
      </c>
      <c r="G180" t="s">
        <v>19</v>
      </c>
      <c r="H180" t="s">
        <v>33</v>
      </c>
      <c r="I180" s="2">
        <v>7</v>
      </c>
      <c r="J180" s="3">
        <v>13.16</v>
      </c>
      <c r="K180" s="4">
        <v>0</v>
      </c>
      <c r="L180" s="3">
        <v>4.3</v>
      </c>
      <c r="M180" s="2">
        <v>0</v>
      </c>
      <c r="N180" s="3">
        <v>92.12</v>
      </c>
    </row>
    <row r="181" spans="1:14">
      <c r="A181" s="1">
        <v>45842</v>
      </c>
      <c r="B181" t="s">
        <v>239</v>
      </c>
      <c r="C181" t="s">
        <v>39</v>
      </c>
      <c r="D181" t="s">
        <v>40</v>
      </c>
      <c r="E181" t="s">
        <v>30</v>
      </c>
      <c r="F181" t="s">
        <v>31</v>
      </c>
      <c r="G181" t="s">
        <v>32</v>
      </c>
      <c r="H181" t="s">
        <v>20</v>
      </c>
      <c r="I181" s="2">
        <v>3</v>
      </c>
      <c r="J181" s="3">
        <v>54.53</v>
      </c>
      <c r="K181" s="4">
        <v>0.1</v>
      </c>
      <c r="L181" s="3">
        <v>27.52</v>
      </c>
      <c r="M181" s="2">
        <v>3</v>
      </c>
      <c r="N181" s="3">
        <v>147.22999999999999</v>
      </c>
    </row>
    <row r="182" spans="1:14">
      <c r="A182" s="1">
        <v>45691</v>
      </c>
      <c r="B182" t="s">
        <v>240</v>
      </c>
      <c r="C182" t="s">
        <v>66</v>
      </c>
      <c r="D182" t="s">
        <v>67</v>
      </c>
      <c r="E182" t="s">
        <v>30</v>
      </c>
      <c r="F182" t="s">
        <v>18</v>
      </c>
      <c r="G182" t="s">
        <v>19</v>
      </c>
      <c r="H182" t="s">
        <v>33</v>
      </c>
      <c r="I182" s="2">
        <v>5</v>
      </c>
      <c r="J182" s="3">
        <v>69.900000000000006</v>
      </c>
      <c r="K182" s="4">
        <v>0.1</v>
      </c>
      <c r="L182" s="3">
        <v>34.369999999999997</v>
      </c>
      <c r="M182" s="2">
        <v>0</v>
      </c>
      <c r="N182" s="3">
        <v>314.55</v>
      </c>
    </row>
    <row r="183" spans="1:14">
      <c r="A183" s="1">
        <v>45964</v>
      </c>
      <c r="B183" t="s">
        <v>241</v>
      </c>
      <c r="C183" t="s">
        <v>69</v>
      </c>
      <c r="D183" t="s">
        <v>70</v>
      </c>
      <c r="E183" t="s">
        <v>30</v>
      </c>
      <c r="F183" t="s">
        <v>18</v>
      </c>
      <c r="G183" t="s">
        <v>19</v>
      </c>
      <c r="H183" t="s">
        <v>33</v>
      </c>
      <c r="I183" s="2">
        <v>6</v>
      </c>
      <c r="J183" s="3">
        <v>39.619999999999997</v>
      </c>
      <c r="K183" s="4">
        <v>0.2</v>
      </c>
      <c r="L183" s="3">
        <v>18.02</v>
      </c>
      <c r="M183" s="2">
        <v>0</v>
      </c>
      <c r="N183" s="3">
        <v>190.18</v>
      </c>
    </row>
    <row r="184" spans="1:14">
      <c r="A184" s="1">
        <v>46005</v>
      </c>
      <c r="B184" t="s">
        <v>242</v>
      </c>
      <c r="C184" t="s">
        <v>22</v>
      </c>
      <c r="D184" t="s">
        <v>23</v>
      </c>
      <c r="E184" t="s">
        <v>24</v>
      </c>
      <c r="F184" t="s">
        <v>41</v>
      </c>
      <c r="G184" t="s">
        <v>42</v>
      </c>
      <c r="H184" t="s">
        <v>33</v>
      </c>
      <c r="I184" s="2">
        <v>4</v>
      </c>
      <c r="J184" s="3">
        <v>12.73</v>
      </c>
      <c r="K184" s="4">
        <v>0.1</v>
      </c>
      <c r="L184" s="3">
        <v>4.2</v>
      </c>
      <c r="M184" s="2">
        <v>0</v>
      </c>
      <c r="N184" s="3">
        <v>45.83</v>
      </c>
    </row>
    <row r="185" spans="1:14">
      <c r="A185" s="1">
        <v>46008</v>
      </c>
      <c r="B185" t="s">
        <v>243</v>
      </c>
      <c r="C185" t="s">
        <v>63</v>
      </c>
      <c r="D185" t="s">
        <v>64</v>
      </c>
      <c r="E185" t="s">
        <v>17</v>
      </c>
      <c r="F185" t="s">
        <v>18</v>
      </c>
      <c r="G185" t="s">
        <v>19</v>
      </c>
      <c r="H185" t="s">
        <v>33</v>
      </c>
      <c r="I185" s="2">
        <v>5</v>
      </c>
      <c r="J185" s="3">
        <v>78.91</v>
      </c>
      <c r="K185" s="4">
        <v>0.05</v>
      </c>
      <c r="L185" s="3">
        <v>44.27</v>
      </c>
      <c r="M185" s="2">
        <v>0</v>
      </c>
      <c r="N185" s="3">
        <v>374.82</v>
      </c>
    </row>
    <row r="186" spans="1:14">
      <c r="A186" s="1">
        <v>45919</v>
      </c>
      <c r="B186" t="s">
        <v>244</v>
      </c>
      <c r="C186" t="s">
        <v>55</v>
      </c>
      <c r="D186" t="s">
        <v>56</v>
      </c>
      <c r="E186" t="s">
        <v>24</v>
      </c>
      <c r="F186" t="s">
        <v>31</v>
      </c>
      <c r="G186" t="s">
        <v>32</v>
      </c>
      <c r="H186" t="s">
        <v>20</v>
      </c>
      <c r="I186" s="2">
        <v>4</v>
      </c>
      <c r="J186" s="3">
        <v>9.7200000000000006</v>
      </c>
      <c r="K186" s="4">
        <v>0.1</v>
      </c>
      <c r="L186" s="3">
        <v>2.86</v>
      </c>
      <c r="M186" s="2">
        <v>4</v>
      </c>
      <c r="N186" s="3">
        <v>34.99</v>
      </c>
    </row>
    <row r="187" spans="1:14">
      <c r="A187" s="1">
        <v>45962</v>
      </c>
      <c r="B187" t="s">
        <v>245</v>
      </c>
      <c r="C187" t="s">
        <v>66</v>
      </c>
      <c r="D187" t="s">
        <v>67</v>
      </c>
      <c r="E187" t="s">
        <v>30</v>
      </c>
      <c r="F187" t="s">
        <v>41</v>
      </c>
      <c r="G187" t="s">
        <v>42</v>
      </c>
      <c r="H187" t="s">
        <v>33</v>
      </c>
      <c r="I187" s="2">
        <v>7</v>
      </c>
      <c r="J187" s="3">
        <v>70.62</v>
      </c>
      <c r="K187" s="4">
        <v>0.1</v>
      </c>
      <c r="L187" s="3">
        <v>33.36</v>
      </c>
      <c r="M187" s="2">
        <v>0</v>
      </c>
      <c r="N187" s="3">
        <v>444.91</v>
      </c>
    </row>
    <row r="188" spans="1:14">
      <c r="A188" s="1">
        <v>46009</v>
      </c>
      <c r="B188" t="s">
        <v>246</v>
      </c>
      <c r="C188" t="s">
        <v>49</v>
      </c>
      <c r="D188" t="s">
        <v>50</v>
      </c>
      <c r="E188" t="s">
        <v>30</v>
      </c>
      <c r="F188" t="s">
        <v>18</v>
      </c>
      <c r="G188" t="s">
        <v>19</v>
      </c>
      <c r="H188" t="s">
        <v>33</v>
      </c>
      <c r="I188" s="2">
        <v>8</v>
      </c>
      <c r="J188" s="3">
        <v>187.68</v>
      </c>
      <c r="K188" s="4">
        <v>0</v>
      </c>
      <c r="L188" s="3">
        <v>116.39</v>
      </c>
      <c r="M188" s="2">
        <v>0</v>
      </c>
      <c r="N188" s="3">
        <v>1501.44</v>
      </c>
    </row>
    <row r="189" spans="1:14">
      <c r="A189" s="1">
        <v>45823</v>
      </c>
      <c r="B189" t="s">
        <v>247</v>
      </c>
      <c r="C189" t="s">
        <v>39</v>
      </c>
      <c r="D189" t="s">
        <v>40</v>
      </c>
      <c r="E189" t="s">
        <v>30</v>
      </c>
      <c r="F189" t="s">
        <v>18</v>
      </c>
      <c r="G189" t="s">
        <v>19</v>
      </c>
      <c r="H189" t="s">
        <v>33</v>
      </c>
      <c r="I189" s="2">
        <v>2</v>
      </c>
      <c r="J189" s="3">
        <v>55.71</v>
      </c>
      <c r="K189" s="4">
        <v>0.1</v>
      </c>
      <c r="L189" s="3">
        <v>27.51</v>
      </c>
      <c r="M189" s="2">
        <v>0</v>
      </c>
      <c r="N189" s="3">
        <v>100.28</v>
      </c>
    </row>
    <row r="190" spans="1:14">
      <c r="A190" s="1">
        <v>45700</v>
      </c>
      <c r="B190" t="s">
        <v>248</v>
      </c>
      <c r="C190" t="s">
        <v>22</v>
      </c>
      <c r="D190" t="s">
        <v>23</v>
      </c>
      <c r="E190" t="s">
        <v>24</v>
      </c>
      <c r="F190" t="s">
        <v>25</v>
      </c>
      <c r="G190" t="s">
        <v>26</v>
      </c>
      <c r="H190" t="s">
        <v>20</v>
      </c>
      <c r="I190" s="2">
        <v>2</v>
      </c>
      <c r="J190" s="3">
        <v>12.7</v>
      </c>
      <c r="K190" s="4">
        <v>0.15</v>
      </c>
      <c r="L190" s="3">
        <v>4.17</v>
      </c>
      <c r="M190" s="2">
        <v>2</v>
      </c>
      <c r="N190" s="3">
        <v>21.59</v>
      </c>
    </row>
    <row r="191" spans="1:14">
      <c r="A191" s="1">
        <v>46019</v>
      </c>
      <c r="B191" t="s">
        <v>249</v>
      </c>
      <c r="C191" t="s">
        <v>55</v>
      </c>
      <c r="D191" t="s">
        <v>56</v>
      </c>
      <c r="E191" t="s">
        <v>24</v>
      </c>
      <c r="F191" t="s">
        <v>52</v>
      </c>
      <c r="G191" t="s">
        <v>53</v>
      </c>
      <c r="H191" t="s">
        <v>20</v>
      </c>
      <c r="I191" s="2">
        <v>8</v>
      </c>
      <c r="J191" s="3">
        <v>9.67</v>
      </c>
      <c r="K191" s="4">
        <v>0.1</v>
      </c>
      <c r="L191" s="3">
        <v>2.85</v>
      </c>
      <c r="M191" s="2">
        <v>8</v>
      </c>
      <c r="N191" s="3">
        <v>69.62</v>
      </c>
    </row>
    <row r="192" spans="1:14">
      <c r="A192" s="1">
        <v>45848</v>
      </c>
      <c r="B192" t="s">
        <v>250</v>
      </c>
      <c r="C192" t="s">
        <v>89</v>
      </c>
      <c r="D192" t="s">
        <v>90</v>
      </c>
      <c r="E192" t="s">
        <v>75</v>
      </c>
      <c r="F192" t="s">
        <v>41</v>
      </c>
      <c r="G192" t="s">
        <v>42</v>
      </c>
      <c r="H192" t="s">
        <v>20</v>
      </c>
      <c r="I192" s="2">
        <v>3</v>
      </c>
      <c r="J192" s="3">
        <v>18.940000000000001</v>
      </c>
      <c r="K192" s="4">
        <v>0.15</v>
      </c>
      <c r="L192" s="3">
        <v>6.78</v>
      </c>
      <c r="M192" s="2">
        <v>3</v>
      </c>
      <c r="N192" s="3">
        <v>48.3</v>
      </c>
    </row>
    <row r="193" spans="1:14">
      <c r="A193" s="1">
        <v>45767</v>
      </c>
      <c r="B193" t="s">
        <v>251</v>
      </c>
      <c r="C193" t="s">
        <v>63</v>
      </c>
      <c r="D193" t="s">
        <v>64</v>
      </c>
      <c r="E193" t="s">
        <v>17</v>
      </c>
      <c r="F193" t="s">
        <v>52</v>
      </c>
      <c r="G193" t="s">
        <v>53</v>
      </c>
      <c r="H193" t="s">
        <v>20</v>
      </c>
      <c r="I193" s="2">
        <v>1</v>
      </c>
      <c r="J193" s="3">
        <v>78.11</v>
      </c>
      <c r="K193" s="4">
        <v>0</v>
      </c>
      <c r="L193" s="3">
        <v>45.41</v>
      </c>
      <c r="M193" s="2">
        <v>1</v>
      </c>
      <c r="N193" s="3">
        <v>78.11</v>
      </c>
    </row>
    <row r="194" spans="1:14">
      <c r="A194" s="1">
        <v>45973</v>
      </c>
      <c r="B194" t="s">
        <v>252</v>
      </c>
      <c r="C194" t="s">
        <v>28</v>
      </c>
      <c r="D194" t="s">
        <v>29</v>
      </c>
      <c r="E194" t="s">
        <v>30</v>
      </c>
      <c r="F194" t="s">
        <v>52</v>
      </c>
      <c r="G194" t="s">
        <v>53</v>
      </c>
      <c r="H194" t="s">
        <v>20</v>
      </c>
      <c r="I194" s="2">
        <v>5</v>
      </c>
      <c r="J194" s="3">
        <v>25.07</v>
      </c>
      <c r="K194" s="4">
        <v>0</v>
      </c>
      <c r="L194" s="3">
        <v>10.52</v>
      </c>
      <c r="M194" s="2">
        <v>5</v>
      </c>
      <c r="N194" s="3">
        <v>125.35</v>
      </c>
    </row>
    <row r="195" spans="1:14">
      <c r="A195" s="1">
        <v>45981</v>
      </c>
      <c r="B195" t="s">
        <v>253</v>
      </c>
      <c r="C195" t="s">
        <v>45</v>
      </c>
      <c r="D195" t="s">
        <v>46</v>
      </c>
      <c r="E195" t="s">
        <v>24</v>
      </c>
      <c r="F195" t="s">
        <v>25</v>
      </c>
      <c r="G195" t="s">
        <v>26</v>
      </c>
      <c r="H195" t="s">
        <v>20</v>
      </c>
      <c r="I195" s="2">
        <v>12</v>
      </c>
      <c r="J195" s="3">
        <v>22.82</v>
      </c>
      <c r="K195" s="4">
        <v>0.1</v>
      </c>
      <c r="L195" s="3">
        <v>8.4</v>
      </c>
      <c r="M195" s="2">
        <v>12</v>
      </c>
      <c r="N195" s="3">
        <v>246.46</v>
      </c>
    </row>
    <row r="196" spans="1:14">
      <c r="A196" s="1">
        <v>45855</v>
      </c>
      <c r="B196" t="s">
        <v>254</v>
      </c>
      <c r="C196" t="s">
        <v>28</v>
      </c>
      <c r="D196" t="s">
        <v>29</v>
      </c>
      <c r="E196" t="s">
        <v>30</v>
      </c>
      <c r="F196" t="s">
        <v>41</v>
      </c>
      <c r="G196" t="s">
        <v>42</v>
      </c>
      <c r="H196" t="s">
        <v>20</v>
      </c>
      <c r="I196" s="2">
        <v>5</v>
      </c>
      <c r="J196" s="3">
        <v>25.45</v>
      </c>
      <c r="K196" s="4">
        <v>0.2</v>
      </c>
      <c r="L196" s="3">
        <v>10.54</v>
      </c>
      <c r="M196" s="2">
        <v>5</v>
      </c>
      <c r="N196" s="3">
        <v>101.8</v>
      </c>
    </row>
    <row r="197" spans="1:14">
      <c r="A197" s="1">
        <v>45880</v>
      </c>
      <c r="B197" t="s">
        <v>255</v>
      </c>
      <c r="C197" t="s">
        <v>63</v>
      </c>
      <c r="D197" t="s">
        <v>64</v>
      </c>
      <c r="E197" t="s">
        <v>17</v>
      </c>
      <c r="F197" t="s">
        <v>25</v>
      </c>
      <c r="G197" t="s">
        <v>26</v>
      </c>
      <c r="H197" t="s">
        <v>20</v>
      </c>
      <c r="I197" s="2">
        <v>3</v>
      </c>
      <c r="J197" s="3">
        <v>80.55</v>
      </c>
      <c r="K197" s="4">
        <v>0.05</v>
      </c>
      <c r="L197" s="3">
        <v>45.01</v>
      </c>
      <c r="M197" s="2">
        <v>3</v>
      </c>
      <c r="N197" s="3">
        <v>229.57</v>
      </c>
    </row>
    <row r="198" spans="1:14">
      <c r="A198" s="1">
        <v>45854</v>
      </c>
      <c r="B198" t="s">
        <v>256</v>
      </c>
      <c r="C198" t="s">
        <v>15</v>
      </c>
      <c r="D198" t="s">
        <v>16</v>
      </c>
      <c r="E198" t="s">
        <v>17</v>
      </c>
      <c r="F198" t="s">
        <v>25</v>
      </c>
      <c r="G198" t="s">
        <v>26</v>
      </c>
      <c r="H198" t="s">
        <v>20</v>
      </c>
      <c r="I198" s="2">
        <v>6</v>
      </c>
      <c r="J198" s="3">
        <v>29.75</v>
      </c>
      <c r="K198" s="4">
        <v>0</v>
      </c>
      <c r="L198" s="3">
        <v>12.04</v>
      </c>
      <c r="M198" s="2">
        <v>6</v>
      </c>
      <c r="N198" s="3">
        <v>178.5</v>
      </c>
    </row>
    <row r="199" spans="1:14">
      <c r="A199" s="1">
        <v>45985</v>
      </c>
      <c r="B199" t="s">
        <v>257</v>
      </c>
      <c r="C199" t="s">
        <v>35</v>
      </c>
      <c r="D199" t="s">
        <v>36</v>
      </c>
      <c r="E199" t="s">
        <v>17</v>
      </c>
      <c r="F199" t="s">
        <v>41</v>
      </c>
      <c r="G199" t="s">
        <v>42</v>
      </c>
      <c r="H199" t="s">
        <v>33</v>
      </c>
      <c r="I199" s="2">
        <v>5</v>
      </c>
      <c r="J199" s="3">
        <v>24.6</v>
      </c>
      <c r="K199" s="4">
        <v>0</v>
      </c>
      <c r="L199" s="3">
        <v>9.4700000000000006</v>
      </c>
      <c r="M199" s="2">
        <v>0</v>
      </c>
      <c r="N199" s="3">
        <v>123</v>
      </c>
    </row>
    <row r="200" spans="1:14">
      <c r="A200" s="1">
        <v>45920</v>
      </c>
      <c r="B200" t="s">
        <v>258</v>
      </c>
      <c r="C200" t="s">
        <v>58</v>
      </c>
      <c r="D200" t="s">
        <v>59</v>
      </c>
      <c r="E200" t="s">
        <v>17</v>
      </c>
      <c r="F200" t="s">
        <v>52</v>
      </c>
      <c r="G200" t="s">
        <v>53</v>
      </c>
      <c r="H200" t="s">
        <v>20</v>
      </c>
      <c r="I200" s="2">
        <v>5</v>
      </c>
      <c r="J200" s="3">
        <v>19.43</v>
      </c>
      <c r="K200" s="4">
        <v>0.15</v>
      </c>
      <c r="L200" s="3">
        <v>7.25</v>
      </c>
      <c r="M200" s="2">
        <v>5</v>
      </c>
      <c r="N200" s="3">
        <v>82.58</v>
      </c>
    </row>
    <row r="201" spans="1:14">
      <c r="A201" s="1">
        <v>45739</v>
      </c>
      <c r="B201" t="s">
        <v>259</v>
      </c>
      <c r="C201" t="s">
        <v>39</v>
      </c>
      <c r="D201" t="s">
        <v>40</v>
      </c>
      <c r="E201" t="s">
        <v>30</v>
      </c>
      <c r="F201" t="s">
        <v>52</v>
      </c>
      <c r="G201" t="s">
        <v>53</v>
      </c>
      <c r="H201" t="s">
        <v>33</v>
      </c>
      <c r="I201" s="2">
        <v>4</v>
      </c>
      <c r="J201" s="3">
        <v>54.9</v>
      </c>
      <c r="K201" s="4">
        <v>0</v>
      </c>
      <c r="L201" s="3">
        <v>27.22</v>
      </c>
      <c r="M201" s="2">
        <v>0</v>
      </c>
      <c r="N201" s="3">
        <v>219.6</v>
      </c>
    </row>
    <row r="202" spans="1:14">
      <c r="A202" s="1">
        <v>45887</v>
      </c>
      <c r="B202" t="s">
        <v>260</v>
      </c>
      <c r="C202" t="s">
        <v>73</v>
      </c>
      <c r="D202" t="s">
        <v>74</v>
      </c>
      <c r="E202" t="s">
        <v>75</v>
      </c>
      <c r="F202" t="s">
        <v>52</v>
      </c>
      <c r="G202" t="s">
        <v>53</v>
      </c>
      <c r="H202" t="s">
        <v>33</v>
      </c>
      <c r="I202" s="2">
        <v>2</v>
      </c>
      <c r="J202" s="3">
        <v>31.36</v>
      </c>
      <c r="K202" s="4">
        <v>0.2</v>
      </c>
      <c r="L202" s="3">
        <v>14.11</v>
      </c>
      <c r="M202" s="2">
        <v>0</v>
      </c>
      <c r="N202" s="3">
        <v>50.18</v>
      </c>
    </row>
    <row r="203" spans="1:14">
      <c r="A203" s="1">
        <v>45802</v>
      </c>
      <c r="B203" t="s">
        <v>261</v>
      </c>
      <c r="C203" t="s">
        <v>35</v>
      </c>
      <c r="D203" t="s">
        <v>36</v>
      </c>
      <c r="E203" t="s">
        <v>17</v>
      </c>
      <c r="F203" t="s">
        <v>18</v>
      </c>
      <c r="G203" t="s">
        <v>19</v>
      </c>
      <c r="H203" t="s">
        <v>33</v>
      </c>
      <c r="I203" s="2">
        <v>1</v>
      </c>
      <c r="J203" s="3">
        <v>24.12</v>
      </c>
      <c r="K203" s="4">
        <v>0.2</v>
      </c>
      <c r="L203" s="3">
        <v>9.52</v>
      </c>
      <c r="M203" s="2">
        <v>0</v>
      </c>
      <c r="N203" s="3">
        <v>19.3</v>
      </c>
    </row>
    <row r="204" spans="1:14">
      <c r="A204" s="1">
        <v>46001</v>
      </c>
      <c r="B204" t="s">
        <v>262</v>
      </c>
      <c r="C204" t="s">
        <v>58</v>
      </c>
      <c r="D204" t="s">
        <v>59</v>
      </c>
      <c r="E204" t="s">
        <v>17</v>
      </c>
      <c r="F204" t="s">
        <v>18</v>
      </c>
      <c r="G204" t="s">
        <v>19</v>
      </c>
      <c r="H204" t="s">
        <v>33</v>
      </c>
      <c r="I204" s="2">
        <v>7</v>
      </c>
      <c r="J204" s="3">
        <v>19.77</v>
      </c>
      <c r="K204" s="4">
        <v>0.1</v>
      </c>
      <c r="L204" s="3">
        <v>7.43</v>
      </c>
      <c r="M204" s="2">
        <v>0</v>
      </c>
      <c r="N204" s="3">
        <v>124.55</v>
      </c>
    </row>
    <row r="205" spans="1:14">
      <c r="A205" s="1">
        <v>45940</v>
      </c>
      <c r="B205" t="s">
        <v>263</v>
      </c>
      <c r="C205" t="s">
        <v>66</v>
      </c>
      <c r="D205" t="s">
        <v>67</v>
      </c>
      <c r="E205" t="s">
        <v>30</v>
      </c>
      <c r="F205" t="s">
        <v>25</v>
      </c>
      <c r="G205" t="s">
        <v>26</v>
      </c>
      <c r="H205" t="s">
        <v>33</v>
      </c>
      <c r="I205" s="2">
        <v>2</v>
      </c>
      <c r="J205" s="3">
        <v>72.010000000000005</v>
      </c>
      <c r="K205" s="4">
        <v>0.1</v>
      </c>
      <c r="L205" s="3">
        <v>34.619999999999997</v>
      </c>
      <c r="M205" s="2">
        <v>0</v>
      </c>
      <c r="N205" s="3">
        <v>129.62</v>
      </c>
    </row>
    <row r="206" spans="1:14">
      <c r="A206" s="1">
        <v>45971</v>
      </c>
      <c r="B206" t="s">
        <v>264</v>
      </c>
      <c r="C206" t="s">
        <v>28</v>
      </c>
      <c r="D206" t="s">
        <v>29</v>
      </c>
      <c r="E206" t="s">
        <v>30</v>
      </c>
      <c r="F206" t="s">
        <v>18</v>
      </c>
      <c r="G206" t="s">
        <v>19</v>
      </c>
      <c r="H206" t="s">
        <v>33</v>
      </c>
      <c r="I206" s="2">
        <v>3</v>
      </c>
      <c r="J206" s="3">
        <v>25.22</v>
      </c>
      <c r="K206" s="4">
        <v>0.2</v>
      </c>
      <c r="L206" s="3">
        <v>10.4</v>
      </c>
      <c r="M206" s="2">
        <v>0</v>
      </c>
      <c r="N206" s="3">
        <v>60.53</v>
      </c>
    </row>
    <row r="207" spans="1:14">
      <c r="A207" s="1">
        <v>45878</v>
      </c>
      <c r="B207" t="s">
        <v>265</v>
      </c>
      <c r="C207" t="s">
        <v>69</v>
      </c>
      <c r="D207" t="s">
        <v>70</v>
      </c>
      <c r="E207" t="s">
        <v>30</v>
      </c>
      <c r="F207" t="s">
        <v>41</v>
      </c>
      <c r="G207" t="s">
        <v>42</v>
      </c>
      <c r="H207" t="s">
        <v>33</v>
      </c>
      <c r="I207" s="2">
        <v>4</v>
      </c>
      <c r="J207" s="3">
        <v>39.369999999999997</v>
      </c>
      <c r="K207" s="4">
        <v>0.2</v>
      </c>
      <c r="L207" s="3">
        <v>18.05</v>
      </c>
      <c r="M207" s="2">
        <v>0</v>
      </c>
      <c r="N207" s="3">
        <v>125.98</v>
      </c>
    </row>
    <row r="208" spans="1:14">
      <c r="A208" s="1">
        <v>45751</v>
      </c>
      <c r="B208" t="s">
        <v>266</v>
      </c>
      <c r="C208" t="s">
        <v>82</v>
      </c>
      <c r="D208" t="s">
        <v>83</v>
      </c>
      <c r="E208" t="s">
        <v>75</v>
      </c>
      <c r="F208" t="s">
        <v>18</v>
      </c>
      <c r="G208" t="s">
        <v>19</v>
      </c>
      <c r="H208" t="s">
        <v>33</v>
      </c>
      <c r="I208" s="2">
        <v>1</v>
      </c>
      <c r="J208" s="3">
        <v>27.94</v>
      </c>
      <c r="K208" s="4">
        <v>0</v>
      </c>
      <c r="L208" s="3">
        <v>11.97</v>
      </c>
      <c r="M208" s="2">
        <v>0</v>
      </c>
      <c r="N208" s="3">
        <v>27.94</v>
      </c>
    </row>
    <row r="209" spans="1:14">
      <c r="A209" s="1">
        <v>45663</v>
      </c>
      <c r="B209" t="s">
        <v>267</v>
      </c>
      <c r="C209" t="s">
        <v>82</v>
      </c>
      <c r="D209" t="s">
        <v>83</v>
      </c>
      <c r="E209" t="s">
        <v>75</v>
      </c>
      <c r="F209" t="s">
        <v>52</v>
      </c>
      <c r="G209" t="s">
        <v>53</v>
      </c>
      <c r="H209" t="s">
        <v>33</v>
      </c>
      <c r="I209" s="2">
        <v>1</v>
      </c>
      <c r="J209" s="3">
        <v>28.26</v>
      </c>
      <c r="K209" s="4">
        <v>0.1</v>
      </c>
      <c r="L209" s="3">
        <v>11.65</v>
      </c>
      <c r="M209" s="2">
        <v>0</v>
      </c>
      <c r="N209" s="3">
        <v>25.43</v>
      </c>
    </row>
    <row r="210" spans="1:14">
      <c r="A210" s="1">
        <v>45682</v>
      </c>
      <c r="B210" t="s">
        <v>268</v>
      </c>
      <c r="C210" t="s">
        <v>66</v>
      </c>
      <c r="D210" t="s">
        <v>67</v>
      </c>
      <c r="E210" t="s">
        <v>30</v>
      </c>
      <c r="F210" t="s">
        <v>25</v>
      </c>
      <c r="G210" t="s">
        <v>26</v>
      </c>
      <c r="H210" t="s">
        <v>20</v>
      </c>
      <c r="I210" s="2">
        <v>5</v>
      </c>
      <c r="J210" s="3">
        <v>71.459999999999994</v>
      </c>
      <c r="K210" s="4">
        <v>0</v>
      </c>
      <c r="L210" s="3">
        <v>33.56</v>
      </c>
      <c r="M210" s="2">
        <v>5</v>
      </c>
      <c r="N210" s="3">
        <v>357.3</v>
      </c>
    </row>
    <row r="211" spans="1:14">
      <c r="A211" s="1">
        <v>45997</v>
      </c>
      <c r="B211" t="s">
        <v>269</v>
      </c>
      <c r="C211" t="s">
        <v>63</v>
      </c>
      <c r="D211" t="s">
        <v>64</v>
      </c>
      <c r="E211" t="s">
        <v>17</v>
      </c>
      <c r="F211" t="s">
        <v>41</v>
      </c>
      <c r="G211" t="s">
        <v>42</v>
      </c>
      <c r="H211" t="s">
        <v>33</v>
      </c>
      <c r="I211" s="2">
        <v>5</v>
      </c>
      <c r="J211" s="3">
        <v>78.48</v>
      </c>
      <c r="K211" s="4">
        <v>0.05</v>
      </c>
      <c r="L211" s="3">
        <v>44.12</v>
      </c>
      <c r="M211" s="2">
        <v>0</v>
      </c>
      <c r="N211" s="3">
        <v>372.78</v>
      </c>
    </row>
    <row r="212" spans="1:14">
      <c r="A212" s="1">
        <v>45873</v>
      </c>
      <c r="B212" t="s">
        <v>270</v>
      </c>
      <c r="C212" t="s">
        <v>63</v>
      </c>
      <c r="D212" t="s">
        <v>64</v>
      </c>
      <c r="E212" t="s">
        <v>17</v>
      </c>
      <c r="F212" t="s">
        <v>18</v>
      </c>
      <c r="G212" t="s">
        <v>19</v>
      </c>
      <c r="H212" t="s">
        <v>20</v>
      </c>
      <c r="I212" s="2">
        <v>10</v>
      </c>
      <c r="J212" s="3">
        <v>80.2</v>
      </c>
      <c r="K212" s="4">
        <v>0.15</v>
      </c>
      <c r="L212" s="3">
        <v>44.34</v>
      </c>
      <c r="M212" s="2">
        <v>10</v>
      </c>
      <c r="N212" s="3">
        <v>681.7</v>
      </c>
    </row>
    <row r="213" spans="1:14">
      <c r="A213" s="1">
        <v>45847</v>
      </c>
      <c r="B213" t="s">
        <v>271</v>
      </c>
      <c r="C213" t="s">
        <v>39</v>
      </c>
      <c r="D213" t="s">
        <v>40</v>
      </c>
      <c r="E213" t="s">
        <v>30</v>
      </c>
      <c r="F213" t="s">
        <v>41</v>
      </c>
      <c r="G213" t="s">
        <v>42</v>
      </c>
      <c r="H213" t="s">
        <v>20</v>
      </c>
      <c r="I213" s="2">
        <v>5</v>
      </c>
      <c r="J213" s="3">
        <v>55.48</v>
      </c>
      <c r="K213" s="4">
        <v>0.15</v>
      </c>
      <c r="L213" s="3">
        <v>27.31</v>
      </c>
      <c r="M213" s="2">
        <v>5</v>
      </c>
      <c r="N213" s="3">
        <v>235.79</v>
      </c>
    </row>
    <row r="214" spans="1:14">
      <c r="A214" s="1">
        <v>45894</v>
      </c>
      <c r="B214" t="s">
        <v>272</v>
      </c>
      <c r="C214" t="s">
        <v>39</v>
      </c>
      <c r="D214" t="s">
        <v>40</v>
      </c>
      <c r="E214" t="s">
        <v>30</v>
      </c>
      <c r="F214" t="s">
        <v>31</v>
      </c>
      <c r="G214" t="s">
        <v>32</v>
      </c>
      <c r="H214" t="s">
        <v>33</v>
      </c>
      <c r="I214" s="2">
        <v>4</v>
      </c>
      <c r="J214" s="3">
        <v>54.68</v>
      </c>
      <c r="K214" s="4">
        <v>0.1</v>
      </c>
      <c r="L214" s="3">
        <v>27.02</v>
      </c>
      <c r="M214" s="2">
        <v>0</v>
      </c>
      <c r="N214" s="3">
        <v>196.85</v>
      </c>
    </row>
    <row r="215" spans="1:14">
      <c r="A215" s="1">
        <v>45710</v>
      </c>
      <c r="B215" t="s">
        <v>273</v>
      </c>
      <c r="C215" t="s">
        <v>66</v>
      </c>
      <c r="D215" t="s">
        <v>67</v>
      </c>
      <c r="E215" t="s">
        <v>30</v>
      </c>
      <c r="F215" t="s">
        <v>31</v>
      </c>
      <c r="G215" t="s">
        <v>32</v>
      </c>
      <c r="H215" t="s">
        <v>33</v>
      </c>
      <c r="I215" s="2">
        <v>3</v>
      </c>
      <c r="J215" s="3">
        <v>71.819999999999993</v>
      </c>
      <c r="K215" s="4">
        <v>0</v>
      </c>
      <c r="L215" s="3">
        <v>33.67</v>
      </c>
      <c r="M215" s="2">
        <v>0</v>
      </c>
      <c r="N215" s="3">
        <v>215.46</v>
      </c>
    </row>
    <row r="216" spans="1:14">
      <c r="A216" s="1">
        <v>45772</v>
      </c>
      <c r="B216" t="s">
        <v>274</v>
      </c>
      <c r="C216" t="s">
        <v>49</v>
      </c>
      <c r="D216" t="s">
        <v>50</v>
      </c>
      <c r="E216" t="s">
        <v>30</v>
      </c>
      <c r="F216" t="s">
        <v>18</v>
      </c>
      <c r="G216" t="s">
        <v>19</v>
      </c>
      <c r="H216" t="s">
        <v>20</v>
      </c>
      <c r="I216" s="2">
        <v>5</v>
      </c>
      <c r="J216" s="3">
        <v>184.42</v>
      </c>
      <c r="K216" s="4">
        <v>0.1</v>
      </c>
      <c r="L216" s="3">
        <v>115.93</v>
      </c>
      <c r="M216" s="2">
        <v>5</v>
      </c>
      <c r="N216" s="3">
        <v>829.89</v>
      </c>
    </row>
    <row r="217" spans="1:14">
      <c r="A217" s="1">
        <v>45698</v>
      </c>
      <c r="B217" t="s">
        <v>275</v>
      </c>
      <c r="C217" t="s">
        <v>69</v>
      </c>
      <c r="D217" t="s">
        <v>70</v>
      </c>
      <c r="E217" t="s">
        <v>30</v>
      </c>
      <c r="F217" t="s">
        <v>52</v>
      </c>
      <c r="G217" t="s">
        <v>53</v>
      </c>
      <c r="H217" t="s">
        <v>33</v>
      </c>
      <c r="I217" s="2">
        <v>8</v>
      </c>
      <c r="J217" s="3">
        <v>40.92</v>
      </c>
      <c r="K217" s="4">
        <v>0.05</v>
      </c>
      <c r="L217" s="3">
        <v>18.39</v>
      </c>
      <c r="M217" s="2">
        <v>0</v>
      </c>
      <c r="N217" s="3">
        <v>310.99</v>
      </c>
    </row>
    <row r="218" spans="1:14">
      <c r="A218" s="1">
        <v>45910</v>
      </c>
      <c r="B218" t="s">
        <v>276</v>
      </c>
      <c r="C218" t="s">
        <v>73</v>
      </c>
      <c r="D218" t="s">
        <v>74</v>
      </c>
      <c r="E218" t="s">
        <v>75</v>
      </c>
      <c r="F218" t="s">
        <v>25</v>
      </c>
      <c r="G218" t="s">
        <v>26</v>
      </c>
      <c r="H218" t="s">
        <v>20</v>
      </c>
      <c r="I218" s="2">
        <v>9</v>
      </c>
      <c r="J218" s="3">
        <v>31.95</v>
      </c>
      <c r="K218" s="4">
        <v>0.15</v>
      </c>
      <c r="L218" s="3">
        <v>14.26</v>
      </c>
      <c r="M218" s="2">
        <v>9</v>
      </c>
      <c r="N218" s="3">
        <v>244.42</v>
      </c>
    </row>
    <row r="219" spans="1:14">
      <c r="A219" s="1">
        <v>45826</v>
      </c>
      <c r="B219" t="s">
        <v>277</v>
      </c>
      <c r="C219" t="s">
        <v>63</v>
      </c>
      <c r="D219" t="s">
        <v>64</v>
      </c>
      <c r="E219" t="s">
        <v>17</v>
      </c>
      <c r="F219" t="s">
        <v>52</v>
      </c>
      <c r="G219" t="s">
        <v>53</v>
      </c>
      <c r="H219" t="s">
        <v>33</v>
      </c>
      <c r="I219" s="2">
        <v>6</v>
      </c>
      <c r="J219" s="3">
        <v>81.55</v>
      </c>
      <c r="K219" s="4">
        <v>0.05</v>
      </c>
      <c r="L219" s="3">
        <v>45.32</v>
      </c>
      <c r="M219" s="2">
        <v>0</v>
      </c>
      <c r="N219" s="3">
        <v>464.83</v>
      </c>
    </row>
    <row r="220" spans="1:14">
      <c r="A220" s="1">
        <v>45926</v>
      </c>
      <c r="B220" t="s">
        <v>278</v>
      </c>
      <c r="C220" t="s">
        <v>66</v>
      </c>
      <c r="D220" t="s">
        <v>67</v>
      </c>
      <c r="E220" t="s">
        <v>30</v>
      </c>
      <c r="F220" t="s">
        <v>25</v>
      </c>
      <c r="G220" t="s">
        <v>26</v>
      </c>
      <c r="H220" t="s">
        <v>33</v>
      </c>
      <c r="I220" s="2">
        <v>5</v>
      </c>
      <c r="J220" s="3">
        <v>68.22</v>
      </c>
      <c r="K220" s="4">
        <v>0</v>
      </c>
      <c r="L220" s="3">
        <v>33.4</v>
      </c>
      <c r="M220" s="2">
        <v>0</v>
      </c>
      <c r="N220" s="3">
        <v>341.1</v>
      </c>
    </row>
    <row r="221" spans="1:14">
      <c r="A221" s="1">
        <v>45886</v>
      </c>
      <c r="B221" t="s">
        <v>279</v>
      </c>
      <c r="C221" t="s">
        <v>39</v>
      </c>
      <c r="D221" t="s">
        <v>40</v>
      </c>
      <c r="E221" t="s">
        <v>30</v>
      </c>
      <c r="F221" t="s">
        <v>25</v>
      </c>
      <c r="G221" t="s">
        <v>26</v>
      </c>
      <c r="H221" t="s">
        <v>33</v>
      </c>
      <c r="I221" s="2">
        <v>1</v>
      </c>
      <c r="J221" s="3">
        <v>56.16</v>
      </c>
      <c r="K221" s="4">
        <v>0.15</v>
      </c>
      <c r="L221" s="3">
        <v>26.59</v>
      </c>
      <c r="M221" s="2">
        <v>0</v>
      </c>
      <c r="N221" s="3">
        <v>47.74</v>
      </c>
    </row>
    <row r="222" spans="1:14">
      <c r="A222" s="1">
        <v>45735</v>
      </c>
      <c r="B222" t="s">
        <v>280</v>
      </c>
      <c r="C222" t="s">
        <v>89</v>
      </c>
      <c r="D222" t="s">
        <v>90</v>
      </c>
      <c r="E222" t="s">
        <v>75</v>
      </c>
      <c r="F222" t="s">
        <v>41</v>
      </c>
      <c r="G222" t="s">
        <v>42</v>
      </c>
      <c r="H222" t="s">
        <v>33</v>
      </c>
      <c r="I222" s="2">
        <v>3</v>
      </c>
      <c r="J222" s="3">
        <v>18.48</v>
      </c>
      <c r="K222" s="4">
        <v>0</v>
      </c>
      <c r="L222" s="3">
        <v>6.9</v>
      </c>
      <c r="M222" s="2">
        <v>0</v>
      </c>
      <c r="N222" s="3">
        <v>55.44</v>
      </c>
    </row>
    <row r="223" spans="1:14">
      <c r="A223" s="1">
        <v>45840</v>
      </c>
      <c r="B223" t="s">
        <v>281</v>
      </c>
      <c r="C223" t="s">
        <v>22</v>
      </c>
      <c r="D223" t="s">
        <v>23</v>
      </c>
      <c r="E223" t="s">
        <v>24</v>
      </c>
      <c r="F223" t="s">
        <v>52</v>
      </c>
      <c r="G223" t="s">
        <v>53</v>
      </c>
      <c r="H223" t="s">
        <v>33</v>
      </c>
      <c r="I223" s="2">
        <v>2</v>
      </c>
      <c r="J223" s="3">
        <v>12.62</v>
      </c>
      <c r="K223" s="4">
        <v>0.05</v>
      </c>
      <c r="L223" s="3">
        <v>4.3</v>
      </c>
      <c r="M223" s="2">
        <v>0</v>
      </c>
      <c r="N223" s="3">
        <v>23.98</v>
      </c>
    </row>
    <row r="224" spans="1:14">
      <c r="A224" s="1">
        <v>45980</v>
      </c>
      <c r="B224" t="s">
        <v>282</v>
      </c>
      <c r="C224" t="s">
        <v>66</v>
      </c>
      <c r="D224" t="s">
        <v>67</v>
      </c>
      <c r="E224" t="s">
        <v>30</v>
      </c>
      <c r="F224" t="s">
        <v>41</v>
      </c>
      <c r="G224" t="s">
        <v>42</v>
      </c>
      <c r="H224" t="s">
        <v>33</v>
      </c>
      <c r="I224" s="2">
        <v>8</v>
      </c>
      <c r="J224" s="3">
        <v>72.069999999999993</v>
      </c>
      <c r="K224" s="4">
        <v>0</v>
      </c>
      <c r="L224" s="3">
        <v>33.96</v>
      </c>
      <c r="M224" s="2">
        <v>0</v>
      </c>
      <c r="N224" s="3">
        <v>576.55999999999995</v>
      </c>
    </row>
    <row r="225" spans="1:14">
      <c r="A225" s="1">
        <v>45783</v>
      </c>
      <c r="B225" t="s">
        <v>283</v>
      </c>
      <c r="C225" t="s">
        <v>58</v>
      </c>
      <c r="D225" t="s">
        <v>59</v>
      </c>
      <c r="E225" t="s">
        <v>17</v>
      </c>
      <c r="F225" t="s">
        <v>31</v>
      </c>
      <c r="G225" t="s">
        <v>32</v>
      </c>
      <c r="H225" t="s">
        <v>33</v>
      </c>
      <c r="I225" s="2">
        <v>10</v>
      </c>
      <c r="J225" s="3">
        <v>20.16</v>
      </c>
      <c r="K225" s="4">
        <v>0.1</v>
      </c>
      <c r="L225" s="3">
        <v>7.26</v>
      </c>
      <c r="M225" s="2">
        <v>0</v>
      </c>
      <c r="N225" s="3">
        <v>181.44</v>
      </c>
    </row>
    <row r="226" spans="1:14">
      <c r="A226" s="1">
        <v>46006</v>
      </c>
      <c r="B226" t="s">
        <v>284</v>
      </c>
      <c r="C226" t="s">
        <v>35</v>
      </c>
      <c r="D226" t="s">
        <v>36</v>
      </c>
      <c r="E226" t="s">
        <v>17</v>
      </c>
      <c r="F226" t="s">
        <v>52</v>
      </c>
      <c r="G226" t="s">
        <v>53</v>
      </c>
      <c r="H226" t="s">
        <v>20</v>
      </c>
      <c r="I226" s="2">
        <v>8</v>
      </c>
      <c r="J226" s="3">
        <v>23.95</v>
      </c>
      <c r="K226" s="4">
        <v>0.2</v>
      </c>
      <c r="L226" s="3">
        <v>9.69</v>
      </c>
      <c r="M226" s="2">
        <v>8</v>
      </c>
      <c r="N226" s="3">
        <v>153.28</v>
      </c>
    </row>
    <row r="227" spans="1:14">
      <c r="A227" s="1">
        <v>45748</v>
      </c>
      <c r="B227" t="s">
        <v>285</v>
      </c>
      <c r="C227" t="s">
        <v>58</v>
      </c>
      <c r="D227" t="s">
        <v>59</v>
      </c>
      <c r="E227" t="s">
        <v>17</v>
      </c>
      <c r="F227" t="s">
        <v>41</v>
      </c>
      <c r="G227" t="s">
        <v>42</v>
      </c>
      <c r="H227" t="s">
        <v>33</v>
      </c>
      <c r="I227" s="2">
        <v>3</v>
      </c>
      <c r="J227" s="3">
        <v>20.25</v>
      </c>
      <c r="K227" s="4">
        <v>0.1</v>
      </c>
      <c r="L227" s="3">
        <v>7.31</v>
      </c>
      <c r="M227" s="2">
        <v>0</v>
      </c>
      <c r="N227" s="3">
        <v>54.68</v>
      </c>
    </row>
    <row r="228" spans="1:14">
      <c r="A228" s="1">
        <v>45969</v>
      </c>
      <c r="B228" t="s">
        <v>286</v>
      </c>
      <c r="C228" t="s">
        <v>89</v>
      </c>
      <c r="D228" t="s">
        <v>90</v>
      </c>
      <c r="E228" t="s">
        <v>75</v>
      </c>
      <c r="F228" t="s">
        <v>18</v>
      </c>
      <c r="G228" t="s">
        <v>19</v>
      </c>
      <c r="H228" t="s">
        <v>20</v>
      </c>
      <c r="I228" s="2">
        <v>1</v>
      </c>
      <c r="J228" s="3">
        <v>18.46</v>
      </c>
      <c r="K228" s="4">
        <v>0.1</v>
      </c>
      <c r="L228" s="3">
        <v>7.01</v>
      </c>
      <c r="M228" s="2">
        <v>1</v>
      </c>
      <c r="N228" s="3">
        <v>16.61</v>
      </c>
    </row>
    <row r="229" spans="1:14">
      <c r="A229" s="1">
        <v>45750</v>
      </c>
      <c r="B229" t="s">
        <v>287</v>
      </c>
      <c r="C229" t="s">
        <v>66</v>
      </c>
      <c r="D229" t="s">
        <v>67</v>
      </c>
      <c r="E229" t="s">
        <v>30</v>
      </c>
      <c r="F229" t="s">
        <v>25</v>
      </c>
      <c r="G229" t="s">
        <v>26</v>
      </c>
      <c r="H229" t="s">
        <v>20</v>
      </c>
      <c r="I229" s="2">
        <v>4</v>
      </c>
      <c r="J229" s="3">
        <v>70.84</v>
      </c>
      <c r="K229" s="4">
        <v>0.1</v>
      </c>
      <c r="L229" s="3">
        <v>33.869999999999997</v>
      </c>
      <c r="M229" s="2">
        <v>4</v>
      </c>
      <c r="N229" s="3">
        <v>255.02</v>
      </c>
    </row>
    <row r="230" spans="1:14">
      <c r="A230" s="1">
        <v>45754</v>
      </c>
      <c r="B230" t="s">
        <v>288</v>
      </c>
      <c r="C230" t="s">
        <v>58</v>
      </c>
      <c r="D230" t="s">
        <v>59</v>
      </c>
      <c r="E230" t="s">
        <v>17</v>
      </c>
      <c r="F230" t="s">
        <v>41</v>
      </c>
      <c r="G230" t="s">
        <v>42</v>
      </c>
      <c r="H230" t="s">
        <v>20</v>
      </c>
      <c r="I230" s="2">
        <v>10</v>
      </c>
      <c r="J230" s="3">
        <v>19.670000000000002</v>
      </c>
      <c r="K230" s="4">
        <v>0.1</v>
      </c>
      <c r="L230" s="3">
        <v>7.38</v>
      </c>
      <c r="M230" s="2">
        <v>10</v>
      </c>
      <c r="N230" s="3">
        <v>177.03</v>
      </c>
    </row>
    <row r="231" spans="1:14">
      <c r="A231" s="1">
        <v>45969</v>
      </c>
      <c r="B231" t="s">
        <v>289</v>
      </c>
      <c r="C231" t="s">
        <v>49</v>
      </c>
      <c r="D231" t="s">
        <v>50</v>
      </c>
      <c r="E231" t="s">
        <v>30</v>
      </c>
      <c r="F231" t="s">
        <v>31</v>
      </c>
      <c r="G231" t="s">
        <v>32</v>
      </c>
      <c r="H231" t="s">
        <v>33</v>
      </c>
      <c r="I231" s="2">
        <v>5</v>
      </c>
      <c r="J231" s="3">
        <v>187.72</v>
      </c>
      <c r="K231" s="4">
        <v>0</v>
      </c>
      <c r="L231" s="3">
        <v>118.43</v>
      </c>
      <c r="M231" s="2">
        <v>0</v>
      </c>
      <c r="N231" s="3">
        <v>938.6</v>
      </c>
    </row>
    <row r="232" spans="1:14">
      <c r="A232" s="1">
        <v>45967</v>
      </c>
      <c r="B232" t="s">
        <v>290</v>
      </c>
      <c r="C232" t="s">
        <v>45</v>
      </c>
      <c r="D232" t="s">
        <v>46</v>
      </c>
      <c r="E232" t="s">
        <v>24</v>
      </c>
      <c r="F232" t="s">
        <v>52</v>
      </c>
      <c r="G232" t="s">
        <v>53</v>
      </c>
      <c r="H232" t="s">
        <v>33</v>
      </c>
      <c r="I232" s="2">
        <v>2</v>
      </c>
      <c r="J232" s="3">
        <v>23.6</v>
      </c>
      <c r="K232" s="4">
        <v>0.1</v>
      </c>
      <c r="L232" s="3">
        <v>8.44</v>
      </c>
      <c r="M232" s="2">
        <v>0</v>
      </c>
      <c r="N232" s="3">
        <v>42.48</v>
      </c>
    </row>
    <row r="233" spans="1:14">
      <c r="A233" s="1">
        <v>45813</v>
      </c>
      <c r="B233" t="s">
        <v>291</v>
      </c>
      <c r="C233" t="s">
        <v>49</v>
      </c>
      <c r="D233" t="s">
        <v>50</v>
      </c>
      <c r="E233" t="s">
        <v>30</v>
      </c>
      <c r="F233" t="s">
        <v>52</v>
      </c>
      <c r="G233" t="s">
        <v>53</v>
      </c>
      <c r="H233" t="s">
        <v>20</v>
      </c>
      <c r="I233" s="2">
        <v>3</v>
      </c>
      <c r="J233" s="3">
        <v>187.04</v>
      </c>
      <c r="K233" s="4">
        <v>0.05</v>
      </c>
      <c r="L233" s="3">
        <v>118.98</v>
      </c>
      <c r="M233" s="2">
        <v>3</v>
      </c>
      <c r="N233" s="3">
        <v>533.05999999999995</v>
      </c>
    </row>
    <row r="234" spans="1:14">
      <c r="A234" s="1">
        <v>45991</v>
      </c>
      <c r="B234" t="s">
        <v>292</v>
      </c>
      <c r="C234" t="s">
        <v>28</v>
      </c>
      <c r="D234" t="s">
        <v>29</v>
      </c>
      <c r="E234" t="s">
        <v>30</v>
      </c>
      <c r="F234" t="s">
        <v>25</v>
      </c>
      <c r="G234" t="s">
        <v>26</v>
      </c>
      <c r="H234" t="s">
        <v>33</v>
      </c>
      <c r="I234" s="2">
        <v>6</v>
      </c>
      <c r="J234" s="3">
        <v>24.44</v>
      </c>
      <c r="K234" s="4">
        <v>0.15</v>
      </c>
      <c r="L234" s="3">
        <v>10.56</v>
      </c>
      <c r="M234" s="2">
        <v>0</v>
      </c>
      <c r="N234" s="3">
        <v>124.64</v>
      </c>
    </row>
    <row r="235" spans="1:14">
      <c r="A235" s="1">
        <v>46019</v>
      </c>
      <c r="B235" t="s">
        <v>293</v>
      </c>
      <c r="C235" t="s">
        <v>73</v>
      </c>
      <c r="D235" t="s">
        <v>74</v>
      </c>
      <c r="E235" t="s">
        <v>75</v>
      </c>
      <c r="F235" t="s">
        <v>41</v>
      </c>
      <c r="G235" t="s">
        <v>42</v>
      </c>
      <c r="H235" t="s">
        <v>33</v>
      </c>
      <c r="I235" s="2">
        <v>6</v>
      </c>
      <c r="J235" s="3">
        <v>31.55</v>
      </c>
      <c r="K235" s="4">
        <v>0</v>
      </c>
      <c r="L235" s="3">
        <v>14.02</v>
      </c>
      <c r="M235" s="2">
        <v>0</v>
      </c>
      <c r="N235" s="3">
        <v>189.3</v>
      </c>
    </row>
    <row r="236" spans="1:14">
      <c r="A236" s="1">
        <v>45985</v>
      </c>
      <c r="B236" t="s">
        <v>294</v>
      </c>
      <c r="C236" t="s">
        <v>45</v>
      </c>
      <c r="D236" t="s">
        <v>46</v>
      </c>
      <c r="E236" t="s">
        <v>24</v>
      </c>
      <c r="F236" t="s">
        <v>25</v>
      </c>
      <c r="G236" t="s">
        <v>26</v>
      </c>
      <c r="H236" t="s">
        <v>20</v>
      </c>
      <c r="I236" s="2">
        <v>3</v>
      </c>
      <c r="J236" s="3">
        <v>22.72</v>
      </c>
      <c r="K236" s="4">
        <v>0.1</v>
      </c>
      <c r="L236" s="3">
        <v>8.3699999999999992</v>
      </c>
      <c r="M236" s="2">
        <v>3</v>
      </c>
      <c r="N236" s="3">
        <v>61.34</v>
      </c>
    </row>
    <row r="237" spans="1:14">
      <c r="A237" s="1">
        <v>45673</v>
      </c>
      <c r="B237" t="s">
        <v>295</v>
      </c>
      <c r="C237" t="s">
        <v>63</v>
      </c>
      <c r="D237" t="s">
        <v>64</v>
      </c>
      <c r="E237" t="s">
        <v>17</v>
      </c>
      <c r="F237" t="s">
        <v>31</v>
      </c>
      <c r="G237" t="s">
        <v>32</v>
      </c>
      <c r="H237" t="s">
        <v>33</v>
      </c>
      <c r="I237" s="2">
        <v>5</v>
      </c>
      <c r="J237" s="3">
        <v>79.489999999999995</v>
      </c>
      <c r="K237" s="4">
        <v>0.05</v>
      </c>
      <c r="L237" s="3">
        <v>45.09</v>
      </c>
      <c r="M237" s="2">
        <v>0</v>
      </c>
      <c r="N237" s="3">
        <v>377.58</v>
      </c>
    </row>
    <row r="238" spans="1:14">
      <c r="A238" s="1">
        <v>45974</v>
      </c>
      <c r="B238" t="s">
        <v>296</v>
      </c>
      <c r="C238" t="s">
        <v>89</v>
      </c>
      <c r="D238" t="s">
        <v>90</v>
      </c>
      <c r="E238" t="s">
        <v>75</v>
      </c>
      <c r="F238" t="s">
        <v>25</v>
      </c>
      <c r="G238" t="s">
        <v>26</v>
      </c>
      <c r="H238" t="s">
        <v>33</v>
      </c>
      <c r="I238" s="2">
        <v>3</v>
      </c>
      <c r="J238" s="3">
        <v>19</v>
      </c>
      <c r="K238" s="4">
        <v>0.15</v>
      </c>
      <c r="L238" s="3">
        <v>6.98</v>
      </c>
      <c r="M238" s="2">
        <v>0</v>
      </c>
      <c r="N238" s="3">
        <v>48.45</v>
      </c>
    </row>
    <row r="239" spans="1:14">
      <c r="A239" s="1">
        <v>45955</v>
      </c>
      <c r="B239" t="s">
        <v>297</v>
      </c>
      <c r="C239" t="s">
        <v>35</v>
      </c>
      <c r="D239" t="s">
        <v>36</v>
      </c>
      <c r="E239" t="s">
        <v>17</v>
      </c>
      <c r="F239" t="s">
        <v>18</v>
      </c>
      <c r="G239" t="s">
        <v>19</v>
      </c>
      <c r="H239" t="s">
        <v>33</v>
      </c>
      <c r="I239" s="2">
        <v>2</v>
      </c>
      <c r="J239" s="3">
        <v>24.36</v>
      </c>
      <c r="K239" s="4">
        <v>0.05</v>
      </c>
      <c r="L239" s="3">
        <v>9.69</v>
      </c>
      <c r="M239" s="2">
        <v>0</v>
      </c>
      <c r="N239" s="3">
        <v>46.28</v>
      </c>
    </row>
    <row r="240" spans="1:14">
      <c r="A240" s="1">
        <v>45675</v>
      </c>
      <c r="B240" t="s">
        <v>298</v>
      </c>
      <c r="C240" t="s">
        <v>63</v>
      </c>
      <c r="D240" t="s">
        <v>64</v>
      </c>
      <c r="E240" t="s">
        <v>17</v>
      </c>
      <c r="F240" t="s">
        <v>25</v>
      </c>
      <c r="G240" t="s">
        <v>26</v>
      </c>
      <c r="H240" t="s">
        <v>33</v>
      </c>
      <c r="I240" s="2">
        <v>3</v>
      </c>
      <c r="J240" s="3">
        <v>78.319999999999993</v>
      </c>
      <c r="K240" s="4">
        <v>0.1</v>
      </c>
      <c r="L240" s="3">
        <v>44.51</v>
      </c>
      <c r="M240" s="2">
        <v>0</v>
      </c>
      <c r="N240" s="3">
        <v>211.46</v>
      </c>
    </row>
    <row r="241" spans="1:14">
      <c r="A241" s="1">
        <v>45877</v>
      </c>
      <c r="B241" t="s">
        <v>299</v>
      </c>
      <c r="C241" t="s">
        <v>89</v>
      </c>
      <c r="D241" t="s">
        <v>90</v>
      </c>
      <c r="E241" t="s">
        <v>75</v>
      </c>
      <c r="F241" t="s">
        <v>25</v>
      </c>
      <c r="G241" t="s">
        <v>26</v>
      </c>
      <c r="H241" t="s">
        <v>33</v>
      </c>
      <c r="I241" s="2">
        <v>5</v>
      </c>
      <c r="J241" s="3">
        <v>18.71</v>
      </c>
      <c r="K241" s="4">
        <v>0.15</v>
      </c>
      <c r="L241" s="3">
        <v>7.03</v>
      </c>
      <c r="M241" s="2">
        <v>0</v>
      </c>
      <c r="N241" s="3">
        <v>79.52</v>
      </c>
    </row>
    <row r="242" spans="1:14">
      <c r="A242" s="1">
        <v>45916</v>
      </c>
      <c r="B242" t="s">
        <v>300</v>
      </c>
      <c r="C242" t="s">
        <v>89</v>
      </c>
      <c r="D242" t="s">
        <v>90</v>
      </c>
      <c r="E242" t="s">
        <v>75</v>
      </c>
      <c r="F242" t="s">
        <v>31</v>
      </c>
      <c r="G242" t="s">
        <v>32</v>
      </c>
      <c r="H242" t="s">
        <v>33</v>
      </c>
      <c r="I242" s="2">
        <v>2</v>
      </c>
      <c r="J242" s="3">
        <v>18.579999999999998</v>
      </c>
      <c r="K242" s="4">
        <v>0.2</v>
      </c>
      <c r="L242" s="3">
        <v>6.9</v>
      </c>
      <c r="M242" s="2">
        <v>0</v>
      </c>
      <c r="N242" s="3">
        <v>29.73</v>
      </c>
    </row>
    <row r="243" spans="1:14">
      <c r="A243" s="1">
        <v>46009</v>
      </c>
      <c r="B243" t="s">
        <v>301</v>
      </c>
      <c r="C243" t="s">
        <v>45</v>
      </c>
      <c r="D243" t="s">
        <v>46</v>
      </c>
      <c r="E243" t="s">
        <v>24</v>
      </c>
      <c r="F243" t="s">
        <v>41</v>
      </c>
      <c r="G243" t="s">
        <v>42</v>
      </c>
      <c r="H243" t="s">
        <v>33</v>
      </c>
      <c r="I243" s="2">
        <v>6</v>
      </c>
      <c r="J243" s="3">
        <v>23.6</v>
      </c>
      <c r="K243" s="4">
        <v>0</v>
      </c>
      <c r="L243" s="3">
        <v>8.4700000000000006</v>
      </c>
      <c r="M243" s="2">
        <v>0</v>
      </c>
      <c r="N243" s="3">
        <v>141.6</v>
      </c>
    </row>
    <row r="244" spans="1:14">
      <c r="A244" s="1">
        <v>45969</v>
      </c>
      <c r="B244" t="s">
        <v>302</v>
      </c>
      <c r="C244" t="s">
        <v>66</v>
      </c>
      <c r="D244" t="s">
        <v>67</v>
      </c>
      <c r="E244" t="s">
        <v>30</v>
      </c>
      <c r="F244" t="s">
        <v>31</v>
      </c>
      <c r="G244" t="s">
        <v>32</v>
      </c>
      <c r="H244" t="s">
        <v>20</v>
      </c>
      <c r="I244" s="2">
        <v>4</v>
      </c>
      <c r="J244" s="3">
        <v>68.14</v>
      </c>
      <c r="K244" s="4">
        <v>0.2</v>
      </c>
      <c r="L244" s="3">
        <v>34.07</v>
      </c>
      <c r="M244" s="2">
        <v>4</v>
      </c>
      <c r="N244" s="3">
        <v>218.05</v>
      </c>
    </row>
    <row r="245" spans="1:14">
      <c r="A245" s="1">
        <v>45674</v>
      </c>
      <c r="B245" t="s">
        <v>303</v>
      </c>
      <c r="C245" t="s">
        <v>15</v>
      </c>
      <c r="D245" t="s">
        <v>16</v>
      </c>
      <c r="E245" t="s">
        <v>17</v>
      </c>
      <c r="F245" t="s">
        <v>18</v>
      </c>
      <c r="G245" t="s">
        <v>19</v>
      </c>
      <c r="H245" t="s">
        <v>33</v>
      </c>
      <c r="I245" s="2">
        <v>2</v>
      </c>
      <c r="J245" s="3">
        <v>29.99</v>
      </c>
      <c r="K245" s="4">
        <v>0.1</v>
      </c>
      <c r="L245" s="3">
        <v>12.15</v>
      </c>
      <c r="M245" s="2">
        <v>0</v>
      </c>
      <c r="N245" s="3">
        <v>53.98</v>
      </c>
    </row>
    <row r="246" spans="1:14">
      <c r="A246" s="1">
        <v>45995</v>
      </c>
      <c r="B246" t="s">
        <v>304</v>
      </c>
      <c r="C246" t="s">
        <v>63</v>
      </c>
      <c r="D246" t="s">
        <v>64</v>
      </c>
      <c r="E246" t="s">
        <v>17</v>
      </c>
      <c r="F246" t="s">
        <v>41</v>
      </c>
      <c r="G246" t="s">
        <v>42</v>
      </c>
      <c r="H246" t="s">
        <v>33</v>
      </c>
      <c r="I246" s="2">
        <v>5</v>
      </c>
      <c r="J246" s="3">
        <v>80.12</v>
      </c>
      <c r="K246" s="4">
        <v>0.15</v>
      </c>
      <c r="L246" s="3">
        <v>44.24</v>
      </c>
      <c r="M246" s="2">
        <v>0</v>
      </c>
      <c r="N246" s="3">
        <v>340.51</v>
      </c>
    </row>
    <row r="247" spans="1:14">
      <c r="A247" s="1">
        <v>46006</v>
      </c>
      <c r="B247" t="s">
        <v>305</v>
      </c>
      <c r="C247" t="s">
        <v>55</v>
      </c>
      <c r="D247" t="s">
        <v>56</v>
      </c>
      <c r="E247" t="s">
        <v>24</v>
      </c>
      <c r="F247" t="s">
        <v>31</v>
      </c>
      <c r="G247" t="s">
        <v>32</v>
      </c>
      <c r="H247" t="s">
        <v>33</v>
      </c>
      <c r="I247" s="2">
        <v>2</v>
      </c>
      <c r="J247" s="3">
        <v>9.58</v>
      </c>
      <c r="K247" s="4">
        <v>0.15</v>
      </c>
      <c r="L247" s="3">
        <v>2.84</v>
      </c>
      <c r="M247" s="2">
        <v>0</v>
      </c>
      <c r="N247" s="3">
        <v>16.29</v>
      </c>
    </row>
    <row r="248" spans="1:14">
      <c r="A248" s="1">
        <v>45859</v>
      </c>
      <c r="B248" t="s">
        <v>306</v>
      </c>
      <c r="C248" t="s">
        <v>28</v>
      </c>
      <c r="D248" t="s">
        <v>29</v>
      </c>
      <c r="E248" t="s">
        <v>30</v>
      </c>
      <c r="F248" t="s">
        <v>31</v>
      </c>
      <c r="G248" t="s">
        <v>32</v>
      </c>
      <c r="H248" t="s">
        <v>20</v>
      </c>
      <c r="I248" s="2">
        <v>7</v>
      </c>
      <c r="J248" s="3">
        <v>25.21</v>
      </c>
      <c r="K248" s="4">
        <v>0.1</v>
      </c>
      <c r="L248" s="3">
        <v>10.65</v>
      </c>
      <c r="M248" s="2">
        <v>7</v>
      </c>
      <c r="N248" s="3">
        <v>158.82</v>
      </c>
    </row>
    <row r="249" spans="1:14">
      <c r="A249" s="1">
        <v>45705</v>
      </c>
      <c r="B249" t="s">
        <v>307</v>
      </c>
      <c r="C249" t="s">
        <v>63</v>
      </c>
      <c r="D249" t="s">
        <v>64</v>
      </c>
      <c r="E249" t="s">
        <v>17</v>
      </c>
      <c r="F249" t="s">
        <v>41</v>
      </c>
      <c r="G249" t="s">
        <v>42</v>
      </c>
      <c r="H249" t="s">
        <v>20</v>
      </c>
      <c r="I249" s="2">
        <v>8</v>
      </c>
      <c r="J249" s="3">
        <v>80.91</v>
      </c>
      <c r="K249" s="4">
        <v>0.15</v>
      </c>
      <c r="L249" s="3">
        <v>45.33</v>
      </c>
      <c r="M249" s="2">
        <v>8</v>
      </c>
      <c r="N249" s="3">
        <v>550.19000000000005</v>
      </c>
    </row>
    <row r="250" spans="1:14">
      <c r="A250" s="1">
        <v>45765</v>
      </c>
      <c r="B250" t="s">
        <v>308</v>
      </c>
      <c r="C250" t="s">
        <v>55</v>
      </c>
      <c r="D250" t="s">
        <v>56</v>
      </c>
      <c r="E250" t="s">
        <v>24</v>
      </c>
      <c r="F250" t="s">
        <v>41</v>
      </c>
      <c r="G250" t="s">
        <v>42</v>
      </c>
      <c r="H250" t="s">
        <v>20</v>
      </c>
      <c r="I250" s="2">
        <v>7</v>
      </c>
      <c r="J250" s="3">
        <v>9.2100000000000009</v>
      </c>
      <c r="K250" s="4">
        <v>0.05</v>
      </c>
      <c r="L250" s="3">
        <v>2.88</v>
      </c>
      <c r="M250" s="2">
        <v>7</v>
      </c>
      <c r="N250" s="3">
        <v>61.25</v>
      </c>
    </row>
    <row r="251" spans="1:14">
      <c r="A251" s="1">
        <v>45943</v>
      </c>
      <c r="B251" t="s">
        <v>309</v>
      </c>
      <c r="C251" t="s">
        <v>63</v>
      </c>
      <c r="D251" t="s">
        <v>64</v>
      </c>
      <c r="E251" t="s">
        <v>17</v>
      </c>
      <c r="F251" t="s">
        <v>41</v>
      </c>
      <c r="G251" t="s">
        <v>42</v>
      </c>
      <c r="H251" t="s">
        <v>20</v>
      </c>
      <c r="I251" s="2">
        <v>4</v>
      </c>
      <c r="J251" s="3">
        <v>80.31</v>
      </c>
      <c r="K251" s="4">
        <v>0.1</v>
      </c>
      <c r="L251" s="3">
        <v>45.07</v>
      </c>
      <c r="M251" s="2">
        <v>4</v>
      </c>
      <c r="N251" s="3">
        <v>289.12</v>
      </c>
    </row>
    <row r="252" spans="1:14">
      <c r="A252" s="1">
        <v>45832</v>
      </c>
      <c r="B252" t="s">
        <v>310</v>
      </c>
      <c r="C252" t="s">
        <v>69</v>
      </c>
      <c r="D252" t="s">
        <v>70</v>
      </c>
      <c r="E252" t="s">
        <v>30</v>
      </c>
      <c r="F252" t="s">
        <v>41</v>
      </c>
      <c r="G252" t="s">
        <v>42</v>
      </c>
      <c r="H252" t="s">
        <v>33</v>
      </c>
      <c r="I252" s="2">
        <v>10</v>
      </c>
      <c r="J252" s="3">
        <v>38.92</v>
      </c>
      <c r="K252" s="4">
        <v>0.1</v>
      </c>
      <c r="L252" s="3">
        <v>18.05</v>
      </c>
      <c r="M252" s="2">
        <v>0</v>
      </c>
      <c r="N252" s="3">
        <v>350.28</v>
      </c>
    </row>
    <row r="253" spans="1:14">
      <c r="A253" s="1">
        <v>45708</v>
      </c>
      <c r="B253" t="s">
        <v>311</v>
      </c>
      <c r="C253" t="s">
        <v>58</v>
      </c>
      <c r="D253" t="s">
        <v>59</v>
      </c>
      <c r="E253" t="s">
        <v>17</v>
      </c>
      <c r="F253" t="s">
        <v>25</v>
      </c>
      <c r="G253" t="s">
        <v>26</v>
      </c>
      <c r="H253" t="s">
        <v>33</v>
      </c>
      <c r="I253" s="2">
        <v>3</v>
      </c>
      <c r="J253" s="3">
        <v>20.32</v>
      </c>
      <c r="K253" s="4">
        <v>0</v>
      </c>
      <c r="L253" s="3">
        <v>7.34</v>
      </c>
      <c r="M253" s="2">
        <v>0</v>
      </c>
      <c r="N253" s="3">
        <v>60.96</v>
      </c>
    </row>
    <row r="254" spans="1:14">
      <c r="A254" s="1">
        <v>45976</v>
      </c>
      <c r="B254" t="s">
        <v>312</v>
      </c>
      <c r="C254" t="s">
        <v>89</v>
      </c>
      <c r="D254" t="s">
        <v>90</v>
      </c>
      <c r="E254" t="s">
        <v>75</v>
      </c>
      <c r="F254" t="s">
        <v>31</v>
      </c>
      <c r="G254" t="s">
        <v>32</v>
      </c>
      <c r="H254" t="s">
        <v>20</v>
      </c>
      <c r="I254" s="2">
        <v>11</v>
      </c>
      <c r="J254" s="3">
        <v>18.63</v>
      </c>
      <c r="K254" s="4">
        <v>0.2</v>
      </c>
      <c r="L254" s="3">
        <v>6.96</v>
      </c>
      <c r="M254" s="2">
        <v>11</v>
      </c>
      <c r="N254" s="3">
        <v>163.94</v>
      </c>
    </row>
    <row r="255" spans="1:14">
      <c r="A255" s="1">
        <v>45693</v>
      </c>
      <c r="B255" t="s">
        <v>313</v>
      </c>
      <c r="C255" t="s">
        <v>82</v>
      </c>
      <c r="D255" t="s">
        <v>83</v>
      </c>
      <c r="E255" t="s">
        <v>75</v>
      </c>
      <c r="F255" t="s">
        <v>31</v>
      </c>
      <c r="G255" t="s">
        <v>32</v>
      </c>
      <c r="H255" t="s">
        <v>33</v>
      </c>
      <c r="I255" s="2">
        <v>2</v>
      </c>
      <c r="J255" s="3">
        <v>26.84</v>
      </c>
      <c r="K255" s="4">
        <v>0</v>
      </c>
      <c r="L255" s="3">
        <v>11.96</v>
      </c>
      <c r="M255" s="2">
        <v>0</v>
      </c>
      <c r="N255" s="3">
        <v>53.68</v>
      </c>
    </row>
    <row r="256" spans="1:14">
      <c r="A256" s="1">
        <v>45863</v>
      </c>
      <c r="B256" t="s">
        <v>314</v>
      </c>
      <c r="C256" t="s">
        <v>49</v>
      </c>
      <c r="D256" t="s">
        <v>50</v>
      </c>
      <c r="E256" t="s">
        <v>30</v>
      </c>
      <c r="F256" t="s">
        <v>41</v>
      </c>
      <c r="G256" t="s">
        <v>42</v>
      </c>
      <c r="H256" t="s">
        <v>20</v>
      </c>
      <c r="I256" s="2">
        <v>1</v>
      </c>
      <c r="J256" s="3">
        <v>189.41</v>
      </c>
      <c r="K256" s="4">
        <v>0.2</v>
      </c>
      <c r="L256" s="3">
        <v>116.13</v>
      </c>
      <c r="M256" s="2">
        <v>1</v>
      </c>
      <c r="N256" s="3">
        <v>151.53</v>
      </c>
    </row>
    <row r="257" spans="1:14">
      <c r="A257" s="1">
        <v>45706</v>
      </c>
      <c r="B257" t="s">
        <v>315</v>
      </c>
      <c r="C257" t="s">
        <v>66</v>
      </c>
      <c r="D257" t="s">
        <v>67</v>
      </c>
      <c r="E257" t="s">
        <v>30</v>
      </c>
      <c r="F257" t="s">
        <v>25</v>
      </c>
      <c r="G257" t="s">
        <v>26</v>
      </c>
      <c r="H257" t="s">
        <v>33</v>
      </c>
      <c r="I257" s="2">
        <v>2</v>
      </c>
      <c r="J257" s="3">
        <v>69.510000000000005</v>
      </c>
      <c r="K257" s="4">
        <v>0.05</v>
      </c>
      <c r="L257" s="3">
        <v>33.880000000000003</v>
      </c>
      <c r="M257" s="2">
        <v>0</v>
      </c>
      <c r="N257" s="3">
        <v>132.07</v>
      </c>
    </row>
    <row r="258" spans="1:14">
      <c r="A258" s="1">
        <v>45985</v>
      </c>
      <c r="B258" t="s">
        <v>316</v>
      </c>
      <c r="C258" t="s">
        <v>63</v>
      </c>
      <c r="D258" t="s">
        <v>64</v>
      </c>
      <c r="E258" t="s">
        <v>17</v>
      </c>
      <c r="F258" t="s">
        <v>25</v>
      </c>
      <c r="G258" t="s">
        <v>26</v>
      </c>
      <c r="H258" t="s">
        <v>33</v>
      </c>
      <c r="I258" s="2">
        <v>13</v>
      </c>
      <c r="J258" s="3">
        <v>80.09</v>
      </c>
      <c r="K258" s="4">
        <v>0.15</v>
      </c>
      <c r="L258" s="3">
        <v>44.64</v>
      </c>
      <c r="M258" s="2">
        <v>0</v>
      </c>
      <c r="N258" s="3">
        <v>884.99</v>
      </c>
    </row>
    <row r="259" spans="1:14">
      <c r="A259" s="1">
        <v>45841</v>
      </c>
      <c r="B259" t="s">
        <v>317</v>
      </c>
      <c r="C259" t="s">
        <v>69</v>
      </c>
      <c r="D259" t="s">
        <v>70</v>
      </c>
      <c r="E259" t="s">
        <v>30</v>
      </c>
      <c r="F259" t="s">
        <v>52</v>
      </c>
      <c r="G259" t="s">
        <v>53</v>
      </c>
      <c r="H259" t="s">
        <v>20</v>
      </c>
      <c r="I259" s="2">
        <v>2</v>
      </c>
      <c r="J259" s="3">
        <v>40.67</v>
      </c>
      <c r="K259" s="4">
        <v>0.1</v>
      </c>
      <c r="L259" s="3">
        <v>18.41</v>
      </c>
      <c r="M259" s="2">
        <v>2</v>
      </c>
      <c r="N259" s="3">
        <v>73.209999999999994</v>
      </c>
    </row>
    <row r="260" spans="1:14">
      <c r="A260" s="1">
        <v>45858</v>
      </c>
      <c r="B260" t="s">
        <v>318</v>
      </c>
      <c r="C260" t="s">
        <v>39</v>
      </c>
      <c r="D260" t="s">
        <v>40</v>
      </c>
      <c r="E260" t="s">
        <v>30</v>
      </c>
      <c r="F260" t="s">
        <v>52</v>
      </c>
      <c r="G260" t="s">
        <v>53</v>
      </c>
      <c r="H260" t="s">
        <v>20</v>
      </c>
      <c r="I260" s="2">
        <v>2</v>
      </c>
      <c r="J260" s="3">
        <v>56.47</v>
      </c>
      <c r="K260" s="4">
        <v>0.1</v>
      </c>
      <c r="L260" s="3">
        <v>26.87</v>
      </c>
      <c r="M260" s="2">
        <v>2</v>
      </c>
      <c r="N260" s="3">
        <v>101.65</v>
      </c>
    </row>
    <row r="261" spans="1:14">
      <c r="A261" s="1">
        <v>46006</v>
      </c>
      <c r="B261" t="s">
        <v>319</v>
      </c>
      <c r="C261" t="s">
        <v>73</v>
      </c>
      <c r="D261" t="s">
        <v>74</v>
      </c>
      <c r="E261" t="s">
        <v>75</v>
      </c>
      <c r="F261" t="s">
        <v>52</v>
      </c>
      <c r="G261" t="s">
        <v>53</v>
      </c>
      <c r="H261" t="s">
        <v>33</v>
      </c>
      <c r="I261" s="2">
        <v>10</v>
      </c>
      <c r="J261" s="3">
        <v>31.29</v>
      </c>
      <c r="K261" s="4">
        <v>0.1</v>
      </c>
      <c r="L261" s="3">
        <v>14.31</v>
      </c>
      <c r="M261" s="2">
        <v>0</v>
      </c>
      <c r="N261" s="3">
        <v>281.61</v>
      </c>
    </row>
    <row r="262" spans="1:14">
      <c r="A262" s="1">
        <v>45844</v>
      </c>
      <c r="B262" t="s">
        <v>320</v>
      </c>
      <c r="C262" t="s">
        <v>82</v>
      </c>
      <c r="D262" t="s">
        <v>83</v>
      </c>
      <c r="E262" t="s">
        <v>75</v>
      </c>
      <c r="F262" t="s">
        <v>18</v>
      </c>
      <c r="G262" t="s">
        <v>19</v>
      </c>
      <c r="H262" t="s">
        <v>20</v>
      </c>
      <c r="I262" s="2">
        <v>5</v>
      </c>
      <c r="J262" s="3">
        <v>27.48</v>
      </c>
      <c r="K262" s="4">
        <v>0.05</v>
      </c>
      <c r="L262" s="3">
        <v>11.65</v>
      </c>
      <c r="M262" s="2">
        <v>5</v>
      </c>
      <c r="N262" s="3">
        <v>130.53</v>
      </c>
    </row>
    <row r="263" spans="1:14">
      <c r="A263" s="1">
        <v>45973</v>
      </c>
      <c r="B263" t="s">
        <v>321</v>
      </c>
      <c r="C263" t="s">
        <v>66</v>
      </c>
      <c r="D263" t="s">
        <v>67</v>
      </c>
      <c r="E263" t="s">
        <v>30</v>
      </c>
      <c r="F263" t="s">
        <v>25</v>
      </c>
      <c r="G263" t="s">
        <v>26</v>
      </c>
      <c r="H263" t="s">
        <v>20</v>
      </c>
      <c r="I263" s="2">
        <v>11</v>
      </c>
      <c r="J263" s="3">
        <v>70.75</v>
      </c>
      <c r="K263" s="4">
        <v>0.2</v>
      </c>
      <c r="L263" s="3">
        <v>34.28</v>
      </c>
      <c r="M263" s="2">
        <v>11</v>
      </c>
      <c r="N263" s="3">
        <v>622.6</v>
      </c>
    </row>
    <row r="264" spans="1:14">
      <c r="A264" s="1">
        <v>45818</v>
      </c>
      <c r="B264" t="s">
        <v>322</v>
      </c>
      <c r="C264" t="s">
        <v>35</v>
      </c>
      <c r="D264" t="s">
        <v>36</v>
      </c>
      <c r="E264" t="s">
        <v>17</v>
      </c>
      <c r="F264" t="s">
        <v>41</v>
      </c>
      <c r="G264" t="s">
        <v>42</v>
      </c>
      <c r="H264" t="s">
        <v>33</v>
      </c>
      <c r="I264" s="2">
        <v>6</v>
      </c>
      <c r="J264" s="3">
        <v>24.36</v>
      </c>
      <c r="K264" s="4">
        <v>0.15</v>
      </c>
      <c r="L264" s="3">
        <v>9.4600000000000009</v>
      </c>
      <c r="M264" s="2">
        <v>0</v>
      </c>
      <c r="N264" s="3">
        <v>124.24</v>
      </c>
    </row>
    <row r="265" spans="1:14">
      <c r="A265" s="1">
        <v>45786</v>
      </c>
      <c r="B265" t="s">
        <v>323</v>
      </c>
      <c r="C265" t="s">
        <v>45</v>
      </c>
      <c r="D265" t="s">
        <v>46</v>
      </c>
      <c r="E265" t="s">
        <v>24</v>
      </c>
      <c r="F265" t="s">
        <v>31</v>
      </c>
      <c r="G265" t="s">
        <v>32</v>
      </c>
      <c r="H265" t="s">
        <v>33</v>
      </c>
      <c r="I265" s="2">
        <v>6</v>
      </c>
      <c r="J265" s="3">
        <v>22.4</v>
      </c>
      <c r="K265" s="4">
        <v>0.15</v>
      </c>
      <c r="L265" s="3">
        <v>8.5299999999999994</v>
      </c>
      <c r="M265" s="2">
        <v>0</v>
      </c>
      <c r="N265" s="3">
        <v>114.24</v>
      </c>
    </row>
    <row r="266" spans="1:14">
      <c r="A266" s="1">
        <v>45899</v>
      </c>
      <c r="B266" t="s">
        <v>324</v>
      </c>
      <c r="C266" t="s">
        <v>63</v>
      </c>
      <c r="D266" t="s">
        <v>64</v>
      </c>
      <c r="E266" t="s">
        <v>17</v>
      </c>
      <c r="F266" t="s">
        <v>52</v>
      </c>
      <c r="G266" t="s">
        <v>53</v>
      </c>
      <c r="H266" t="s">
        <v>33</v>
      </c>
      <c r="I266" s="2">
        <v>6</v>
      </c>
      <c r="J266" s="3">
        <v>79.319999999999993</v>
      </c>
      <c r="K266" s="4">
        <v>0.2</v>
      </c>
      <c r="L266" s="3">
        <v>45.17</v>
      </c>
      <c r="M266" s="2">
        <v>0</v>
      </c>
      <c r="N266" s="3">
        <v>380.74</v>
      </c>
    </row>
    <row r="267" spans="1:14">
      <c r="A267" s="1">
        <v>45995</v>
      </c>
      <c r="B267" t="s">
        <v>325</v>
      </c>
      <c r="C267" t="s">
        <v>58</v>
      </c>
      <c r="D267" t="s">
        <v>59</v>
      </c>
      <c r="E267" t="s">
        <v>17</v>
      </c>
      <c r="F267" t="s">
        <v>31</v>
      </c>
      <c r="G267" t="s">
        <v>32</v>
      </c>
      <c r="H267" t="s">
        <v>33</v>
      </c>
      <c r="I267" s="2">
        <v>5</v>
      </c>
      <c r="J267" s="3">
        <v>19.440000000000001</v>
      </c>
      <c r="K267" s="4">
        <v>0.1</v>
      </c>
      <c r="L267" s="3">
        <v>7.25</v>
      </c>
      <c r="M267" s="2">
        <v>0</v>
      </c>
      <c r="N267" s="3">
        <v>87.48</v>
      </c>
    </row>
    <row r="268" spans="1:14">
      <c r="A268" s="1">
        <v>45965</v>
      </c>
      <c r="B268" t="s">
        <v>326</v>
      </c>
      <c r="C268" t="s">
        <v>28</v>
      </c>
      <c r="D268" t="s">
        <v>29</v>
      </c>
      <c r="E268" t="s">
        <v>30</v>
      </c>
      <c r="F268" t="s">
        <v>41</v>
      </c>
      <c r="G268" t="s">
        <v>42</v>
      </c>
      <c r="H268" t="s">
        <v>20</v>
      </c>
      <c r="I268" s="2">
        <v>6</v>
      </c>
      <c r="J268" s="3">
        <v>25.08</v>
      </c>
      <c r="K268" s="4">
        <v>0.2</v>
      </c>
      <c r="L268" s="3">
        <v>10.54</v>
      </c>
      <c r="M268" s="2">
        <v>6</v>
      </c>
      <c r="N268" s="3">
        <v>120.38</v>
      </c>
    </row>
    <row r="269" spans="1:14">
      <c r="A269" s="1">
        <v>45850</v>
      </c>
      <c r="B269" t="s">
        <v>327</v>
      </c>
      <c r="C269" t="s">
        <v>28</v>
      </c>
      <c r="D269" t="s">
        <v>29</v>
      </c>
      <c r="E269" t="s">
        <v>30</v>
      </c>
      <c r="F269" t="s">
        <v>52</v>
      </c>
      <c r="G269" t="s">
        <v>53</v>
      </c>
      <c r="H269" t="s">
        <v>20</v>
      </c>
      <c r="I269" s="2">
        <v>3</v>
      </c>
      <c r="J269" s="3">
        <v>25.68</v>
      </c>
      <c r="K269" s="4">
        <v>0</v>
      </c>
      <c r="L269" s="3">
        <v>10.6</v>
      </c>
      <c r="M269" s="2">
        <v>3</v>
      </c>
      <c r="N269" s="3">
        <v>77.040000000000006</v>
      </c>
    </row>
    <row r="270" spans="1:14">
      <c r="A270" s="1">
        <v>45788</v>
      </c>
      <c r="B270" t="s">
        <v>328</v>
      </c>
      <c r="C270" t="s">
        <v>89</v>
      </c>
      <c r="D270" t="s">
        <v>90</v>
      </c>
      <c r="E270" t="s">
        <v>75</v>
      </c>
      <c r="F270" t="s">
        <v>31</v>
      </c>
      <c r="G270" t="s">
        <v>32</v>
      </c>
      <c r="H270" t="s">
        <v>33</v>
      </c>
      <c r="I270" s="2">
        <v>2</v>
      </c>
      <c r="J270" s="3">
        <v>18.53</v>
      </c>
      <c r="K270" s="4">
        <v>0.15</v>
      </c>
      <c r="L270" s="3">
        <v>6.85</v>
      </c>
      <c r="M270" s="2">
        <v>0</v>
      </c>
      <c r="N270" s="3">
        <v>31.5</v>
      </c>
    </row>
    <row r="271" spans="1:14">
      <c r="A271" s="1">
        <v>45803</v>
      </c>
      <c r="B271" t="s">
        <v>329</v>
      </c>
      <c r="C271" t="s">
        <v>15</v>
      </c>
      <c r="D271" t="s">
        <v>16</v>
      </c>
      <c r="E271" t="s">
        <v>17</v>
      </c>
      <c r="F271" t="s">
        <v>41</v>
      </c>
      <c r="G271" t="s">
        <v>42</v>
      </c>
      <c r="H271" t="s">
        <v>20</v>
      </c>
      <c r="I271" s="2">
        <v>2</v>
      </c>
      <c r="J271" s="3">
        <v>29.29</v>
      </c>
      <c r="K271" s="4">
        <v>0</v>
      </c>
      <c r="L271" s="3">
        <v>12.12</v>
      </c>
      <c r="M271" s="2">
        <v>2</v>
      </c>
      <c r="N271" s="3">
        <v>58.58</v>
      </c>
    </row>
    <row r="272" spans="1:14">
      <c r="A272" s="1">
        <v>45887</v>
      </c>
      <c r="B272" t="s">
        <v>330</v>
      </c>
      <c r="C272" t="s">
        <v>69</v>
      </c>
      <c r="D272" t="s">
        <v>70</v>
      </c>
      <c r="E272" t="s">
        <v>30</v>
      </c>
      <c r="F272" t="s">
        <v>18</v>
      </c>
      <c r="G272" t="s">
        <v>19</v>
      </c>
      <c r="H272" t="s">
        <v>33</v>
      </c>
      <c r="I272" s="2">
        <v>9</v>
      </c>
      <c r="J272" s="3">
        <v>39.35</v>
      </c>
      <c r="K272" s="4">
        <v>0.1</v>
      </c>
      <c r="L272" s="3">
        <v>18.34</v>
      </c>
      <c r="M272" s="2">
        <v>0</v>
      </c>
      <c r="N272" s="3">
        <v>318.74</v>
      </c>
    </row>
    <row r="273" spans="1:14">
      <c r="A273" s="1">
        <v>45738</v>
      </c>
      <c r="B273" t="s">
        <v>331</v>
      </c>
      <c r="C273" t="s">
        <v>82</v>
      </c>
      <c r="D273" t="s">
        <v>83</v>
      </c>
      <c r="E273" t="s">
        <v>75</v>
      </c>
      <c r="F273" t="s">
        <v>52</v>
      </c>
      <c r="G273" t="s">
        <v>53</v>
      </c>
      <c r="H273" t="s">
        <v>20</v>
      </c>
      <c r="I273" s="2">
        <v>4</v>
      </c>
      <c r="J273" s="3">
        <v>26.99</v>
      </c>
      <c r="K273" s="4">
        <v>0.1</v>
      </c>
      <c r="L273" s="3">
        <v>11.85</v>
      </c>
      <c r="M273" s="2">
        <v>4</v>
      </c>
      <c r="N273" s="3">
        <v>97.16</v>
      </c>
    </row>
    <row r="274" spans="1:14">
      <c r="A274" s="1">
        <v>45741</v>
      </c>
      <c r="B274" t="s">
        <v>332</v>
      </c>
      <c r="C274" t="s">
        <v>15</v>
      </c>
      <c r="D274" t="s">
        <v>16</v>
      </c>
      <c r="E274" t="s">
        <v>17</v>
      </c>
      <c r="F274" t="s">
        <v>41</v>
      </c>
      <c r="G274" t="s">
        <v>42</v>
      </c>
      <c r="H274" t="s">
        <v>33</v>
      </c>
      <c r="I274" s="2">
        <v>6</v>
      </c>
      <c r="J274" s="3">
        <v>30.06</v>
      </c>
      <c r="K274" s="4">
        <v>0.1</v>
      </c>
      <c r="L274" s="3">
        <v>11.92</v>
      </c>
      <c r="M274" s="2">
        <v>0</v>
      </c>
      <c r="N274" s="3">
        <v>162.32</v>
      </c>
    </row>
    <row r="275" spans="1:14">
      <c r="A275" s="1">
        <v>45847</v>
      </c>
      <c r="B275" t="s">
        <v>333</v>
      </c>
      <c r="C275" t="s">
        <v>45</v>
      </c>
      <c r="D275" t="s">
        <v>46</v>
      </c>
      <c r="E275" t="s">
        <v>24</v>
      </c>
      <c r="F275" t="s">
        <v>52</v>
      </c>
      <c r="G275" t="s">
        <v>53</v>
      </c>
      <c r="H275" t="s">
        <v>33</v>
      </c>
      <c r="I275" s="2">
        <v>4</v>
      </c>
      <c r="J275" s="3">
        <v>23.12</v>
      </c>
      <c r="K275" s="4">
        <v>0.1</v>
      </c>
      <c r="L275" s="3">
        <v>8.5299999999999994</v>
      </c>
      <c r="M275" s="2">
        <v>0</v>
      </c>
      <c r="N275" s="3">
        <v>83.23</v>
      </c>
    </row>
    <row r="276" spans="1:14">
      <c r="A276" s="1">
        <v>45805</v>
      </c>
      <c r="B276" t="s">
        <v>334</v>
      </c>
      <c r="C276" t="s">
        <v>89</v>
      </c>
      <c r="D276" t="s">
        <v>90</v>
      </c>
      <c r="E276" t="s">
        <v>75</v>
      </c>
      <c r="F276" t="s">
        <v>25</v>
      </c>
      <c r="G276" t="s">
        <v>26</v>
      </c>
      <c r="H276" t="s">
        <v>20</v>
      </c>
      <c r="I276" s="2">
        <v>5</v>
      </c>
      <c r="J276" s="3">
        <v>19.329999999999998</v>
      </c>
      <c r="K276" s="4">
        <v>0</v>
      </c>
      <c r="L276" s="3">
        <v>6.85</v>
      </c>
      <c r="M276" s="2">
        <v>5</v>
      </c>
      <c r="N276" s="3">
        <v>96.65</v>
      </c>
    </row>
    <row r="277" spans="1:14">
      <c r="A277" s="1">
        <v>45751</v>
      </c>
      <c r="B277" t="s">
        <v>335</v>
      </c>
      <c r="C277" t="s">
        <v>69</v>
      </c>
      <c r="D277" t="s">
        <v>70</v>
      </c>
      <c r="E277" t="s">
        <v>30</v>
      </c>
      <c r="F277" t="s">
        <v>18</v>
      </c>
      <c r="G277" t="s">
        <v>19</v>
      </c>
      <c r="H277" t="s">
        <v>33</v>
      </c>
      <c r="I277" s="2">
        <v>3</v>
      </c>
      <c r="J277" s="3">
        <v>39.79</v>
      </c>
      <c r="K277" s="4">
        <v>0</v>
      </c>
      <c r="L277" s="3">
        <v>18.3</v>
      </c>
      <c r="M277" s="2">
        <v>0</v>
      </c>
      <c r="N277" s="3">
        <v>119.37</v>
      </c>
    </row>
    <row r="278" spans="1:14">
      <c r="A278" s="1">
        <v>45824</v>
      </c>
      <c r="B278" t="s">
        <v>336</v>
      </c>
      <c r="C278" t="s">
        <v>45</v>
      </c>
      <c r="D278" t="s">
        <v>46</v>
      </c>
      <c r="E278" t="s">
        <v>24</v>
      </c>
      <c r="F278" t="s">
        <v>25</v>
      </c>
      <c r="G278" t="s">
        <v>26</v>
      </c>
      <c r="H278" t="s">
        <v>33</v>
      </c>
      <c r="I278" s="2">
        <v>4</v>
      </c>
      <c r="J278" s="3">
        <v>23.68</v>
      </c>
      <c r="K278" s="4">
        <v>0.2</v>
      </c>
      <c r="L278" s="3">
        <v>8.39</v>
      </c>
      <c r="M278" s="2">
        <v>0</v>
      </c>
      <c r="N278" s="3">
        <v>75.78</v>
      </c>
    </row>
    <row r="279" spans="1:14">
      <c r="A279" s="1">
        <v>45783</v>
      </c>
      <c r="B279" t="s">
        <v>337</v>
      </c>
      <c r="C279" t="s">
        <v>73</v>
      </c>
      <c r="D279" t="s">
        <v>74</v>
      </c>
      <c r="E279" t="s">
        <v>75</v>
      </c>
      <c r="F279" t="s">
        <v>52</v>
      </c>
      <c r="G279" t="s">
        <v>53</v>
      </c>
      <c r="H279" t="s">
        <v>33</v>
      </c>
      <c r="I279" s="2">
        <v>7</v>
      </c>
      <c r="J279" s="3">
        <v>32.86</v>
      </c>
      <c r="K279" s="4">
        <v>0.15</v>
      </c>
      <c r="L279" s="3">
        <v>13.99</v>
      </c>
      <c r="M279" s="2">
        <v>0</v>
      </c>
      <c r="N279" s="3">
        <v>195.52</v>
      </c>
    </row>
    <row r="280" spans="1:14">
      <c r="A280" s="1">
        <v>45979</v>
      </c>
      <c r="B280" t="s">
        <v>338</v>
      </c>
      <c r="C280" t="s">
        <v>22</v>
      </c>
      <c r="D280" t="s">
        <v>23</v>
      </c>
      <c r="E280" t="s">
        <v>24</v>
      </c>
      <c r="F280" t="s">
        <v>52</v>
      </c>
      <c r="G280" t="s">
        <v>53</v>
      </c>
      <c r="H280" t="s">
        <v>33</v>
      </c>
      <c r="I280" s="2">
        <v>5</v>
      </c>
      <c r="J280" s="3">
        <v>12.98</v>
      </c>
      <c r="K280" s="4">
        <v>0</v>
      </c>
      <c r="L280" s="3">
        <v>4.3</v>
      </c>
      <c r="M280" s="2">
        <v>0</v>
      </c>
      <c r="N280" s="3">
        <v>64.900000000000006</v>
      </c>
    </row>
    <row r="281" spans="1:14">
      <c r="A281" s="1">
        <v>45749</v>
      </c>
      <c r="B281" t="s">
        <v>339</v>
      </c>
      <c r="C281" t="s">
        <v>49</v>
      </c>
      <c r="D281" t="s">
        <v>50</v>
      </c>
      <c r="E281" t="s">
        <v>30</v>
      </c>
      <c r="F281" t="s">
        <v>31</v>
      </c>
      <c r="G281" t="s">
        <v>32</v>
      </c>
      <c r="H281" t="s">
        <v>33</v>
      </c>
      <c r="I281" s="2">
        <v>1</v>
      </c>
      <c r="J281" s="3">
        <v>189.5</v>
      </c>
      <c r="K281" s="4">
        <v>0.15</v>
      </c>
      <c r="L281" s="3">
        <v>118.23</v>
      </c>
      <c r="M281" s="2">
        <v>0</v>
      </c>
      <c r="N281" s="3">
        <v>161.07</v>
      </c>
    </row>
    <row r="282" spans="1:14">
      <c r="A282" s="1">
        <v>45692</v>
      </c>
      <c r="B282" t="s">
        <v>340</v>
      </c>
      <c r="C282" t="s">
        <v>49</v>
      </c>
      <c r="D282" t="s">
        <v>50</v>
      </c>
      <c r="E282" t="s">
        <v>30</v>
      </c>
      <c r="F282" t="s">
        <v>25</v>
      </c>
      <c r="G282" t="s">
        <v>26</v>
      </c>
      <c r="H282" t="s">
        <v>33</v>
      </c>
      <c r="I282" s="2">
        <v>2</v>
      </c>
      <c r="J282" s="3">
        <v>193.67</v>
      </c>
      <c r="K282" s="4">
        <v>0</v>
      </c>
      <c r="L282" s="3">
        <v>119.23</v>
      </c>
      <c r="M282" s="2">
        <v>0</v>
      </c>
      <c r="N282" s="3">
        <v>387.34</v>
      </c>
    </row>
    <row r="283" spans="1:14">
      <c r="A283" s="1">
        <v>45845</v>
      </c>
      <c r="B283" t="s">
        <v>341</v>
      </c>
      <c r="C283" t="s">
        <v>82</v>
      </c>
      <c r="D283" t="s">
        <v>83</v>
      </c>
      <c r="E283" t="s">
        <v>75</v>
      </c>
      <c r="F283" t="s">
        <v>41</v>
      </c>
      <c r="G283" t="s">
        <v>42</v>
      </c>
      <c r="H283" t="s">
        <v>33</v>
      </c>
      <c r="I283" s="2">
        <v>4</v>
      </c>
      <c r="J283" s="3">
        <v>27.07</v>
      </c>
      <c r="K283" s="4">
        <v>0</v>
      </c>
      <c r="L283" s="3">
        <v>11.73</v>
      </c>
      <c r="M283" s="2">
        <v>0</v>
      </c>
      <c r="N283" s="3">
        <v>108.28</v>
      </c>
    </row>
    <row r="284" spans="1:14">
      <c r="A284" s="1">
        <v>45804</v>
      </c>
      <c r="B284" t="s">
        <v>342</v>
      </c>
      <c r="C284" t="s">
        <v>66</v>
      </c>
      <c r="D284" t="s">
        <v>67</v>
      </c>
      <c r="E284" t="s">
        <v>30</v>
      </c>
      <c r="F284" t="s">
        <v>52</v>
      </c>
      <c r="G284" t="s">
        <v>53</v>
      </c>
      <c r="H284" t="s">
        <v>33</v>
      </c>
      <c r="I284" s="2">
        <v>1</v>
      </c>
      <c r="J284" s="3">
        <v>71.3</v>
      </c>
      <c r="K284" s="4">
        <v>0.05</v>
      </c>
      <c r="L284" s="3">
        <v>34.42</v>
      </c>
      <c r="M284" s="2">
        <v>0</v>
      </c>
      <c r="N284" s="3">
        <v>67.73</v>
      </c>
    </row>
    <row r="285" spans="1:14">
      <c r="A285" s="1">
        <v>45881</v>
      </c>
      <c r="B285" t="s">
        <v>343</v>
      </c>
      <c r="C285" t="s">
        <v>35</v>
      </c>
      <c r="D285" t="s">
        <v>36</v>
      </c>
      <c r="E285" t="s">
        <v>17</v>
      </c>
      <c r="F285" t="s">
        <v>25</v>
      </c>
      <c r="G285" t="s">
        <v>26</v>
      </c>
      <c r="H285" t="s">
        <v>33</v>
      </c>
      <c r="I285" s="2">
        <v>1</v>
      </c>
      <c r="J285" s="3">
        <v>23.96</v>
      </c>
      <c r="K285" s="4">
        <v>0.05</v>
      </c>
      <c r="L285" s="3">
        <v>9.7200000000000006</v>
      </c>
      <c r="M285" s="2">
        <v>0</v>
      </c>
      <c r="N285" s="3">
        <v>22.76</v>
      </c>
    </row>
    <row r="286" spans="1:14">
      <c r="A286" s="1">
        <v>45980</v>
      </c>
      <c r="B286" t="s">
        <v>344</v>
      </c>
      <c r="C286" t="s">
        <v>73</v>
      </c>
      <c r="D286" t="s">
        <v>74</v>
      </c>
      <c r="E286" t="s">
        <v>75</v>
      </c>
      <c r="F286" t="s">
        <v>25</v>
      </c>
      <c r="G286" t="s">
        <v>26</v>
      </c>
      <c r="H286" t="s">
        <v>20</v>
      </c>
      <c r="I286" s="2">
        <v>4</v>
      </c>
      <c r="J286" s="3">
        <v>32.909999999999997</v>
      </c>
      <c r="K286" s="4">
        <v>0.15</v>
      </c>
      <c r="L286" s="3">
        <v>14.21</v>
      </c>
      <c r="M286" s="2">
        <v>4</v>
      </c>
      <c r="N286" s="3">
        <v>111.89</v>
      </c>
    </row>
    <row r="287" spans="1:14">
      <c r="A287" s="1">
        <v>46018</v>
      </c>
      <c r="B287" t="s">
        <v>345</v>
      </c>
      <c r="C287" t="s">
        <v>66</v>
      </c>
      <c r="D287" t="s">
        <v>67</v>
      </c>
      <c r="E287" t="s">
        <v>30</v>
      </c>
      <c r="F287" t="s">
        <v>31</v>
      </c>
      <c r="G287" t="s">
        <v>32</v>
      </c>
      <c r="H287" t="s">
        <v>33</v>
      </c>
      <c r="I287" s="2">
        <v>6</v>
      </c>
      <c r="J287" s="3">
        <v>72.06</v>
      </c>
      <c r="K287" s="4">
        <v>0</v>
      </c>
      <c r="L287" s="3">
        <v>33.5</v>
      </c>
      <c r="M287" s="2">
        <v>0</v>
      </c>
      <c r="N287" s="3">
        <v>432.36</v>
      </c>
    </row>
    <row r="288" spans="1:14">
      <c r="A288" s="1">
        <v>45727</v>
      </c>
      <c r="B288" t="s">
        <v>346</v>
      </c>
      <c r="C288" t="s">
        <v>35</v>
      </c>
      <c r="D288" t="s">
        <v>36</v>
      </c>
      <c r="E288" t="s">
        <v>17</v>
      </c>
      <c r="F288" t="s">
        <v>31</v>
      </c>
      <c r="G288" t="s">
        <v>32</v>
      </c>
      <c r="H288" t="s">
        <v>33</v>
      </c>
      <c r="I288" s="2">
        <v>5</v>
      </c>
      <c r="J288" s="3">
        <v>24.47</v>
      </c>
      <c r="K288" s="4">
        <v>0.05</v>
      </c>
      <c r="L288" s="3">
        <v>9.65</v>
      </c>
      <c r="M288" s="2">
        <v>0</v>
      </c>
      <c r="N288" s="3">
        <v>116.23</v>
      </c>
    </row>
    <row r="289" spans="1:14">
      <c r="A289" s="1">
        <v>45811</v>
      </c>
      <c r="B289" t="s">
        <v>347</v>
      </c>
      <c r="C289" t="s">
        <v>45</v>
      </c>
      <c r="D289" t="s">
        <v>46</v>
      </c>
      <c r="E289" t="s">
        <v>24</v>
      </c>
      <c r="F289" t="s">
        <v>41</v>
      </c>
      <c r="G289" t="s">
        <v>42</v>
      </c>
      <c r="H289" t="s">
        <v>33</v>
      </c>
      <c r="I289" s="2">
        <v>5</v>
      </c>
      <c r="J289" s="3">
        <v>23.26</v>
      </c>
      <c r="K289" s="4">
        <v>0.1</v>
      </c>
      <c r="L289" s="3">
        <v>8.48</v>
      </c>
      <c r="M289" s="2">
        <v>0</v>
      </c>
      <c r="N289" s="3">
        <v>104.67</v>
      </c>
    </row>
    <row r="290" spans="1:14">
      <c r="A290" s="1">
        <v>45857</v>
      </c>
      <c r="B290" t="s">
        <v>348</v>
      </c>
      <c r="C290" t="s">
        <v>28</v>
      </c>
      <c r="D290" t="s">
        <v>29</v>
      </c>
      <c r="E290" t="s">
        <v>30</v>
      </c>
      <c r="F290" t="s">
        <v>41</v>
      </c>
      <c r="G290" t="s">
        <v>42</v>
      </c>
      <c r="H290" t="s">
        <v>33</v>
      </c>
      <c r="I290" s="2">
        <v>3</v>
      </c>
      <c r="J290" s="3">
        <v>25.24</v>
      </c>
      <c r="K290" s="4">
        <v>0.1</v>
      </c>
      <c r="L290" s="3">
        <v>10.65</v>
      </c>
      <c r="M290" s="2">
        <v>0</v>
      </c>
      <c r="N290" s="3">
        <v>68.150000000000006</v>
      </c>
    </row>
    <row r="291" spans="1:14">
      <c r="A291" s="1">
        <v>45974</v>
      </c>
      <c r="B291" t="s">
        <v>349</v>
      </c>
      <c r="C291" t="s">
        <v>39</v>
      </c>
      <c r="D291" t="s">
        <v>40</v>
      </c>
      <c r="E291" t="s">
        <v>30</v>
      </c>
      <c r="F291" t="s">
        <v>52</v>
      </c>
      <c r="G291" t="s">
        <v>53</v>
      </c>
      <c r="H291" t="s">
        <v>33</v>
      </c>
      <c r="I291" s="2">
        <v>4</v>
      </c>
      <c r="J291" s="3">
        <v>56.07</v>
      </c>
      <c r="K291" s="4">
        <v>0.1</v>
      </c>
      <c r="L291" s="3">
        <v>26.6</v>
      </c>
      <c r="M291" s="2">
        <v>0</v>
      </c>
      <c r="N291" s="3">
        <v>201.85</v>
      </c>
    </row>
    <row r="292" spans="1:14">
      <c r="A292" s="1">
        <v>45987</v>
      </c>
      <c r="B292" t="s">
        <v>350</v>
      </c>
      <c r="C292" t="s">
        <v>73</v>
      </c>
      <c r="D292" t="s">
        <v>74</v>
      </c>
      <c r="E292" t="s">
        <v>75</v>
      </c>
      <c r="F292" t="s">
        <v>41</v>
      </c>
      <c r="G292" t="s">
        <v>42</v>
      </c>
      <c r="H292" t="s">
        <v>20</v>
      </c>
      <c r="I292" s="2">
        <v>6</v>
      </c>
      <c r="J292" s="3">
        <v>31.06</v>
      </c>
      <c r="K292" s="4">
        <v>0.15</v>
      </c>
      <c r="L292" s="3">
        <v>14.03</v>
      </c>
      <c r="M292" s="2">
        <v>6</v>
      </c>
      <c r="N292" s="3">
        <v>158.41</v>
      </c>
    </row>
    <row r="293" spans="1:14">
      <c r="A293" s="1">
        <v>45935</v>
      </c>
      <c r="B293" t="s">
        <v>351</v>
      </c>
      <c r="C293" t="s">
        <v>63</v>
      </c>
      <c r="D293" t="s">
        <v>64</v>
      </c>
      <c r="E293" t="s">
        <v>17</v>
      </c>
      <c r="F293" t="s">
        <v>18</v>
      </c>
      <c r="G293" t="s">
        <v>19</v>
      </c>
      <c r="H293" t="s">
        <v>20</v>
      </c>
      <c r="I293" s="2">
        <v>8</v>
      </c>
      <c r="J293" s="3">
        <v>78.91</v>
      </c>
      <c r="K293" s="4">
        <v>0.15</v>
      </c>
      <c r="L293" s="3">
        <v>45.3</v>
      </c>
      <c r="M293" s="2">
        <v>8</v>
      </c>
      <c r="N293" s="3">
        <v>536.59</v>
      </c>
    </row>
    <row r="294" spans="1:14">
      <c r="A294" s="1">
        <v>45902</v>
      </c>
      <c r="B294" t="s">
        <v>352</v>
      </c>
      <c r="C294" t="s">
        <v>82</v>
      </c>
      <c r="D294" t="s">
        <v>83</v>
      </c>
      <c r="E294" t="s">
        <v>75</v>
      </c>
      <c r="F294" t="s">
        <v>18</v>
      </c>
      <c r="G294" t="s">
        <v>19</v>
      </c>
      <c r="H294" t="s">
        <v>33</v>
      </c>
      <c r="I294" s="2">
        <v>5</v>
      </c>
      <c r="J294" s="3">
        <v>27.37</v>
      </c>
      <c r="K294" s="4">
        <v>0</v>
      </c>
      <c r="L294" s="3">
        <v>11.85</v>
      </c>
      <c r="M294" s="2">
        <v>0</v>
      </c>
      <c r="N294" s="3">
        <v>136.85</v>
      </c>
    </row>
    <row r="295" spans="1:14">
      <c r="A295" s="1">
        <v>45673</v>
      </c>
      <c r="B295" t="s">
        <v>353</v>
      </c>
      <c r="C295" t="s">
        <v>66</v>
      </c>
      <c r="D295" t="s">
        <v>67</v>
      </c>
      <c r="E295" t="s">
        <v>30</v>
      </c>
      <c r="F295" t="s">
        <v>31</v>
      </c>
      <c r="G295" t="s">
        <v>32</v>
      </c>
      <c r="H295" t="s">
        <v>33</v>
      </c>
      <c r="I295" s="2">
        <v>3</v>
      </c>
      <c r="J295" s="3">
        <v>69.760000000000005</v>
      </c>
      <c r="K295" s="4">
        <v>0</v>
      </c>
      <c r="L295" s="3">
        <v>34.270000000000003</v>
      </c>
      <c r="M295" s="2">
        <v>0</v>
      </c>
      <c r="N295" s="3">
        <v>209.28</v>
      </c>
    </row>
    <row r="296" spans="1:14">
      <c r="A296" s="1">
        <v>45989</v>
      </c>
      <c r="B296" t="s">
        <v>354</v>
      </c>
      <c r="C296" t="s">
        <v>82</v>
      </c>
      <c r="D296" t="s">
        <v>83</v>
      </c>
      <c r="E296" t="s">
        <v>75</v>
      </c>
      <c r="F296" t="s">
        <v>31</v>
      </c>
      <c r="G296" t="s">
        <v>32</v>
      </c>
      <c r="H296" t="s">
        <v>33</v>
      </c>
      <c r="I296" s="2">
        <v>2</v>
      </c>
      <c r="J296" s="3">
        <v>27.87</v>
      </c>
      <c r="K296" s="4">
        <v>0.15</v>
      </c>
      <c r="L296" s="3">
        <v>11.93</v>
      </c>
      <c r="M296" s="2">
        <v>0</v>
      </c>
      <c r="N296" s="3">
        <v>47.38</v>
      </c>
    </row>
    <row r="297" spans="1:14">
      <c r="A297" s="1">
        <v>45741</v>
      </c>
      <c r="B297" t="s">
        <v>355</v>
      </c>
      <c r="C297" t="s">
        <v>35</v>
      </c>
      <c r="D297" t="s">
        <v>36</v>
      </c>
      <c r="E297" t="s">
        <v>17</v>
      </c>
      <c r="F297" t="s">
        <v>31</v>
      </c>
      <c r="G297" t="s">
        <v>32</v>
      </c>
      <c r="H297" t="s">
        <v>33</v>
      </c>
      <c r="I297" s="2">
        <v>5</v>
      </c>
      <c r="J297" s="3">
        <v>23.86</v>
      </c>
      <c r="K297" s="4">
        <v>0</v>
      </c>
      <c r="L297" s="3">
        <v>9.64</v>
      </c>
      <c r="M297" s="2">
        <v>0</v>
      </c>
      <c r="N297" s="3">
        <v>119.3</v>
      </c>
    </row>
    <row r="298" spans="1:14">
      <c r="A298" s="1">
        <v>45728</v>
      </c>
      <c r="B298" t="s">
        <v>356</v>
      </c>
      <c r="C298" t="s">
        <v>15</v>
      </c>
      <c r="D298" t="s">
        <v>16</v>
      </c>
      <c r="E298" t="s">
        <v>17</v>
      </c>
      <c r="F298" t="s">
        <v>31</v>
      </c>
      <c r="G298" t="s">
        <v>32</v>
      </c>
      <c r="H298" t="s">
        <v>33</v>
      </c>
      <c r="I298" s="2">
        <v>1</v>
      </c>
      <c r="J298" s="3">
        <v>29.83</v>
      </c>
      <c r="K298" s="4">
        <v>0.15</v>
      </c>
      <c r="L298" s="3">
        <v>12.17</v>
      </c>
      <c r="M298" s="2">
        <v>0</v>
      </c>
      <c r="N298" s="3">
        <v>25.36</v>
      </c>
    </row>
    <row r="299" spans="1:14">
      <c r="A299" s="1">
        <v>45692</v>
      </c>
      <c r="B299" t="s">
        <v>357</v>
      </c>
      <c r="C299" t="s">
        <v>69</v>
      </c>
      <c r="D299" t="s">
        <v>70</v>
      </c>
      <c r="E299" t="s">
        <v>30</v>
      </c>
      <c r="F299" t="s">
        <v>41</v>
      </c>
      <c r="G299" t="s">
        <v>42</v>
      </c>
      <c r="H299" t="s">
        <v>33</v>
      </c>
      <c r="I299" s="2">
        <v>3</v>
      </c>
      <c r="J299" s="3">
        <v>41.1</v>
      </c>
      <c r="K299" s="4">
        <v>0.1</v>
      </c>
      <c r="L299" s="3">
        <v>18.46</v>
      </c>
      <c r="M299" s="2">
        <v>0</v>
      </c>
      <c r="N299" s="3">
        <v>110.97</v>
      </c>
    </row>
    <row r="300" spans="1:14">
      <c r="A300" s="1">
        <v>45768</v>
      </c>
      <c r="B300" t="s">
        <v>358</v>
      </c>
      <c r="C300" t="s">
        <v>66</v>
      </c>
      <c r="D300" t="s">
        <v>67</v>
      </c>
      <c r="E300" t="s">
        <v>30</v>
      </c>
      <c r="F300" t="s">
        <v>31</v>
      </c>
      <c r="G300" t="s">
        <v>32</v>
      </c>
      <c r="H300" t="s">
        <v>33</v>
      </c>
      <c r="I300" s="2">
        <v>4</v>
      </c>
      <c r="J300" s="3">
        <v>70.44</v>
      </c>
      <c r="K300" s="4">
        <v>0</v>
      </c>
      <c r="L300" s="3">
        <v>34.47</v>
      </c>
      <c r="M300" s="2">
        <v>0</v>
      </c>
      <c r="N300" s="3">
        <v>281.76</v>
      </c>
    </row>
    <row r="301" spans="1:14">
      <c r="A301" s="1">
        <v>45910</v>
      </c>
      <c r="B301" t="s">
        <v>359</v>
      </c>
      <c r="C301" t="s">
        <v>39</v>
      </c>
      <c r="D301" t="s">
        <v>40</v>
      </c>
      <c r="E301" t="s">
        <v>30</v>
      </c>
      <c r="F301" t="s">
        <v>25</v>
      </c>
      <c r="G301" t="s">
        <v>26</v>
      </c>
      <c r="H301" t="s">
        <v>33</v>
      </c>
      <c r="I301" s="2">
        <v>1</v>
      </c>
      <c r="J301" s="3">
        <v>54.63</v>
      </c>
      <c r="K301" s="4">
        <v>0</v>
      </c>
      <c r="L301" s="3">
        <v>27.31</v>
      </c>
      <c r="M301" s="2">
        <v>0</v>
      </c>
      <c r="N301" s="3">
        <v>54.63</v>
      </c>
    </row>
    <row r="302" spans="1:14">
      <c r="A302" s="1">
        <v>45969</v>
      </c>
      <c r="B302" t="s">
        <v>360</v>
      </c>
      <c r="C302" t="s">
        <v>89</v>
      </c>
      <c r="D302" t="s">
        <v>90</v>
      </c>
      <c r="E302" t="s">
        <v>75</v>
      </c>
      <c r="F302" t="s">
        <v>52</v>
      </c>
      <c r="G302" t="s">
        <v>53</v>
      </c>
      <c r="H302" t="s">
        <v>20</v>
      </c>
      <c r="I302" s="2">
        <v>6</v>
      </c>
      <c r="J302" s="3">
        <v>18.5</v>
      </c>
      <c r="K302" s="4">
        <v>0</v>
      </c>
      <c r="L302" s="3">
        <v>6.8</v>
      </c>
      <c r="M302" s="2">
        <v>6</v>
      </c>
      <c r="N302" s="3">
        <v>111</v>
      </c>
    </row>
    <row r="303" spans="1:14">
      <c r="A303" s="1">
        <v>46010</v>
      </c>
      <c r="B303" t="s">
        <v>361</v>
      </c>
      <c r="C303" t="s">
        <v>82</v>
      </c>
      <c r="D303" t="s">
        <v>83</v>
      </c>
      <c r="E303" t="s">
        <v>75</v>
      </c>
      <c r="F303" t="s">
        <v>18</v>
      </c>
      <c r="G303" t="s">
        <v>19</v>
      </c>
      <c r="H303" t="s">
        <v>33</v>
      </c>
      <c r="I303" s="2">
        <v>3</v>
      </c>
      <c r="J303" s="3">
        <v>28.24</v>
      </c>
      <c r="K303" s="4">
        <v>0.1</v>
      </c>
      <c r="L303" s="3">
        <v>11.52</v>
      </c>
      <c r="M303" s="2">
        <v>0</v>
      </c>
      <c r="N303" s="3">
        <v>76.25</v>
      </c>
    </row>
    <row r="304" spans="1:14">
      <c r="A304" s="1">
        <v>45777</v>
      </c>
      <c r="B304" t="s">
        <v>362</v>
      </c>
      <c r="C304" t="s">
        <v>28</v>
      </c>
      <c r="D304" t="s">
        <v>29</v>
      </c>
      <c r="E304" t="s">
        <v>30</v>
      </c>
      <c r="F304" t="s">
        <v>52</v>
      </c>
      <c r="G304" t="s">
        <v>53</v>
      </c>
      <c r="H304" t="s">
        <v>33</v>
      </c>
      <c r="I304" s="2">
        <v>4</v>
      </c>
      <c r="J304" s="3">
        <v>24.99</v>
      </c>
      <c r="K304" s="4">
        <v>0.1</v>
      </c>
      <c r="L304" s="3">
        <v>10.47</v>
      </c>
      <c r="M304" s="2">
        <v>0</v>
      </c>
      <c r="N304" s="3">
        <v>89.96</v>
      </c>
    </row>
    <row r="305" spans="1:14">
      <c r="A305" s="1">
        <v>45829</v>
      </c>
      <c r="B305" t="s">
        <v>363</v>
      </c>
      <c r="C305" t="s">
        <v>22</v>
      </c>
      <c r="D305" t="s">
        <v>23</v>
      </c>
      <c r="E305" t="s">
        <v>24</v>
      </c>
      <c r="F305" t="s">
        <v>25</v>
      </c>
      <c r="G305" t="s">
        <v>26</v>
      </c>
      <c r="H305" t="s">
        <v>33</v>
      </c>
      <c r="I305" s="2">
        <v>2</v>
      </c>
      <c r="J305" s="3">
        <v>12.84</v>
      </c>
      <c r="K305" s="4">
        <v>0.2</v>
      </c>
      <c r="L305" s="3">
        <v>4.32</v>
      </c>
      <c r="M305" s="2">
        <v>0</v>
      </c>
      <c r="N305" s="3">
        <v>20.54</v>
      </c>
    </row>
    <row r="306" spans="1:14">
      <c r="A306" s="1">
        <v>45662</v>
      </c>
      <c r="B306" t="s">
        <v>364</v>
      </c>
      <c r="C306" t="s">
        <v>22</v>
      </c>
      <c r="D306" t="s">
        <v>23</v>
      </c>
      <c r="E306" t="s">
        <v>24</v>
      </c>
      <c r="F306" t="s">
        <v>18</v>
      </c>
      <c r="G306" t="s">
        <v>19</v>
      </c>
      <c r="H306" t="s">
        <v>33</v>
      </c>
      <c r="I306" s="2">
        <v>4</v>
      </c>
      <c r="J306" s="3">
        <v>13.25</v>
      </c>
      <c r="K306" s="4">
        <v>0</v>
      </c>
      <c r="L306" s="3">
        <v>4.22</v>
      </c>
      <c r="M306" s="2">
        <v>0</v>
      </c>
      <c r="N306" s="3">
        <v>53</v>
      </c>
    </row>
    <row r="307" spans="1:14">
      <c r="A307" s="1">
        <v>45836</v>
      </c>
      <c r="B307" t="s">
        <v>365</v>
      </c>
      <c r="C307" t="s">
        <v>39</v>
      </c>
      <c r="D307" t="s">
        <v>40</v>
      </c>
      <c r="E307" t="s">
        <v>30</v>
      </c>
      <c r="F307" t="s">
        <v>41</v>
      </c>
      <c r="G307" t="s">
        <v>42</v>
      </c>
      <c r="H307" t="s">
        <v>20</v>
      </c>
      <c r="I307" s="2">
        <v>8</v>
      </c>
      <c r="J307" s="3">
        <v>53.72</v>
      </c>
      <c r="K307" s="4">
        <v>0</v>
      </c>
      <c r="L307" s="3">
        <v>27.26</v>
      </c>
      <c r="M307" s="2">
        <v>8</v>
      </c>
      <c r="N307" s="3">
        <v>429.76</v>
      </c>
    </row>
    <row r="308" spans="1:14">
      <c r="A308" s="1">
        <v>45965</v>
      </c>
      <c r="B308" t="s">
        <v>366</v>
      </c>
      <c r="C308" t="s">
        <v>28</v>
      </c>
      <c r="D308" t="s">
        <v>29</v>
      </c>
      <c r="E308" t="s">
        <v>30</v>
      </c>
      <c r="F308" t="s">
        <v>31</v>
      </c>
      <c r="G308" t="s">
        <v>32</v>
      </c>
      <c r="H308" t="s">
        <v>33</v>
      </c>
      <c r="I308" s="2">
        <v>2</v>
      </c>
      <c r="J308" s="3">
        <v>25.02</v>
      </c>
      <c r="K308" s="4">
        <v>0.1</v>
      </c>
      <c r="L308" s="3">
        <v>10.6</v>
      </c>
      <c r="M308" s="2">
        <v>0</v>
      </c>
      <c r="N308" s="3">
        <v>45.04</v>
      </c>
    </row>
    <row r="309" spans="1:14">
      <c r="A309" s="1">
        <v>46015</v>
      </c>
      <c r="B309" t="s">
        <v>367</v>
      </c>
      <c r="C309" t="s">
        <v>63</v>
      </c>
      <c r="D309" t="s">
        <v>64</v>
      </c>
      <c r="E309" t="s">
        <v>17</v>
      </c>
      <c r="F309" t="s">
        <v>41</v>
      </c>
      <c r="G309" t="s">
        <v>42</v>
      </c>
      <c r="H309" t="s">
        <v>33</v>
      </c>
      <c r="I309" s="2">
        <v>3</v>
      </c>
      <c r="J309" s="3">
        <v>78.900000000000006</v>
      </c>
      <c r="K309" s="4">
        <v>0.2</v>
      </c>
      <c r="L309" s="3">
        <v>45.23</v>
      </c>
      <c r="M309" s="2">
        <v>0</v>
      </c>
      <c r="N309" s="3">
        <v>189.36</v>
      </c>
    </row>
    <row r="310" spans="1:14">
      <c r="A310" s="1">
        <v>45855</v>
      </c>
      <c r="B310" t="s">
        <v>368</v>
      </c>
      <c r="C310" t="s">
        <v>73</v>
      </c>
      <c r="D310" t="s">
        <v>74</v>
      </c>
      <c r="E310" t="s">
        <v>75</v>
      </c>
      <c r="F310" t="s">
        <v>41</v>
      </c>
      <c r="G310" t="s">
        <v>42</v>
      </c>
      <c r="H310" t="s">
        <v>33</v>
      </c>
      <c r="I310" s="2">
        <v>4</v>
      </c>
      <c r="J310" s="3">
        <v>31.74</v>
      </c>
      <c r="K310" s="4">
        <v>0.05</v>
      </c>
      <c r="L310" s="3">
        <v>14.36</v>
      </c>
      <c r="M310" s="2">
        <v>0</v>
      </c>
      <c r="N310" s="3">
        <v>120.61</v>
      </c>
    </row>
    <row r="311" spans="1:14">
      <c r="A311" s="1">
        <v>46013</v>
      </c>
      <c r="B311" t="s">
        <v>369</v>
      </c>
      <c r="C311" t="s">
        <v>15</v>
      </c>
      <c r="D311" t="s">
        <v>16</v>
      </c>
      <c r="E311" t="s">
        <v>17</v>
      </c>
      <c r="F311" t="s">
        <v>41</v>
      </c>
      <c r="G311" t="s">
        <v>42</v>
      </c>
      <c r="H311" t="s">
        <v>20</v>
      </c>
      <c r="I311" s="2">
        <v>3</v>
      </c>
      <c r="J311" s="3">
        <v>30.64</v>
      </c>
      <c r="K311" s="4">
        <v>0.15</v>
      </c>
      <c r="L311" s="3">
        <v>11.85</v>
      </c>
      <c r="M311" s="2">
        <v>3</v>
      </c>
      <c r="N311" s="3">
        <v>78.13</v>
      </c>
    </row>
    <row r="312" spans="1:14">
      <c r="A312" s="1">
        <v>45993</v>
      </c>
      <c r="B312" t="s">
        <v>370</v>
      </c>
      <c r="C312" t="s">
        <v>22</v>
      </c>
      <c r="D312" t="s">
        <v>23</v>
      </c>
      <c r="E312" t="s">
        <v>24</v>
      </c>
      <c r="F312" t="s">
        <v>52</v>
      </c>
      <c r="G312" t="s">
        <v>53</v>
      </c>
      <c r="H312" t="s">
        <v>20</v>
      </c>
      <c r="I312" s="2">
        <v>3</v>
      </c>
      <c r="J312" s="3">
        <v>12.81</v>
      </c>
      <c r="K312" s="4">
        <v>0.2</v>
      </c>
      <c r="L312" s="3">
        <v>4.32</v>
      </c>
      <c r="M312" s="2">
        <v>3</v>
      </c>
      <c r="N312" s="3">
        <v>30.74</v>
      </c>
    </row>
    <row r="313" spans="1:14">
      <c r="A313" s="1">
        <v>45742</v>
      </c>
      <c r="B313" t="s">
        <v>371</v>
      </c>
      <c r="C313" t="s">
        <v>22</v>
      </c>
      <c r="D313" t="s">
        <v>23</v>
      </c>
      <c r="E313" t="s">
        <v>24</v>
      </c>
      <c r="F313" t="s">
        <v>41</v>
      </c>
      <c r="G313" t="s">
        <v>42</v>
      </c>
      <c r="H313" t="s">
        <v>33</v>
      </c>
      <c r="I313" s="2">
        <v>1</v>
      </c>
      <c r="J313" s="3">
        <v>12.96</v>
      </c>
      <c r="K313" s="4">
        <v>0.05</v>
      </c>
      <c r="L313" s="3">
        <v>4.3</v>
      </c>
      <c r="M313" s="2">
        <v>0</v>
      </c>
      <c r="N313" s="3">
        <v>12.31</v>
      </c>
    </row>
    <row r="314" spans="1:14">
      <c r="A314" s="1">
        <v>45780</v>
      </c>
      <c r="B314" t="s">
        <v>372</v>
      </c>
      <c r="C314" t="s">
        <v>22</v>
      </c>
      <c r="D314" t="s">
        <v>23</v>
      </c>
      <c r="E314" t="s">
        <v>24</v>
      </c>
      <c r="F314" t="s">
        <v>52</v>
      </c>
      <c r="G314" t="s">
        <v>53</v>
      </c>
      <c r="H314" t="s">
        <v>20</v>
      </c>
      <c r="I314" s="2">
        <v>2</v>
      </c>
      <c r="J314" s="3">
        <v>13.04</v>
      </c>
      <c r="K314" s="4">
        <v>0.05</v>
      </c>
      <c r="L314" s="3">
        <v>4.21</v>
      </c>
      <c r="M314" s="2">
        <v>2</v>
      </c>
      <c r="N314" s="3">
        <v>24.78</v>
      </c>
    </row>
    <row r="315" spans="1:14">
      <c r="A315" s="1">
        <v>45824</v>
      </c>
      <c r="B315" t="s">
        <v>373</v>
      </c>
      <c r="C315" t="s">
        <v>58</v>
      </c>
      <c r="D315" t="s">
        <v>59</v>
      </c>
      <c r="E315" t="s">
        <v>17</v>
      </c>
      <c r="F315" t="s">
        <v>31</v>
      </c>
      <c r="G315" t="s">
        <v>32</v>
      </c>
      <c r="H315" t="s">
        <v>33</v>
      </c>
      <c r="I315" s="2">
        <v>4</v>
      </c>
      <c r="J315" s="3">
        <v>20.34</v>
      </c>
      <c r="K315" s="4">
        <v>0</v>
      </c>
      <c r="L315" s="3">
        <v>7.16</v>
      </c>
      <c r="M315" s="2">
        <v>0</v>
      </c>
      <c r="N315" s="3">
        <v>81.36</v>
      </c>
    </row>
    <row r="316" spans="1:14">
      <c r="A316" s="1">
        <v>45816</v>
      </c>
      <c r="B316" t="s">
        <v>374</v>
      </c>
      <c r="C316" t="s">
        <v>22</v>
      </c>
      <c r="D316" t="s">
        <v>23</v>
      </c>
      <c r="E316" t="s">
        <v>24</v>
      </c>
      <c r="F316" t="s">
        <v>18</v>
      </c>
      <c r="G316" t="s">
        <v>19</v>
      </c>
      <c r="H316" t="s">
        <v>33</v>
      </c>
      <c r="I316" s="2">
        <v>5</v>
      </c>
      <c r="J316" s="3">
        <v>12.61</v>
      </c>
      <c r="K316" s="4">
        <v>0.1</v>
      </c>
      <c r="L316" s="3">
        <v>4.17</v>
      </c>
      <c r="M316" s="2">
        <v>0</v>
      </c>
      <c r="N316" s="3">
        <v>56.74</v>
      </c>
    </row>
    <row r="317" spans="1:14">
      <c r="A317" s="1">
        <v>45928</v>
      </c>
      <c r="B317" t="s">
        <v>375</v>
      </c>
      <c r="C317" t="s">
        <v>15</v>
      </c>
      <c r="D317" t="s">
        <v>16</v>
      </c>
      <c r="E317" t="s">
        <v>17</v>
      </c>
      <c r="F317" t="s">
        <v>18</v>
      </c>
      <c r="G317" t="s">
        <v>19</v>
      </c>
      <c r="H317" t="s">
        <v>20</v>
      </c>
      <c r="I317" s="2">
        <v>3</v>
      </c>
      <c r="J317" s="3">
        <v>29.52</v>
      </c>
      <c r="K317" s="4">
        <v>0.15</v>
      </c>
      <c r="L317" s="3">
        <v>12.23</v>
      </c>
      <c r="M317" s="2">
        <v>3</v>
      </c>
      <c r="N317" s="3">
        <v>75.28</v>
      </c>
    </row>
    <row r="318" spans="1:14">
      <c r="A318" s="1">
        <v>45725</v>
      </c>
      <c r="B318" t="s">
        <v>376</v>
      </c>
      <c r="C318" t="s">
        <v>66</v>
      </c>
      <c r="D318" t="s">
        <v>67</v>
      </c>
      <c r="E318" t="s">
        <v>30</v>
      </c>
      <c r="F318" t="s">
        <v>41</v>
      </c>
      <c r="G318" t="s">
        <v>42</v>
      </c>
      <c r="H318" t="s">
        <v>33</v>
      </c>
      <c r="I318" s="2">
        <v>7</v>
      </c>
      <c r="J318" s="3">
        <v>70.069999999999993</v>
      </c>
      <c r="K318" s="4">
        <v>0.1</v>
      </c>
      <c r="L318" s="3">
        <v>33.94</v>
      </c>
      <c r="M318" s="2">
        <v>0</v>
      </c>
      <c r="N318" s="3">
        <v>441.44</v>
      </c>
    </row>
    <row r="319" spans="1:14">
      <c r="A319" s="1">
        <v>45980</v>
      </c>
      <c r="B319" t="s">
        <v>377</v>
      </c>
      <c r="C319" t="s">
        <v>66</v>
      </c>
      <c r="D319" t="s">
        <v>67</v>
      </c>
      <c r="E319" t="s">
        <v>30</v>
      </c>
      <c r="F319" t="s">
        <v>25</v>
      </c>
      <c r="G319" t="s">
        <v>26</v>
      </c>
      <c r="H319" t="s">
        <v>20</v>
      </c>
      <c r="I319" s="2">
        <v>6</v>
      </c>
      <c r="J319" s="3">
        <v>70.38</v>
      </c>
      <c r="K319" s="4">
        <v>0</v>
      </c>
      <c r="L319" s="3">
        <v>33.64</v>
      </c>
      <c r="M319" s="2">
        <v>6</v>
      </c>
      <c r="N319" s="3">
        <v>422.28</v>
      </c>
    </row>
    <row r="320" spans="1:14">
      <c r="A320" s="1">
        <v>45758</v>
      </c>
      <c r="B320" t="s">
        <v>378</v>
      </c>
      <c r="C320" t="s">
        <v>63</v>
      </c>
      <c r="D320" t="s">
        <v>64</v>
      </c>
      <c r="E320" t="s">
        <v>17</v>
      </c>
      <c r="F320" t="s">
        <v>52</v>
      </c>
      <c r="G320" t="s">
        <v>53</v>
      </c>
      <c r="H320" t="s">
        <v>33</v>
      </c>
      <c r="I320" s="2">
        <v>5</v>
      </c>
      <c r="J320" s="3">
        <v>79.12</v>
      </c>
      <c r="K320" s="4">
        <v>0.05</v>
      </c>
      <c r="L320" s="3">
        <v>44.52</v>
      </c>
      <c r="M320" s="2">
        <v>0</v>
      </c>
      <c r="N320" s="3">
        <v>375.82</v>
      </c>
    </row>
    <row r="321" spans="1:14">
      <c r="A321" s="1">
        <v>45996</v>
      </c>
      <c r="B321" t="s">
        <v>379</v>
      </c>
      <c r="C321" t="s">
        <v>58</v>
      </c>
      <c r="D321" t="s">
        <v>59</v>
      </c>
      <c r="E321" t="s">
        <v>17</v>
      </c>
      <c r="F321" t="s">
        <v>25</v>
      </c>
      <c r="G321" t="s">
        <v>26</v>
      </c>
      <c r="H321" t="s">
        <v>20</v>
      </c>
      <c r="I321" s="2">
        <v>3</v>
      </c>
      <c r="J321" s="3">
        <v>19.95</v>
      </c>
      <c r="K321" s="4">
        <v>0.15</v>
      </c>
      <c r="L321" s="3">
        <v>7.21</v>
      </c>
      <c r="M321" s="2">
        <v>3</v>
      </c>
      <c r="N321" s="3">
        <v>50.87</v>
      </c>
    </row>
    <row r="322" spans="1:14">
      <c r="A322" s="1">
        <v>45786</v>
      </c>
      <c r="B322" t="s">
        <v>380</v>
      </c>
      <c r="C322" t="s">
        <v>35</v>
      </c>
      <c r="D322" t="s">
        <v>36</v>
      </c>
      <c r="E322" t="s">
        <v>17</v>
      </c>
      <c r="F322" t="s">
        <v>41</v>
      </c>
      <c r="G322" t="s">
        <v>42</v>
      </c>
      <c r="H322" t="s">
        <v>20</v>
      </c>
      <c r="I322" s="2">
        <v>6</v>
      </c>
      <c r="J322" s="3">
        <v>24.2</v>
      </c>
      <c r="K322" s="4">
        <v>0.15</v>
      </c>
      <c r="L322" s="3">
        <v>9.4600000000000009</v>
      </c>
      <c r="M322" s="2">
        <v>6</v>
      </c>
      <c r="N322" s="3">
        <v>123.42</v>
      </c>
    </row>
    <row r="323" spans="1:14">
      <c r="A323" s="1">
        <v>45961</v>
      </c>
      <c r="B323" t="s">
        <v>381</v>
      </c>
      <c r="C323" t="s">
        <v>73</v>
      </c>
      <c r="D323" t="s">
        <v>74</v>
      </c>
      <c r="E323" t="s">
        <v>75</v>
      </c>
      <c r="F323" t="s">
        <v>52</v>
      </c>
      <c r="G323" t="s">
        <v>53</v>
      </c>
      <c r="H323" t="s">
        <v>33</v>
      </c>
      <c r="I323" s="2">
        <v>5</v>
      </c>
      <c r="J323" s="3">
        <v>31.53</v>
      </c>
      <c r="K323" s="4">
        <v>0</v>
      </c>
      <c r="L323" s="3">
        <v>13.93</v>
      </c>
      <c r="M323" s="2">
        <v>0</v>
      </c>
      <c r="N323" s="3">
        <v>157.65</v>
      </c>
    </row>
    <row r="324" spans="1:14">
      <c r="A324" s="1">
        <v>45823</v>
      </c>
      <c r="B324" t="s">
        <v>382</v>
      </c>
      <c r="C324" t="s">
        <v>22</v>
      </c>
      <c r="D324" t="s">
        <v>23</v>
      </c>
      <c r="E324" t="s">
        <v>24</v>
      </c>
      <c r="F324" t="s">
        <v>25</v>
      </c>
      <c r="G324" t="s">
        <v>26</v>
      </c>
      <c r="H324" t="s">
        <v>20</v>
      </c>
      <c r="I324" s="2">
        <v>3</v>
      </c>
      <c r="J324" s="3">
        <v>13.23</v>
      </c>
      <c r="K324" s="4">
        <v>0.1</v>
      </c>
      <c r="L324" s="3">
        <v>4.3099999999999996</v>
      </c>
      <c r="M324" s="2">
        <v>3</v>
      </c>
      <c r="N324" s="3">
        <v>35.72</v>
      </c>
    </row>
    <row r="325" spans="1:14">
      <c r="A325" s="1">
        <v>45662</v>
      </c>
      <c r="B325" t="s">
        <v>383</v>
      </c>
      <c r="C325" t="s">
        <v>39</v>
      </c>
      <c r="D325" t="s">
        <v>40</v>
      </c>
      <c r="E325" t="s">
        <v>30</v>
      </c>
      <c r="F325" t="s">
        <v>52</v>
      </c>
      <c r="G325" t="s">
        <v>53</v>
      </c>
      <c r="H325" t="s">
        <v>20</v>
      </c>
      <c r="I325" s="2">
        <v>4</v>
      </c>
      <c r="J325" s="3">
        <v>55.47</v>
      </c>
      <c r="K325" s="4">
        <v>0.05</v>
      </c>
      <c r="L325" s="3">
        <v>26.54</v>
      </c>
      <c r="M325" s="2">
        <v>4</v>
      </c>
      <c r="N325" s="3">
        <v>210.79</v>
      </c>
    </row>
    <row r="326" spans="1:14">
      <c r="A326" s="1">
        <v>45664</v>
      </c>
      <c r="B326" t="s">
        <v>384</v>
      </c>
      <c r="C326" t="s">
        <v>63</v>
      </c>
      <c r="D326" t="s">
        <v>64</v>
      </c>
      <c r="E326" t="s">
        <v>17</v>
      </c>
      <c r="F326" t="s">
        <v>52</v>
      </c>
      <c r="G326" t="s">
        <v>53</v>
      </c>
      <c r="H326" t="s">
        <v>33</v>
      </c>
      <c r="I326" s="2">
        <v>1</v>
      </c>
      <c r="J326" s="3">
        <v>81.66</v>
      </c>
      <c r="K326" s="4">
        <v>0.1</v>
      </c>
      <c r="L326" s="3">
        <v>44.32</v>
      </c>
      <c r="M326" s="2">
        <v>0</v>
      </c>
      <c r="N326" s="3">
        <v>73.489999999999995</v>
      </c>
    </row>
    <row r="327" spans="1:14">
      <c r="A327" s="1">
        <v>45993</v>
      </c>
      <c r="B327" t="s">
        <v>385</v>
      </c>
      <c r="C327" t="s">
        <v>69</v>
      </c>
      <c r="D327" t="s">
        <v>70</v>
      </c>
      <c r="E327" t="s">
        <v>30</v>
      </c>
      <c r="F327" t="s">
        <v>25</v>
      </c>
      <c r="G327" t="s">
        <v>26</v>
      </c>
      <c r="H327" t="s">
        <v>33</v>
      </c>
      <c r="I327" s="2">
        <v>7</v>
      </c>
      <c r="J327" s="3">
        <v>38.86</v>
      </c>
      <c r="K327" s="4">
        <v>0.1</v>
      </c>
      <c r="L327" s="3">
        <v>18.55</v>
      </c>
      <c r="M327" s="2">
        <v>0</v>
      </c>
      <c r="N327" s="3">
        <v>244.82</v>
      </c>
    </row>
    <row r="328" spans="1:14">
      <c r="A328" s="1">
        <v>45762</v>
      </c>
      <c r="B328" t="s">
        <v>386</v>
      </c>
      <c r="C328" t="s">
        <v>63</v>
      </c>
      <c r="D328" t="s">
        <v>64</v>
      </c>
      <c r="E328" t="s">
        <v>17</v>
      </c>
      <c r="F328" t="s">
        <v>31</v>
      </c>
      <c r="G328" t="s">
        <v>32</v>
      </c>
      <c r="H328" t="s">
        <v>20</v>
      </c>
      <c r="I328" s="2">
        <v>4</v>
      </c>
      <c r="J328" s="3">
        <v>78.77</v>
      </c>
      <c r="K328" s="4">
        <v>0.05</v>
      </c>
      <c r="L328" s="3">
        <v>45.69</v>
      </c>
      <c r="M328" s="2">
        <v>4</v>
      </c>
      <c r="N328" s="3">
        <v>299.33</v>
      </c>
    </row>
    <row r="329" spans="1:14">
      <c r="A329" s="1">
        <v>45841</v>
      </c>
      <c r="B329" t="s">
        <v>387</v>
      </c>
      <c r="C329" t="s">
        <v>49</v>
      </c>
      <c r="D329" t="s">
        <v>50</v>
      </c>
      <c r="E329" t="s">
        <v>30</v>
      </c>
      <c r="F329" t="s">
        <v>52</v>
      </c>
      <c r="G329" t="s">
        <v>53</v>
      </c>
      <c r="H329" t="s">
        <v>20</v>
      </c>
      <c r="I329" s="2">
        <v>1</v>
      </c>
      <c r="J329" s="3">
        <v>194.37</v>
      </c>
      <c r="K329" s="4">
        <v>0.2</v>
      </c>
      <c r="L329" s="3">
        <v>119.39</v>
      </c>
      <c r="M329" s="2">
        <v>1</v>
      </c>
      <c r="N329" s="3">
        <v>155.5</v>
      </c>
    </row>
    <row r="330" spans="1:14">
      <c r="A330" s="1">
        <v>45683</v>
      </c>
      <c r="B330" t="s">
        <v>388</v>
      </c>
      <c r="C330" t="s">
        <v>15</v>
      </c>
      <c r="D330" t="s">
        <v>16</v>
      </c>
      <c r="E330" t="s">
        <v>17</v>
      </c>
      <c r="F330" t="s">
        <v>18</v>
      </c>
      <c r="G330" t="s">
        <v>19</v>
      </c>
      <c r="H330" t="s">
        <v>33</v>
      </c>
      <c r="I330" s="2">
        <v>6</v>
      </c>
      <c r="J330" s="3">
        <v>29.71</v>
      </c>
      <c r="K330" s="4">
        <v>0.2</v>
      </c>
      <c r="L330" s="3">
        <v>11.91</v>
      </c>
      <c r="M330" s="2">
        <v>0</v>
      </c>
      <c r="N330" s="3">
        <v>142.61000000000001</v>
      </c>
    </row>
    <row r="331" spans="1:14">
      <c r="A331" s="1">
        <v>45748</v>
      </c>
      <c r="B331" t="s">
        <v>389</v>
      </c>
      <c r="C331" t="s">
        <v>73</v>
      </c>
      <c r="D331" t="s">
        <v>74</v>
      </c>
      <c r="E331" t="s">
        <v>75</v>
      </c>
      <c r="F331" t="s">
        <v>25</v>
      </c>
      <c r="G331" t="s">
        <v>26</v>
      </c>
      <c r="H331" t="s">
        <v>20</v>
      </c>
      <c r="I331" s="2">
        <v>7</v>
      </c>
      <c r="J331" s="3">
        <v>32.520000000000003</v>
      </c>
      <c r="K331" s="4">
        <v>0</v>
      </c>
      <c r="L331" s="3">
        <v>14.18</v>
      </c>
      <c r="M331" s="2">
        <v>7</v>
      </c>
      <c r="N331" s="3">
        <v>227.64</v>
      </c>
    </row>
    <row r="332" spans="1:14">
      <c r="A332" s="1">
        <v>45796</v>
      </c>
      <c r="B332" t="s">
        <v>390</v>
      </c>
      <c r="C332" t="s">
        <v>39</v>
      </c>
      <c r="D332" t="s">
        <v>40</v>
      </c>
      <c r="E332" t="s">
        <v>30</v>
      </c>
      <c r="F332" t="s">
        <v>31</v>
      </c>
      <c r="G332" t="s">
        <v>32</v>
      </c>
      <c r="H332" t="s">
        <v>20</v>
      </c>
      <c r="I332" s="2">
        <v>4</v>
      </c>
      <c r="J332" s="3">
        <v>54.22</v>
      </c>
      <c r="K332" s="4">
        <v>0</v>
      </c>
      <c r="L332" s="3">
        <v>27.48</v>
      </c>
      <c r="M332" s="2">
        <v>4</v>
      </c>
      <c r="N332" s="3">
        <v>216.88</v>
      </c>
    </row>
    <row r="333" spans="1:14">
      <c r="A333" s="1">
        <v>45895</v>
      </c>
      <c r="B333" t="s">
        <v>391</v>
      </c>
      <c r="C333" t="s">
        <v>82</v>
      </c>
      <c r="D333" t="s">
        <v>83</v>
      </c>
      <c r="E333" t="s">
        <v>75</v>
      </c>
      <c r="F333" t="s">
        <v>18</v>
      </c>
      <c r="G333" t="s">
        <v>19</v>
      </c>
      <c r="H333" t="s">
        <v>33</v>
      </c>
      <c r="I333" s="2">
        <v>10</v>
      </c>
      <c r="J333" s="3">
        <v>26.95</v>
      </c>
      <c r="K333" s="4">
        <v>0.05</v>
      </c>
      <c r="L333" s="3">
        <v>11.79</v>
      </c>
      <c r="M333" s="2">
        <v>0</v>
      </c>
      <c r="N333" s="3">
        <v>256.02</v>
      </c>
    </row>
    <row r="334" spans="1:14">
      <c r="A334" s="1">
        <v>45984</v>
      </c>
      <c r="B334" t="s">
        <v>392</v>
      </c>
      <c r="C334" t="s">
        <v>73</v>
      </c>
      <c r="D334" t="s">
        <v>74</v>
      </c>
      <c r="E334" t="s">
        <v>75</v>
      </c>
      <c r="F334" t="s">
        <v>25</v>
      </c>
      <c r="G334" t="s">
        <v>26</v>
      </c>
      <c r="H334" t="s">
        <v>20</v>
      </c>
      <c r="I334" s="2">
        <v>8</v>
      </c>
      <c r="J334" s="3">
        <v>32.11</v>
      </c>
      <c r="K334" s="4">
        <v>0.05</v>
      </c>
      <c r="L334" s="3">
        <v>14.47</v>
      </c>
      <c r="M334" s="2">
        <v>8</v>
      </c>
      <c r="N334" s="3">
        <v>244.04</v>
      </c>
    </row>
    <row r="335" spans="1:14">
      <c r="A335" s="1">
        <v>45875</v>
      </c>
      <c r="B335" t="s">
        <v>393</v>
      </c>
      <c r="C335" t="s">
        <v>89</v>
      </c>
      <c r="D335" t="s">
        <v>90</v>
      </c>
      <c r="E335" t="s">
        <v>75</v>
      </c>
      <c r="F335" t="s">
        <v>41</v>
      </c>
      <c r="G335" t="s">
        <v>42</v>
      </c>
      <c r="H335" t="s">
        <v>20</v>
      </c>
      <c r="I335" s="2">
        <v>2</v>
      </c>
      <c r="J335" s="3">
        <v>18.670000000000002</v>
      </c>
      <c r="K335" s="4">
        <v>0.2</v>
      </c>
      <c r="L335" s="3">
        <v>6.85</v>
      </c>
      <c r="M335" s="2">
        <v>2</v>
      </c>
      <c r="N335" s="3">
        <v>29.87</v>
      </c>
    </row>
    <row r="336" spans="1:14">
      <c r="A336" s="1">
        <v>45926</v>
      </c>
      <c r="B336" t="s">
        <v>394</v>
      </c>
      <c r="C336" t="s">
        <v>69</v>
      </c>
      <c r="D336" t="s">
        <v>70</v>
      </c>
      <c r="E336" t="s">
        <v>30</v>
      </c>
      <c r="F336" t="s">
        <v>18</v>
      </c>
      <c r="G336" t="s">
        <v>19</v>
      </c>
      <c r="H336" t="s">
        <v>33</v>
      </c>
      <c r="I336" s="2">
        <v>8</v>
      </c>
      <c r="J336" s="3">
        <v>40.82</v>
      </c>
      <c r="K336" s="4">
        <v>0.1</v>
      </c>
      <c r="L336" s="3">
        <v>17.93</v>
      </c>
      <c r="M336" s="2">
        <v>0</v>
      </c>
      <c r="N336" s="3">
        <v>293.89999999999998</v>
      </c>
    </row>
    <row r="337" spans="1:14">
      <c r="A337" s="1">
        <v>45739</v>
      </c>
      <c r="B337" t="s">
        <v>395</v>
      </c>
      <c r="C337" t="s">
        <v>63</v>
      </c>
      <c r="D337" t="s">
        <v>64</v>
      </c>
      <c r="E337" t="s">
        <v>17</v>
      </c>
      <c r="F337" t="s">
        <v>31</v>
      </c>
      <c r="G337" t="s">
        <v>32</v>
      </c>
      <c r="H337" t="s">
        <v>33</v>
      </c>
      <c r="I337" s="2">
        <v>7</v>
      </c>
      <c r="J337" s="3">
        <v>81.72</v>
      </c>
      <c r="K337" s="4">
        <v>0</v>
      </c>
      <c r="L337" s="3">
        <v>44.77</v>
      </c>
      <c r="M337" s="2">
        <v>0</v>
      </c>
      <c r="N337" s="3">
        <v>572.04</v>
      </c>
    </row>
    <row r="338" spans="1:14">
      <c r="A338" s="1">
        <v>46004</v>
      </c>
      <c r="B338" t="s">
        <v>396</v>
      </c>
      <c r="C338" t="s">
        <v>55</v>
      </c>
      <c r="D338" t="s">
        <v>56</v>
      </c>
      <c r="E338" t="s">
        <v>24</v>
      </c>
      <c r="F338" t="s">
        <v>41</v>
      </c>
      <c r="G338" t="s">
        <v>42</v>
      </c>
      <c r="H338" t="s">
        <v>20</v>
      </c>
      <c r="I338" s="2">
        <v>3</v>
      </c>
      <c r="J338" s="3">
        <v>9.6199999999999992</v>
      </c>
      <c r="K338" s="4">
        <v>0.1</v>
      </c>
      <c r="L338" s="3">
        <v>2.87</v>
      </c>
      <c r="M338" s="2">
        <v>3</v>
      </c>
      <c r="N338" s="3">
        <v>25.97</v>
      </c>
    </row>
    <row r="339" spans="1:14">
      <c r="A339" s="1">
        <v>45747</v>
      </c>
      <c r="B339" t="s">
        <v>397</v>
      </c>
      <c r="C339" t="s">
        <v>22</v>
      </c>
      <c r="D339" t="s">
        <v>23</v>
      </c>
      <c r="E339" t="s">
        <v>24</v>
      </c>
      <c r="F339" t="s">
        <v>25</v>
      </c>
      <c r="G339" t="s">
        <v>26</v>
      </c>
      <c r="H339" t="s">
        <v>33</v>
      </c>
      <c r="I339" s="2">
        <v>2</v>
      </c>
      <c r="J339" s="3">
        <v>13.06</v>
      </c>
      <c r="K339" s="4">
        <v>0</v>
      </c>
      <c r="L339" s="3">
        <v>4.2300000000000004</v>
      </c>
      <c r="M339" s="2">
        <v>0</v>
      </c>
      <c r="N339" s="3">
        <v>26.12</v>
      </c>
    </row>
    <row r="340" spans="1:14">
      <c r="A340" s="1">
        <v>45940</v>
      </c>
      <c r="B340" t="s">
        <v>398</v>
      </c>
      <c r="C340" t="s">
        <v>69</v>
      </c>
      <c r="D340" t="s">
        <v>70</v>
      </c>
      <c r="E340" t="s">
        <v>30</v>
      </c>
      <c r="F340" t="s">
        <v>31</v>
      </c>
      <c r="G340" t="s">
        <v>32</v>
      </c>
      <c r="H340" t="s">
        <v>33</v>
      </c>
      <c r="I340" s="2">
        <v>9</v>
      </c>
      <c r="J340" s="3">
        <v>41.07</v>
      </c>
      <c r="K340" s="4">
        <v>0.1</v>
      </c>
      <c r="L340" s="3">
        <v>18.510000000000002</v>
      </c>
      <c r="M340" s="2">
        <v>0</v>
      </c>
      <c r="N340" s="3">
        <v>332.67</v>
      </c>
    </row>
    <row r="341" spans="1:14">
      <c r="A341" s="1">
        <v>45980</v>
      </c>
      <c r="B341" t="s">
        <v>399</v>
      </c>
      <c r="C341" t="s">
        <v>28</v>
      </c>
      <c r="D341" t="s">
        <v>29</v>
      </c>
      <c r="E341" t="s">
        <v>30</v>
      </c>
      <c r="F341" t="s">
        <v>31</v>
      </c>
      <c r="G341" t="s">
        <v>32</v>
      </c>
      <c r="H341" t="s">
        <v>33</v>
      </c>
      <c r="I341" s="2">
        <v>11</v>
      </c>
      <c r="J341" s="3">
        <v>24.57</v>
      </c>
      <c r="K341" s="4">
        <v>0</v>
      </c>
      <c r="L341" s="3">
        <v>10.35</v>
      </c>
      <c r="M341" s="2">
        <v>0</v>
      </c>
      <c r="N341" s="3">
        <v>270.27</v>
      </c>
    </row>
    <row r="342" spans="1:14">
      <c r="A342" s="1">
        <v>45969</v>
      </c>
      <c r="B342" t="s">
        <v>400</v>
      </c>
      <c r="C342" t="s">
        <v>73</v>
      </c>
      <c r="D342" t="s">
        <v>74</v>
      </c>
      <c r="E342" t="s">
        <v>75</v>
      </c>
      <c r="F342" t="s">
        <v>18</v>
      </c>
      <c r="G342" t="s">
        <v>19</v>
      </c>
      <c r="H342" t="s">
        <v>20</v>
      </c>
      <c r="I342" s="2">
        <v>7</v>
      </c>
      <c r="J342" s="3">
        <v>32.61</v>
      </c>
      <c r="K342" s="4">
        <v>0.1</v>
      </c>
      <c r="L342" s="3">
        <v>14.31</v>
      </c>
      <c r="M342" s="2">
        <v>7</v>
      </c>
      <c r="N342" s="3">
        <v>205.44</v>
      </c>
    </row>
    <row r="343" spans="1:14">
      <c r="A343" s="1">
        <v>45803</v>
      </c>
      <c r="B343" t="s">
        <v>401</v>
      </c>
      <c r="C343" t="s">
        <v>66</v>
      </c>
      <c r="D343" t="s">
        <v>67</v>
      </c>
      <c r="E343" t="s">
        <v>30</v>
      </c>
      <c r="F343" t="s">
        <v>41</v>
      </c>
      <c r="G343" t="s">
        <v>42</v>
      </c>
      <c r="H343" t="s">
        <v>20</v>
      </c>
      <c r="I343" s="2">
        <v>3</v>
      </c>
      <c r="J343" s="3">
        <v>69.650000000000006</v>
      </c>
      <c r="K343" s="4">
        <v>0</v>
      </c>
      <c r="L343" s="3">
        <v>33.99</v>
      </c>
      <c r="M343" s="2">
        <v>3</v>
      </c>
      <c r="N343" s="3">
        <v>208.95</v>
      </c>
    </row>
    <row r="344" spans="1:14">
      <c r="A344" s="1">
        <v>45826</v>
      </c>
      <c r="B344" t="s">
        <v>402</v>
      </c>
      <c r="C344" t="s">
        <v>82</v>
      </c>
      <c r="D344" t="s">
        <v>83</v>
      </c>
      <c r="E344" t="s">
        <v>75</v>
      </c>
      <c r="F344" t="s">
        <v>41</v>
      </c>
      <c r="G344" t="s">
        <v>42</v>
      </c>
      <c r="H344" t="s">
        <v>33</v>
      </c>
      <c r="I344" s="2">
        <v>6</v>
      </c>
      <c r="J344" s="3">
        <v>27.62</v>
      </c>
      <c r="K344" s="4">
        <v>0.05</v>
      </c>
      <c r="L344" s="3">
        <v>11.59</v>
      </c>
      <c r="M344" s="2">
        <v>0</v>
      </c>
      <c r="N344" s="3">
        <v>157.43</v>
      </c>
    </row>
    <row r="345" spans="1:14">
      <c r="A345" s="1">
        <v>45716</v>
      </c>
      <c r="B345" t="s">
        <v>403</v>
      </c>
      <c r="C345" t="s">
        <v>28</v>
      </c>
      <c r="D345" t="s">
        <v>29</v>
      </c>
      <c r="E345" t="s">
        <v>30</v>
      </c>
      <c r="F345" t="s">
        <v>18</v>
      </c>
      <c r="G345" t="s">
        <v>19</v>
      </c>
      <c r="H345" t="s">
        <v>20</v>
      </c>
      <c r="I345" s="2">
        <v>2</v>
      </c>
      <c r="J345" s="3">
        <v>24.4</v>
      </c>
      <c r="K345" s="4">
        <v>0.15</v>
      </c>
      <c r="L345" s="3">
        <v>10.36</v>
      </c>
      <c r="M345" s="2">
        <v>2</v>
      </c>
      <c r="N345" s="3">
        <v>41.48</v>
      </c>
    </row>
    <row r="346" spans="1:14">
      <c r="A346" s="1">
        <v>45691</v>
      </c>
      <c r="B346" t="s">
        <v>404</v>
      </c>
      <c r="C346" t="s">
        <v>73</v>
      </c>
      <c r="D346" t="s">
        <v>74</v>
      </c>
      <c r="E346" t="s">
        <v>75</v>
      </c>
      <c r="F346" t="s">
        <v>25</v>
      </c>
      <c r="G346" t="s">
        <v>26</v>
      </c>
      <c r="H346" t="s">
        <v>33</v>
      </c>
      <c r="I346" s="2">
        <v>7</v>
      </c>
      <c r="J346" s="3">
        <v>32.380000000000003</v>
      </c>
      <c r="K346" s="4">
        <v>0.1</v>
      </c>
      <c r="L346" s="3">
        <v>14.45</v>
      </c>
      <c r="M346" s="2">
        <v>0</v>
      </c>
      <c r="N346" s="3">
        <v>203.99</v>
      </c>
    </row>
    <row r="347" spans="1:14">
      <c r="A347" s="1">
        <v>45745</v>
      </c>
      <c r="B347" t="s">
        <v>405</v>
      </c>
      <c r="C347" t="s">
        <v>82</v>
      </c>
      <c r="D347" t="s">
        <v>83</v>
      </c>
      <c r="E347" t="s">
        <v>75</v>
      </c>
      <c r="F347" t="s">
        <v>31</v>
      </c>
      <c r="G347" t="s">
        <v>32</v>
      </c>
      <c r="H347" t="s">
        <v>20</v>
      </c>
      <c r="I347" s="2">
        <v>2</v>
      </c>
      <c r="J347" s="3">
        <v>28.27</v>
      </c>
      <c r="K347" s="4">
        <v>0.1</v>
      </c>
      <c r="L347" s="3">
        <v>11.85</v>
      </c>
      <c r="M347" s="2">
        <v>2</v>
      </c>
      <c r="N347" s="3">
        <v>50.89</v>
      </c>
    </row>
    <row r="348" spans="1:14">
      <c r="A348" s="1">
        <v>45939</v>
      </c>
      <c r="B348" t="s">
        <v>406</v>
      </c>
      <c r="C348" t="s">
        <v>45</v>
      </c>
      <c r="D348" t="s">
        <v>46</v>
      </c>
      <c r="E348" t="s">
        <v>24</v>
      </c>
      <c r="F348" t="s">
        <v>18</v>
      </c>
      <c r="G348" t="s">
        <v>19</v>
      </c>
      <c r="H348" t="s">
        <v>20</v>
      </c>
      <c r="I348" s="2">
        <v>1</v>
      </c>
      <c r="J348" s="3">
        <v>22.84</v>
      </c>
      <c r="K348" s="4">
        <v>0.2</v>
      </c>
      <c r="L348" s="3">
        <v>8.3800000000000008</v>
      </c>
      <c r="M348" s="2">
        <v>1</v>
      </c>
      <c r="N348" s="3">
        <v>18.27</v>
      </c>
    </row>
    <row r="349" spans="1:14">
      <c r="A349" s="1">
        <v>45791</v>
      </c>
      <c r="B349" t="s">
        <v>407</v>
      </c>
      <c r="C349" t="s">
        <v>66</v>
      </c>
      <c r="D349" t="s">
        <v>67</v>
      </c>
      <c r="E349" t="s">
        <v>30</v>
      </c>
      <c r="F349" t="s">
        <v>18</v>
      </c>
      <c r="G349" t="s">
        <v>19</v>
      </c>
      <c r="H349" t="s">
        <v>33</v>
      </c>
      <c r="I349" s="2">
        <v>4</v>
      </c>
      <c r="J349" s="3">
        <v>69.91</v>
      </c>
      <c r="K349" s="4">
        <v>0</v>
      </c>
      <c r="L349" s="3">
        <v>33.36</v>
      </c>
      <c r="M349" s="2">
        <v>0</v>
      </c>
      <c r="N349" s="3">
        <v>279.64</v>
      </c>
    </row>
    <row r="350" spans="1:14">
      <c r="A350" s="1">
        <v>45726</v>
      </c>
      <c r="B350" t="s">
        <v>408</v>
      </c>
      <c r="C350" t="s">
        <v>66</v>
      </c>
      <c r="D350" t="s">
        <v>67</v>
      </c>
      <c r="E350" t="s">
        <v>30</v>
      </c>
      <c r="F350" t="s">
        <v>52</v>
      </c>
      <c r="G350" t="s">
        <v>53</v>
      </c>
      <c r="H350" t="s">
        <v>33</v>
      </c>
      <c r="I350" s="2">
        <v>2</v>
      </c>
      <c r="J350" s="3">
        <v>69.56</v>
      </c>
      <c r="K350" s="4">
        <v>0.15</v>
      </c>
      <c r="L350" s="3">
        <v>34.54</v>
      </c>
      <c r="M350" s="2">
        <v>0</v>
      </c>
      <c r="N350" s="3">
        <v>118.25</v>
      </c>
    </row>
    <row r="351" spans="1:14">
      <c r="A351" s="1">
        <v>45768</v>
      </c>
      <c r="B351" t="s">
        <v>409</v>
      </c>
      <c r="C351" t="s">
        <v>22</v>
      </c>
      <c r="D351" t="s">
        <v>23</v>
      </c>
      <c r="E351" t="s">
        <v>24</v>
      </c>
      <c r="F351" t="s">
        <v>52</v>
      </c>
      <c r="G351" t="s">
        <v>53</v>
      </c>
      <c r="H351" t="s">
        <v>20</v>
      </c>
      <c r="I351" s="2">
        <v>7</v>
      </c>
      <c r="J351" s="3">
        <v>12.89</v>
      </c>
      <c r="K351" s="4">
        <v>0.15</v>
      </c>
      <c r="L351" s="3">
        <v>4.24</v>
      </c>
      <c r="M351" s="2">
        <v>7</v>
      </c>
      <c r="N351" s="3">
        <v>76.7</v>
      </c>
    </row>
    <row r="352" spans="1:14">
      <c r="A352" s="1">
        <v>45756</v>
      </c>
      <c r="B352" t="s">
        <v>410</v>
      </c>
      <c r="C352" t="s">
        <v>55</v>
      </c>
      <c r="D352" t="s">
        <v>56</v>
      </c>
      <c r="E352" t="s">
        <v>24</v>
      </c>
      <c r="F352" t="s">
        <v>41</v>
      </c>
      <c r="G352" t="s">
        <v>42</v>
      </c>
      <c r="H352" t="s">
        <v>20</v>
      </c>
      <c r="I352" s="2">
        <v>5</v>
      </c>
      <c r="J352" s="3">
        <v>9.26</v>
      </c>
      <c r="K352" s="4">
        <v>0.1</v>
      </c>
      <c r="L352" s="3">
        <v>2.84</v>
      </c>
      <c r="M352" s="2">
        <v>5</v>
      </c>
      <c r="N352" s="3">
        <v>41.67</v>
      </c>
    </row>
    <row r="353" spans="1:14">
      <c r="A353" s="1">
        <v>45969</v>
      </c>
      <c r="B353" t="s">
        <v>411</v>
      </c>
      <c r="C353" t="s">
        <v>22</v>
      </c>
      <c r="D353" t="s">
        <v>23</v>
      </c>
      <c r="E353" t="s">
        <v>24</v>
      </c>
      <c r="F353" t="s">
        <v>41</v>
      </c>
      <c r="G353" t="s">
        <v>42</v>
      </c>
      <c r="H353" t="s">
        <v>33</v>
      </c>
      <c r="I353" s="2">
        <v>8</v>
      </c>
      <c r="J353" s="3">
        <v>13.35</v>
      </c>
      <c r="K353" s="4">
        <v>0.15</v>
      </c>
      <c r="L353" s="3">
        <v>4.21</v>
      </c>
      <c r="M353" s="2">
        <v>0</v>
      </c>
      <c r="N353" s="3">
        <v>90.78</v>
      </c>
    </row>
    <row r="354" spans="1:14">
      <c r="A354" s="1">
        <v>45790</v>
      </c>
      <c r="B354" t="s">
        <v>412</v>
      </c>
      <c r="C354" t="s">
        <v>63</v>
      </c>
      <c r="D354" t="s">
        <v>64</v>
      </c>
      <c r="E354" t="s">
        <v>17</v>
      </c>
      <c r="F354" t="s">
        <v>41</v>
      </c>
      <c r="G354" t="s">
        <v>42</v>
      </c>
      <c r="H354" t="s">
        <v>33</v>
      </c>
      <c r="I354" s="2">
        <v>8</v>
      </c>
      <c r="J354" s="3">
        <v>81.430000000000007</v>
      </c>
      <c r="K354" s="4">
        <v>0</v>
      </c>
      <c r="L354" s="3">
        <v>44.32</v>
      </c>
      <c r="M354" s="2">
        <v>0</v>
      </c>
      <c r="N354" s="3">
        <v>651.44000000000005</v>
      </c>
    </row>
    <row r="355" spans="1:14">
      <c r="A355" s="1">
        <v>45967</v>
      </c>
      <c r="B355" t="s">
        <v>413</v>
      </c>
      <c r="C355" t="s">
        <v>69</v>
      </c>
      <c r="D355" t="s">
        <v>70</v>
      </c>
      <c r="E355" t="s">
        <v>30</v>
      </c>
      <c r="F355" t="s">
        <v>31</v>
      </c>
      <c r="G355" t="s">
        <v>32</v>
      </c>
      <c r="H355" t="s">
        <v>33</v>
      </c>
      <c r="I355" s="2">
        <v>3</v>
      </c>
      <c r="J355" s="3">
        <v>38.979999999999997</v>
      </c>
      <c r="K355" s="4">
        <v>0.2</v>
      </c>
      <c r="L355" s="3">
        <v>17.989999999999998</v>
      </c>
      <c r="M355" s="2">
        <v>0</v>
      </c>
      <c r="N355" s="3">
        <v>93.55</v>
      </c>
    </row>
    <row r="356" spans="1:14">
      <c r="A356" s="1">
        <v>45911</v>
      </c>
      <c r="B356" t="s">
        <v>414</v>
      </c>
      <c r="C356" t="s">
        <v>63</v>
      </c>
      <c r="D356" t="s">
        <v>64</v>
      </c>
      <c r="E356" t="s">
        <v>17</v>
      </c>
      <c r="F356" t="s">
        <v>41</v>
      </c>
      <c r="G356" t="s">
        <v>42</v>
      </c>
      <c r="H356" t="s">
        <v>20</v>
      </c>
      <c r="I356" s="2">
        <v>4</v>
      </c>
      <c r="J356" s="3">
        <v>80.239999999999995</v>
      </c>
      <c r="K356" s="4">
        <v>0.05</v>
      </c>
      <c r="L356" s="3">
        <v>45.75</v>
      </c>
      <c r="M356" s="2">
        <v>4</v>
      </c>
      <c r="N356" s="3">
        <v>304.91000000000003</v>
      </c>
    </row>
    <row r="357" spans="1:14">
      <c r="A357" s="1">
        <v>45680</v>
      </c>
      <c r="B357" t="s">
        <v>415</v>
      </c>
      <c r="C357" t="s">
        <v>55</v>
      </c>
      <c r="D357" t="s">
        <v>56</v>
      </c>
      <c r="E357" t="s">
        <v>24</v>
      </c>
      <c r="F357" t="s">
        <v>25</v>
      </c>
      <c r="G357" t="s">
        <v>26</v>
      </c>
      <c r="H357" t="s">
        <v>33</v>
      </c>
      <c r="I357" s="2">
        <v>3</v>
      </c>
      <c r="J357" s="3">
        <v>9.44</v>
      </c>
      <c r="K357" s="4">
        <v>0</v>
      </c>
      <c r="L357" s="3">
        <v>2.86</v>
      </c>
      <c r="M357" s="2">
        <v>0</v>
      </c>
      <c r="N357" s="3">
        <v>28.32</v>
      </c>
    </row>
    <row r="358" spans="1:14">
      <c r="A358" s="1">
        <v>45900</v>
      </c>
      <c r="B358" t="s">
        <v>416</v>
      </c>
      <c r="C358" t="s">
        <v>66</v>
      </c>
      <c r="D358" t="s">
        <v>67</v>
      </c>
      <c r="E358" t="s">
        <v>30</v>
      </c>
      <c r="F358" t="s">
        <v>41</v>
      </c>
      <c r="G358" t="s">
        <v>42</v>
      </c>
      <c r="H358" t="s">
        <v>33</v>
      </c>
      <c r="I358" s="2">
        <v>1</v>
      </c>
      <c r="J358" s="3">
        <v>69.09</v>
      </c>
      <c r="K358" s="4">
        <v>0.2</v>
      </c>
      <c r="L358" s="3">
        <v>34.520000000000003</v>
      </c>
      <c r="M358" s="2">
        <v>0</v>
      </c>
      <c r="N358" s="3">
        <v>55.27</v>
      </c>
    </row>
    <row r="359" spans="1:14">
      <c r="A359" s="1">
        <v>46000</v>
      </c>
      <c r="B359" t="s">
        <v>417</v>
      </c>
      <c r="C359" t="s">
        <v>82</v>
      </c>
      <c r="D359" t="s">
        <v>83</v>
      </c>
      <c r="E359" t="s">
        <v>75</v>
      </c>
      <c r="F359" t="s">
        <v>52</v>
      </c>
      <c r="G359" t="s">
        <v>53</v>
      </c>
      <c r="H359" t="s">
        <v>33</v>
      </c>
      <c r="I359" s="2">
        <v>4</v>
      </c>
      <c r="J359" s="3">
        <v>27.12</v>
      </c>
      <c r="K359" s="4">
        <v>0</v>
      </c>
      <c r="L359" s="3">
        <v>11.83</v>
      </c>
      <c r="M359" s="2">
        <v>0</v>
      </c>
      <c r="N359" s="3">
        <v>108.48</v>
      </c>
    </row>
    <row r="360" spans="1:14">
      <c r="A360" s="1">
        <v>45821</v>
      </c>
      <c r="B360" t="s">
        <v>418</v>
      </c>
      <c r="C360" t="s">
        <v>63</v>
      </c>
      <c r="D360" t="s">
        <v>64</v>
      </c>
      <c r="E360" t="s">
        <v>17</v>
      </c>
      <c r="F360" t="s">
        <v>18</v>
      </c>
      <c r="G360" t="s">
        <v>19</v>
      </c>
      <c r="H360" t="s">
        <v>33</v>
      </c>
      <c r="I360" s="2">
        <v>1</v>
      </c>
      <c r="J360" s="3">
        <v>79.87</v>
      </c>
      <c r="K360" s="4">
        <v>0.05</v>
      </c>
      <c r="L360" s="3">
        <v>45.71</v>
      </c>
      <c r="M360" s="2">
        <v>0</v>
      </c>
      <c r="N360" s="3">
        <v>75.88</v>
      </c>
    </row>
    <row r="361" spans="1:14">
      <c r="A361" s="1">
        <v>45684</v>
      </c>
      <c r="B361" t="s">
        <v>419</v>
      </c>
      <c r="C361" t="s">
        <v>58</v>
      </c>
      <c r="D361" t="s">
        <v>59</v>
      </c>
      <c r="E361" t="s">
        <v>17</v>
      </c>
      <c r="F361" t="s">
        <v>18</v>
      </c>
      <c r="G361" t="s">
        <v>19</v>
      </c>
      <c r="H361" t="s">
        <v>20</v>
      </c>
      <c r="I361" s="2">
        <v>7</v>
      </c>
      <c r="J361" s="3">
        <v>20.420000000000002</v>
      </c>
      <c r="K361" s="4">
        <v>0</v>
      </c>
      <c r="L361" s="3">
        <v>7.22</v>
      </c>
      <c r="M361" s="2">
        <v>7</v>
      </c>
      <c r="N361" s="3">
        <v>142.94</v>
      </c>
    </row>
    <row r="362" spans="1:14">
      <c r="A362" s="1">
        <v>45801</v>
      </c>
      <c r="B362" t="s">
        <v>420</v>
      </c>
      <c r="C362" t="s">
        <v>89</v>
      </c>
      <c r="D362" t="s">
        <v>90</v>
      </c>
      <c r="E362" t="s">
        <v>75</v>
      </c>
      <c r="F362" t="s">
        <v>18</v>
      </c>
      <c r="G362" t="s">
        <v>19</v>
      </c>
      <c r="H362" t="s">
        <v>20</v>
      </c>
      <c r="I362" s="2">
        <v>3</v>
      </c>
      <c r="J362" s="3">
        <v>19.16</v>
      </c>
      <c r="K362" s="4">
        <v>0.05</v>
      </c>
      <c r="L362" s="3">
        <v>7.01</v>
      </c>
      <c r="M362" s="2">
        <v>3</v>
      </c>
      <c r="N362" s="3">
        <v>54.61</v>
      </c>
    </row>
    <row r="363" spans="1:14">
      <c r="A363" s="1">
        <v>45824</v>
      </c>
      <c r="B363" t="s">
        <v>421</v>
      </c>
      <c r="C363" t="s">
        <v>58</v>
      </c>
      <c r="D363" t="s">
        <v>59</v>
      </c>
      <c r="E363" t="s">
        <v>17</v>
      </c>
      <c r="F363" t="s">
        <v>25</v>
      </c>
      <c r="G363" t="s">
        <v>26</v>
      </c>
      <c r="H363" t="s">
        <v>33</v>
      </c>
      <c r="I363" s="2">
        <v>6</v>
      </c>
      <c r="J363" s="3">
        <v>20.010000000000002</v>
      </c>
      <c r="K363" s="4">
        <v>0</v>
      </c>
      <c r="L363" s="3">
        <v>7.17</v>
      </c>
      <c r="M363" s="2">
        <v>0</v>
      </c>
      <c r="N363" s="3">
        <v>120.06</v>
      </c>
    </row>
    <row r="364" spans="1:14">
      <c r="A364" s="1">
        <v>45943</v>
      </c>
      <c r="B364" t="s">
        <v>422</v>
      </c>
      <c r="C364" t="s">
        <v>69</v>
      </c>
      <c r="D364" t="s">
        <v>70</v>
      </c>
      <c r="E364" t="s">
        <v>30</v>
      </c>
      <c r="F364" t="s">
        <v>25</v>
      </c>
      <c r="G364" t="s">
        <v>26</v>
      </c>
      <c r="H364" t="s">
        <v>33</v>
      </c>
      <c r="I364" s="2">
        <v>1</v>
      </c>
      <c r="J364" s="3">
        <v>39.25</v>
      </c>
      <c r="K364" s="4">
        <v>0.05</v>
      </c>
      <c r="L364" s="3">
        <v>18.5</v>
      </c>
      <c r="M364" s="2">
        <v>0</v>
      </c>
      <c r="N364" s="3">
        <v>37.29</v>
      </c>
    </row>
    <row r="365" spans="1:14">
      <c r="A365" s="1">
        <v>45762</v>
      </c>
      <c r="B365" t="s">
        <v>423</v>
      </c>
      <c r="C365" t="s">
        <v>28</v>
      </c>
      <c r="D365" t="s">
        <v>29</v>
      </c>
      <c r="E365" t="s">
        <v>30</v>
      </c>
      <c r="F365" t="s">
        <v>18</v>
      </c>
      <c r="G365" t="s">
        <v>19</v>
      </c>
      <c r="H365" t="s">
        <v>33</v>
      </c>
      <c r="I365" s="2">
        <v>2</v>
      </c>
      <c r="J365" s="3">
        <v>25.48</v>
      </c>
      <c r="K365" s="4">
        <v>0.2</v>
      </c>
      <c r="L365" s="3">
        <v>10.46</v>
      </c>
      <c r="M365" s="2">
        <v>0</v>
      </c>
      <c r="N365" s="3">
        <v>40.770000000000003</v>
      </c>
    </row>
    <row r="366" spans="1:14">
      <c r="A366" s="1">
        <v>46013</v>
      </c>
      <c r="B366" t="s">
        <v>424</v>
      </c>
      <c r="C366" t="s">
        <v>28</v>
      </c>
      <c r="D366" t="s">
        <v>29</v>
      </c>
      <c r="E366" t="s">
        <v>30</v>
      </c>
      <c r="F366" t="s">
        <v>31</v>
      </c>
      <c r="G366" t="s">
        <v>32</v>
      </c>
      <c r="H366" t="s">
        <v>20</v>
      </c>
      <c r="I366" s="2">
        <v>5</v>
      </c>
      <c r="J366" s="3">
        <v>25.68</v>
      </c>
      <c r="K366" s="4">
        <v>0.15</v>
      </c>
      <c r="L366" s="3">
        <v>10.64</v>
      </c>
      <c r="M366" s="2">
        <v>5</v>
      </c>
      <c r="N366" s="3">
        <v>109.14</v>
      </c>
    </row>
    <row r="367" spans="1:14">
      <c r="A367" s="1">
        <v>45774</v>
      </c>
      <c r="B367" t="s">
        <v>425</v>
      </c>
      <c r="C367" t="s">
        <v>15</v>
      </c>
      <c r="D367" t="s">
        <v>16</v>
      </c>
      <c r="E367" t="s">
        <v>17</v>
      </c>
      <c r="F367" t="s">
        <v>41</v>
      </c>
      <c r="G367" t="s">
        <v>42</v>
      </c>
      <c r="H367" t="s">
        <v>20</v>
      </c>
      <c r="I367" s="2">
        <v>3</v>
      </c>
      <c r="J367" s="3">
        <v>29.38</v>
      </c>
      <c r="K367" s="4">
        <v>0.05</v>
      </c>
      <c r="L367" s="3">
        <v>12.07</v>
      </c>
      <c r="M367" s="2">
        <v>3</v>
      </c>
      <c r="N367" s="3">
        <v>83.73</v>
      </c>
    </row>
    <row r="368" spans="1:14">
      <c r="A368" s="1">
        <v>45939</v>
      </c>
      <c r="B368" t="s">
        <v>426</v>
      </c>
      <c r="C368" t="s">
        <v>45</v>
      </c>
      <c r="D368" t="s">
        <v>46</v>
      </c>
      <c r="E368" t="s">
        <v>24</v>
      </c>
      <c r="F368" t="s">
        <v>52</v>
      </c>
      <c r="G368" t="s">
        <v>53</v>
      </c>
      <c r="H368" t="s">
        <v>33</v>
      </c>
      <c r="I368" s="2">
        <v>7</v>
      </c>
      <c r="J368" s="3">
        <v>23.63</v>
      </c>
      <c r="K368" s="4">
        <v>0</v>
      </c>
      <c r="L368" s="3">
        <v>8.49</v>
      </c>
      <c r="M368" s="2">
        <v>0</v>
      </c>
      <c r="N368" s="3">
        <v>165.41</v>
      </c>
    </row>
    <row r="369" spans="1:14">
      <c r="A369" s="1">
        <v>45694</v>
      </c>
      <c r="B369" t="s">
        <v>427</v>
      </c>
      <c r="C369" t="s">
        <v>55</v>
      </c>
      <c r="D369" t="s">
        <v>56</v>
      </c>
      <c r="E369" t="s">
        <v>24</v>
      </c>
      <c r="F369" t="s">
        <v>41</v>
      </c>
      <c r="G369" t="s">
        <v>42</v>
      </c>
      <c r="H369" t="s">
        <v>20</v>
      </c>
      <c r="I369" s="2">
        <v>4</v>
      </c>
      <c r="J369" s="3">
        <v>9.74</v>
      </c>
      <c r="K369" s="4">
        <v>0.05</v>
      </c>
      <c r="L369" s="3">
        <v>2.84</v>
      </c>
      <c r="M369" s="2">
        <v>4</v>
      </c>
      <c r="N369" s="3">
        <v>37.01</v>
      </c>
    </row>
    <row r="370" spans="1:14">
      <c r="A370" s="1">
        <v>45786</v>
      </c>
      <c r="B370" t="s">
        <v>428</v>
      </c>
      <c r="C370" t="s">
        <v>39</v>
      </c>
      <c r="D370" t="s">
        <v>40</v>
      </c>
      <c r="E370" t="s">
        <v>30</v>
      </c>
      <c r="F370" t="s">
        <v>52</v>
      </c>
      <c r="G370" t="s">
        <v>53</v>
      </c>
      <c r="H370" t="s">
        <v>20</v>
      </c>
      <c r="I370" s="2">
        <v>3</v>
      </c>
      <c r="J370" s="3">
        <v>55.4</v>
      </c>
      <c r="K370" s="4">
        <v>0.2</v>
      </c>
      <c r="L370" s="3">
        <v>27.5</v>
      </c>
      <c r="M370" s="2">
        <v>3</v>
      </c>
      <c r="N370" s="3">
        <v>132.96</v>
      </c>
    </row>
    <row r="371" spans="1:14">
      <c r="A371" s="1">
        <v>45979</v>
      </c>
      <c r="B371" t="s">
        <v>429</v>
      </c>
      <c r="C371" t="s">
        <v>45</v>
      </c>
      <c r="D371" t="s">
        <v>46</v>
      </c>
      <c r="E371" t="s">
        <v>24</v>
      </c>
      <c r="F371" t="s">
        <v>25</v>
      </c>
      <c r="G371" t="s">
        <v>26</v>
      </c>
      <c r="H371" t="s">
        <v>33</v>
      </c>
      <c r="I371" s="2">
        <v>2</v>
      </c>
      <c r="J371" s="3">
        <v>22.96</v>
      </c>
      <c r="K371" s="4">
        <v>0.1</v>
      </c>
      <c r="L371" s="3">
        <v>8.5500000000000007</v>
      </c>
      <c r="M371" s="2">
        <v>0</v>
      </c>
      <c r="N371" s="3">
        <v>41.33</v>
      </c>
    </row>
    <row r="372" spans="1:14">
      <c r="A372" s="1">
        <v>46000</v>
      </c>
      <c r="B372" t="s">
        <v>430</v>
      </c>
      <c r="C372" t="s">
        <v>45</v>
      </c>
      <c r="D372" t="s">
        <v>46</v>
      </c>
      <c r="E372" t="s">
        <v>24</v>
      </c>
      <c r="F372" t="s">
        <v>18</v>
      </c>
      <c r="G372" t="s">
        <v>19</v>
      </c>
      <c r="H372" t="s">
        <v>20</v>
      </c>
      <c r="I372" s="2">
        <v>4</v>
      </c>
      <c r="J372" s="3">
        <v>23.54</v>
      </c>
      <c r="K372" s="4">
        <v>0.1</v>
      </c>
      <c r="L372" s="3">
        <v>8.58</v>
      </c>
      <c r="M372" s="2">
        <v>4</v>
      </c>
      <c r="N372" s="3">
        <v>84.74</v>
      </c>
    </row>
    <row r="373" spans="1:14">
      <c r="A373" s="1">
        <v>45910</v>
      </c>
      <c r="B373" t="s">
        <v>431</v>
      </c>
      <c r="C373" t="s">
        <v>49</v>
      </c>
      <c r="D373" t="s">
        <v>50</v>
      </c>
      <c r="E373" t="s">
        <v>30</v>
      </c>
      <c r="F373" t="s">
        <v>52</v>
      </c>
      <c r="G373" t="s">
        <v>53</v>
      </c>
      <c r="H373" t="s">
        <v>33</v>
      </c>
      <c r="I373" s="2">
        <v>5</v>
      </c>
      <c r="J373" s="3">
        <v>190.94</v>
      </c>
      <c r="K373" s="4">
        <v>0.05</v>
      </c>
      <c r="L373" s="3">
        <v>117.26</v>
      </c>
      <c r="M373" s="2">
        <v>0</v>
      </c>
      <c r="N373" s="3">
        <v>906.97</v>
      </c>
    </row>
    <row r="374" spans="1:14">
      <c r="A374" s="1">
        <v>45952</v>
      </c>
      <c r="B374" t="s">
        <v>432</v>
      </c>
      <c r="C374" t="s">
        <v>22</v>
      </c>
      <c r="D374" t="s">
        <v>23</v>
      </c>
      <c r="E374" t="s">
        <v>24</v>
      </c>
      <c r="F374" t="s">
        <v>52</v>
      </c>
      <c r="G374" t="s">
        <v>53</v>
      </c>
      <c r="H374" t="s">
        <v>33</v>
      </c>
      <c r="I374" s="2">
        <v>5</v>
      </c>
      <c r="J374" s="3">
        <v>13</v>
      </c>
      <c r="K374" s="4">
        <v>0</v>
      </c>
      <c r="L374" s="3">
        <v>4.3099999999999996</v>
      </c>
      <c r="M374" s="2">
        <v>0</v>
      </c>
      <c r="N374" s="3">
        <v>65</v>
      </c>
    </row>
    <row r="375" spans="1:14">
      <c r="A375" s="1">
        <v>45997</v>
      </c>
      <c r="B375" t="s">
        <v>433</v>
      </c>
      <c r="C375" t="s">
        <v>49</v>
      </c>
      <c r="D375" t="s">
        <v>50</v>
      </c>
      <c r="E375" t="s">
        <v>30</v>
      </c>
      <c r="F375" t="s">
        <v>41</v>
      </c>
      <c r="G375" t="s">
        <v>42</v>
      </c>
      <c r="H375" t="s">
        <v>33</v>
      </c>
      <c r="I375" s="2">
        <v>8</v>
      </c>
      <c r="J375" s="3">
        <v>192.99</v>
      </c>
      <c r="K375" s="4">
        <v>0</v>
      </c>
      <c r="L375" s="3">
        <v>119.89</v>
      </c>
      <c r="M375" s="2">
        <v>0</v>
      </c>
      <c r="N375" s="3">
        <v>1543.92</v>
      </c>
    </row>
    <row r="376" spans="1:14">
      <c r="A376" s="1">
        <v>45908</v>
      </c>
      <c r="B376" t="s">
        <v>434</v>
      </c>
      <c r="C376" t="s">
        <v>73</v>
      </c>
      <c r="D376" t="s">
        <v>74</v>
      </c>
      <c r="E376" t="s">
        <v>75</v>
      </c>
      <c r="F376" t="s">
        <v>31</v>
      </c>
      <c r="G376" t="s">
        <v>32</v>
      </c>
      <c r="H376" t="s">
        <v>33</v>
      </c>
      <c r="I376" s="2">
        <v>2</v>
      </c>
      <c r="J376" s="3">
        <v>32.54</v>
      </c>
      <c r="K376" s="4">
        <v>0.1</v>
      </c>
      <c r="L376" s="3">
        <v>14.13</v>
      </c>
      <c r="M376" s="2">
        <v>0</v>
      </c>
      <c r="N376" s="3">
        <v>58.57</v>
      </c>
    </row>
    <row r="377" spans="1:14">
      <c r="A377" s="1">
        <v>45884</v>
      </c>
      <c r="B377" t="s">
        <v>435</v>
      </c>
      <c r="C377" t="s">
        <v>35</v>
      </c>
      <c r="D377" t="s">
        <v>36</v>
      </c>
      <c r="E377" t="s">
        <v>17</v>
      </c>
      <c r="F377" t="s">
        <v>41</v>
      </c>
      <c r="G377" t="s">
        <v>42</v>
      </c>
      <c r="H377" t="s">
        <v>33</v>
      </c>
      <c r="I377" s="2">
        <v>7</v>
      </c>
      <c r="J377" s="3">
        <v>24.61</v>
      </c>
      <c r="K377" s="4">
        <v>0</v>
      </c>
      <c r="L377" s="3">
        <v>9.59</v>
      </c>
      <c r="M377" s="2">
        <v>0</v>
      </c>
      <c r="N377" s="3">
        <v>172.27</v>
      </c>
    </row>
    <row r="378" spans="1:14">
      <c r="A378" s="1">
        <v>45720</v>
      </c>
      <c r="B378" t="s">
        <v>436</v>
      </c>
      <c r="C378" t="s">
        <v>35</v>
      </c>
      <c r="D378" t="s">
        <v>36</v>
      </c>
      <c r="E378" t="s">
        <v>17</v>
      </c>
      <c r="F378" t="s">
        <v>52</v>
      </c>
      <c r="G378" t="s">
        <v>53</v>
      </c>
      <c r="H378" t="s">
        <v>33</v>
      </c>
      <c r="I378" s="2">
        <v>3</v>
      </c>
      <c r="J378" s="3">
        <v>25.03</v>
      </c>
      <c r="K378" s="4">
        <v>0</v>
      </c>
      <c r="L378" s="3">
        <v>9.4600000000000009</v>
      </c>
      <c r="M378" s="2">
        <v>0</v>
      </c>
      <c r="N378" s="3">
        <v>75.09</v>
      </c>
    </row>
    <row r="379" spans="1:14">
      <c r="A379" s="1">
        <v>45730</v>
      </c>
      <c r="B379" t="s">
        <v>437</v>
      </c>
      <c r="C379" t="s">
        <v>55</v>
      </c>
      <c r="D379" t="s">
        <v>56</v>
      </c>
      <c r="E379" t="s">
        <v>24</v>
      </c>
      <c r="F379" t="s">
        <v>52</v>
      </c>
      <c r="G379" t="s">
        <v>53</v>
      </c>
      <c r="H379" t="s">
        <v>20</v>
      </c>
      <c r="I379" s="2">
        <v>7</v>
      </c>
      <c r="J379" s="3">
        <v>9.31</v>
      </c>
      <c r="K379" s="4">
        <v>0</v>
      </c>
      <c r="L379" s="3">
        <v>2.86</v>
      </c>
      <c r="M379" s="2">
        <v>7</v>
      </c>
      <c r="N379" s="3">
        <v>65.17</v>
      </c>
    </row>
    <row r="380" spans="1:14">
      <c r="A380" s="1">
        <v>45737</v>
      </c>
      <c r="B380" t="s">
        <v>438</v>
      </c>
      <c r="C380" t="s">
        <v>28</v>
      </c>
      <c r="D380" t="s">
        <v>29</v>
      </c>
      <c r="E380" t="s">
        <v>30</v>
      </c>
      <c r="F380" t="s">
        <v>41</v>
      </c>
      <c r="G380" t="s">
        <v>42</v>
      </c>
      <c r="H380" t="s">
        <v>33</v>
      </c>
      <c r="I380" s="2">
        <v>2</v>
      </c>
      <c r="J380" s="3">
        <v>25.4</v>
      </c>
      <c r="K380" s="4">
        <v>0</v>
      </c>
      <c r="L380" s="3">
        <v>10.5</v>
      </c>
      <c r="M380" s="2">
        <v>0</v>
      </c>
      <c r="N380" s="3">
        <v>50.8</v>
      </c>
    </row>
    <row r="381" spans="1:14">
      <c r="A381" s="1">
        <v>45964</v>
      </c>
      <c r="B381" t="s">
        <v>439</v>
      </c>
      <c r="C381" t="s">
        <v>69</v>
      </c>
      <c r="D381" t="s">
        <v>70</v>
      </c>
      <c r="E381" t="s">
        <v>30</v>
      </c>
      <c r="F381" t="s">
        <v>25</v>
      </c>
      <c r="G381" t="s">
        <v>26</v>
      </c>
      <c r="H381" t="s">
        <v>33</v>
      </c>
      <c r="I381" s="2">
        <v>5</v>
      </c>
      <c r="J381" s="3">
        <v>41.11</v>
      </c>
      <c r="K381" s="4">
        <v>0.2</v>
      </c>
      <c r="L381" s="3">
        <v>18.03</v>
      </c>
      <c r="M381" s="2">
        <v>0</v>
      </c>
      <c r="N381" s="3">
        <v>164.44</v>
      </c>
    </row>
    <row r="382" spans="1:14">
      <c r="A382" s="1">
        <v>45809</v>
      </c>
      <c r="B382" t="s">
        <v>440</v>
      </c>
      <c r="C382" t="s">
        <v>63</v>
      </c>
      <c r="D382" t="s">
        <v>64</v>
      </c>
      <c r="E382" t="s">
        <v>17</v>
      </c>
      <c r="F382" t="s">
        <v>18</v>
      </c>
      <c r="G382" t="s">
        <v>19</v>
      </c>
      <c r="H382" t="s">
        <v>33</v>
      </c>
      <c r="I382" s="2">
        <v>3</v>
      </c>
      <c r="J382" s="3">
        <v>77.680000000000007</v>
      </c>
      <c r="K382" s="4">
        <v>0</v>
      </c>
      <c r="L382" s="3">
        <v>45.23</v>
      </c>
      <c r="M382" s="2">
        <v>0</v>
      </c>
      <c r="N382" s="3">
        <v>233.04</v>
      </c>
    </row>
    <row r="383" spans="1:14">
      <c r="A383" s="1">
        <v>45770</v>
      </c>
      <c r="B383" t="s">
        <v>441</v>
      </c>
      <c r="C383" t="s">
        <v>63</v>
      </c>
      <c r="D383" t="s">
        <v>64</v>
      </c>
      <c r="E383" t="s">
        <v>17</v>
      </c>
      <c r="F383" t="s">
        <v>18</v>
      </c>
      <c r="G383" t="s">
        <v>19</v>
      </c>
      <c r="H383" t="s">
        <v>20</v>
      </c>
      <c r="I383" s="2">
        <v>1</v>
      </c>
      <c r="J383" s="3">
        <v>80.010000000000005</v>
      </c>
      <c r="K383" s="4">
        <v>0.1</v>
      </c>
      <c r="L383" s="3">
        <v>44.64</v>
      </c>
      <c r="M383" s="2">
        <v>1</v>
      </c>
      <c r="N383" s="3">
        <v>72.010000000000005</v>
      </c>
    </row>
    <row r="384" spans="1:14">
      <c r="A384" s="1">
        <v>45801</v>
      </c>
      <c r="B384" t="s">
        <v>442</v>
      </c>
      <c r="C384" t="s">
        <v>22</v>
      </c>
      <c r="D384" t="s">
        <v>23</v>
      </c>
      <c r="E384" t="s">
        <v>24</v>
      </c>
      <c r="F384" t="s">
        <v>25</v>
      </c>
      <c r="G384" t="s">
        <v>26</v>
      </c>
      <c r="H384" t="s">
        <v>33</v>
      </c>
      <c r="I384" s="2">
        <v>3</v>
      </c>
      <c r="J384" s="3">
        <v>13.14</v>
      </c>
      <c r="K384" s="4">
        <v>0</v>
      </c>
      <c r="L384" s="3">
        <v>4.22</v>
      </c>
      <c r="M384" s="2">
        <v>0</v>
      </c>
      <c r="N384" s="3">
        <v>39.42</v>
      </c>
    </row>
    <row r="385" spans="1:14">
      <c r="A385" s="1">
        <v>46003</v>
      </c>
      <c r="B385" t="s">
        <v>443</v>
      </c>
      <c r="C385" t="s">
        <v>58</v>
      </c>
      <c r="D385" t="s">
        <v>59</v>
      </c>
      <c r="E385" t="s">
        <v>17</v>
      </c>
      <c r="F385" t="s">
        <v>31</v>
      </c>
      <c r="G385" t="s">
        <v>32</v>
      </c>
      <c r="H385" t="s">
        <v>20</v>
      </c>
      <c r="I385" s="2">
        <v>10</v>
      </c>
      <c r="J385" s="3">
        <v>19.41</v>
      </c>
      <c r="K385" s="4">
        <v>0.2</v>
      </c>
      <c r="L385" s="3">
        <v>7.16</v>
      </c>
      <c r="M385" s="2">
        <v>10</v>
      </c>
      <c r="N385" s="3">
        <v>155.28</v>
      </c>
    </row>
    <row r="386" spans="1:14">
      <c r="A386" s="1">
        <v>45842</v>
      </c>
      <c r="B386" t="s">
        <v>444</v>
      </c>
      <c r="C386" t="s">
        <v>73</v>
      </c>
      <c r="D386" t="s">
        <v>74</v>
      </c>
      <c r="E386" t="s">
        <v>75</v>
      </c>
      <c r="F386" t="s">
        <v>41</v>
      </c>
      <c r="G386" t="s">
        <v>42</v>
      </c>
      <c r="H386" t="s">
        <v>20</v>
      </c>
      <c r="I386" s="2">
        <v>4</v>
      </c>
      <c r="J386" s="3">
        <v>32.51</v>
      </c>
      <c r="K386" s="4">
        <v>0</v>
      </c>
      <c r="L386" s="3">
        <v>13.94</v>
      </c>
      <c r="M386" s="2">
        <v>4</v>
      </c>
      <c r="N386" s="3">
        <v>130.04</v>
      </c>
    </row>
    <row r="387" spans="1:14">
      <c r="A387" s="1">
        <v>45715</v>
      </c>
      <c r="B387" t="s">
        <v>445</v>
      </c>
      <c r="C387" t="s">
        <v>28</v>
      </c>
      <c r="D387" t="s">
        <v>29</v>
      </c>
      <c r="E387" t="s">
        <v>30</v>
      </c>
      <c r="F387" t="s">
        <v>41</v>
      </c>
      <c r="G387" t="s">
        <v>42</v>
      </c>
      <c r="H387" t="s">
        <v>33</v>
      </c>
      <c r="I387" s="2">
        <v>3</v>
      </c>
      <c r="J387" s="3">
        <v>24.81</v>
      </c>
      <c r="K387" s="4">
        <v>0.2</v>
      </c>
      <c r="L387" s="3">
        <v>10.4</v>
      </c>
      <c r="M387" s="2">
        <v>0</v>
      </c>
      <c r="N387" s="3">
        <v>59.54</v>
      </c>
    </row>
    <row r="388" spans="1:14">
      <c r="A388" s="1">
        <v>45937</v>
      </c>
      <c r="B388" t="s">
        <v>446</v>
      </c>
      <c r="C388" t="s">
        <v>15</v>
      </c>
      <c r="D388" t="s">
        <v>16</v>
      </c>
      <c r="E388" t="s">
        <v>17</v>
      </c>
      <c r="F388" t="s">
        <v>41</v>
      </c>
      <c r="G388" t="s">
        <v>42</v>
      </c>
      <c r="H388" t="s">
        <v>20</v>
      </c>
      <c r="I388" s="2">
        <v>5</v>
      </c>
      <c r="J388" s="3">
        <v>30.28</v>
      </c>
      <c r="K388" s="4">
        <v>0.05</v>
      </c>
      <c r="L388" s="3">
        <v>12.1</v>
      </c>
      <c r="M388" s="2">
        <v>5</v>
      </c>
      <c r="N388" s="3">
        <v>143.83000000000001</v>
      </c>
    </row>
    <row r="389" spans="1:14">
      <c r="A389" s="1">
        <v>45837</v>
      </c>
      <c r="B389" t="s">
        <v>447</v>
      </c>
      <c r="C389" t="s">
        <v>66</v>
      </c>
      <c r="D389" t="s">
        <v>67</v>
      </c>
      <c r="E389" t="s">
        <v>30</v>
      </c>
      <c r="F389" t="s">
        <v>25</v>
      </c>
      <c r="G389" t="s">
        <v>26</v>
      </c>
      <c r="H389" t="s">
        <v>33</v>
      </c>
      <c r="I389" s="2">
        <v>1</v>
      </c>
      <c r="J389" s="3">
        <v>68.37</v>
      </c>
      <c r="K389" s="4">
        <v>0</v>
      </c>
      <c r="L389" s="3">
        <v>34</v>
      </c>
      <c r="M389" s="2">
        <v>0</v>
      </c>
      <c r="N389" s="3">
        <v>68.37</v>
      </c>
    </row>
    <row r="390" spans="1:14">
      <c r="A390" s="1">
        <v>45925</v>
      </c>
      <c r="B390" t="s">
        <v>448</v>
      </c>
      <c r="C390" t="s">
        <v>49</v>
      </c>
      <c r="D390" t="s">
        <v>50</v>
      </c>
      <c r="E390" t="s">
        <v>30</v>
      </c>
      <c r="F390" t="s">
        <v>25</v>
      </c>
      <c r="G390" t="s">
        <v>26</v>
      </c>
      <c r="H390" t="s">
        <v>33</v>
      </c>
      <c r="I390" s="2">
        <v>2</v>
      </c>
      <c r="J390" s="3">
        <v>188.96</v>
      </c>
      <c r="K390" s="4">
        <v>0</v>
      </c>
      <c r="L390" s="3">
        <v>115.83</v>
      </c>
      <c r="M390" s="2">
        <v>0</v>
      </c>
      <c r="N390" s="3">
        <v>377.92</v>
      </c>
    </row>
    <row r="391" spans="1:14">
      <c r="A391" s="1">
        <v>45845</v>
      </c>
      <c r="B391" t="s">
        <v>449</v>
      </c>
      <c r="C391" t="s">
        <v>15</v>
      </c>
      <c r="D391" t="s">
        <v>16</v>
      </c>
      <c r="E391" t="s">
        <v>17</v>
      </c>
      <c r="F391" t="s">
        <v>52</v>
      </c>
      <c r="G391" t="s">
        <v>53</v>
      </c>
      <c r="H391" t="s">
        <v>20</v>
      </c>
      <c r="I391" s="2">
        <v>1</v>
      </c>
      <c r="J391" s="3">
        <v>30.3</v>
      </c>
      <c r="K391" s="4">
        <v>0</v>
      </c>
      <c r="L391" s="3">
        <v>12.08</v>
      </c>
      <c r="M391" s="2">
        <v>1</v>
      </c>
      <c r="N391" s="3">
        <v>30.3</v>
      </c>
    </row>
    <row r="392" spans="1:14">
      <c r="A392" s="1">
        <v>45719</v>
      </c>
      <c r="B392" t="s">
        <v>450</v>
      </c>
      <c r="C392" t="s">
        <v>58</v>
      </c>
      <c r="D392" t="s">
        <v>59</v>
      </c>
      <c r="E392" t="s">
        <v>17</v>
      </c>
      <c r="F392" t="s">
        <v>25</v>
      </c>
      <c r="G392" t="s">
        <v>26</v>
      </c>
      <c r="H392" t="s">
        <v>20</v>
      </c>
      <c r="I392" s="2">
        <v>5</v>
      </c>
      <c r="J392" s="3">
        <v>20.48</v>
      </c>
      <c r="K392" s="4">
        <v>0.05</v>
      </c>
      <c r="L392" s="3">
        <v>7.44</v>
      </c>
      <c r="M392" s="2">
        <v>5</v>
      </c>
      <c r="N392" s="3">
        <v>97.28</v>
      </c>
    </row>
    <row r="393" spans="1:14">
      <c r="A393" s="1">
        <v>45749</v>
      </c>
      <c r="B393" t="s">
        <v>451</v>
      </c>
      <c r="C393" t="s">
        <v>66</v>
      </c>
      <c r="D393" t="s">
        <v>67</v>
      </c>
      <c r="E393" t="s">
        <v>30</v>
      </c>
      <c r="F393" t="s">
        <v>31</v>
      </c>
      <c r="G393" t="s">
        <v>32</v>
      </c>
      <c r="H393" t="s">
        <v>33</v>
      </c>
      <c r="I393" s="2">
        <v>7</v>
      </c>
      <c r="J393" s="3">
        <v>69.400000000000006</v>
      </c>
      <c r="K393" s="4">
        <v>0.1</v>
      </c>
      <c r="L393" s="3">
        <v>33.9</v>
      </c>
      <c r="M393" s="2">
        <v>0</v>
      </c>
      <c r="N393" s="3">
        <v>437.22</v>
      </c>
    </row>
    <row r="394" spans="1:14">
      <c r="A394" s="1">
        <v>45716</v>
      </c>
      <c r="B394" t="s">
        <v>452</v>
      </c>
      <c r="C394" t="s">
        <v>58</v>
      </c>
      <c r="D394" t="s">
        <v>59</v>
      </c>
      <c r="E394" t="s">
        <v>17</v>
      </c>
      <c r="F394" t="s">
        <v>41</v>
      </c>
      <c r="G394" t="s">
        <v>42</v>
      </c>
      <c r="H394" t="s">
        <v>20</v>
      </c>
      <c r="I394" s="2">
        <v>1</v>
      </c>
      <c r="J394" s="3">
        <v>20.170000000000002</v>
      </c>
      <c r="K394" s="4">
        <v>0.1</v>
      </c>
      <c r="L394" s="3">
        <v>7.28</v>
      </c>
      <c r="M394" s="2">
        <v>1</v>
      </c>
      <c r="N394" s="3">
        <v>18.149999999999999</v>
      </c>
    </row>
    <row r="395" spans="1:14">
      <c r="A395" s="1">
        <v>45929</v>
      </c>
      <c r="B395" t="s">
        <v>453</v>
      </c>
      <c r="C395" t="s">
        <v>15</v>
      </c>
      <c r="D395" t="s">
        <v>16</v>
      </c>
      <c r="E395" t="s">
        <v>17</v>
      </c>
      <c r="F395" t="s">
        <v>41</v>
      </c>
      <c r="G395" t="s">
        <v>42</v>
      </c>
      <c r="H395" t="s">
        <v>20</v>
      </c>
      <c r="I395" s="2">
        <v>2</v>
      </c>
      <c r="J395" s="3">
        <v>29.3</v>
      </c>
      <c r="K395" s="4">
        <v>0.1</v>
      </c>
      <c r="L395" s="3">
        <v>11.89</v>
      </c>
      <c r="M395" s="2">
        <v>2</v>
      </c>
      <c r="N395" s="3">
        <v>52.74</v>
      </c>
    </row>
    <row r="396" spans="1:14">
      <c r="A396" s="1">
        <v>45836</v>
      </c>
      <c r="B396" t="s">
        <v>454</v>
      </c>
      <c r="C396" t="s">
        <v>89</v>
      </c>
      <c r="D396" t="s">
        <v>90</v>
      </c>
      <c r="E396" t="s">
        <v>75</v>
      </c>
      <c r="F396" t="s">
        <v>52</v>
      </c>
      <c r="G396" t="s">
        <v>53</v>
      </c>
      <c r="H396" t="s">
        <v>33</v>
      </c>
      <c r="I396" s="2">
        <v>6</v>
      </c>
      <c r="J396" s="3">
        <v>18.55</v>
      </c>
      <c r="K396" s="4">
        <v>0</v>
      </c>
      <c r="L396" s="3">
        <v>7.03</v>
      </c>
      <c r="M396" s="2">
        <v>0</v>
      </c>
      <c r="N396" s="3">
        <v>111.3</v>
      </c>
    </row>
    <row r="397" spans="1:14">
      <c r="A397" s="1">
        <v>45965</v>
      </c>
      <c r="B397" t="s">
        <v>455</v>
      </c>
      <c r="C397" t="s">
        <v>82</v>
      </c>
      <c r="D397" t="s">
        <v>83</v>
      </c>
      <c r="E397" t="s">
        <v>75</v>
      </c>
      <c r="F397" t="s">
        <v>25</v>
      </c>
      <c r="G397" t="s">
        <v>26</v>
      </c>
      <c r="H397" t="s">
        <v>33</v>
      </c>
      <c r="I397" s="2">
        <v>6</v>
      </c>
      <c r="J397" s="3">
        <v>26.96</v>
      </c>
      <c r="K397" s="4">
        <v>0.1</v>
      </c>
      <c r="L397" s="3">
        <v>11.8</v>
      </c>
      <c r="M397" s="2">
        <v>0</v>
      </c>
      <c r="N397" s="3">
        <v>145.58000000000001</v>
      </c>
    </row>
    <row r="398" spans="1:14">
      <c r="A398" s="1">
        <v>46020</v>
      </c>
      <c r="B398" t="s">
        <v>456</v>
      </c>
      <c r="C398" t="s">
        <v>35</v>
      </c>
      <c r="D398" t="s">
        <v>36</v>
      </c>
      <c r="E398" t="s">
        <v>17</v>
      </c>
      <c r="F398" t="s">
        <v>31</v>
      </c>
      <c r="G398" t="s">
        <v>32</v>
      </c>
      <c r="H398" t="s">
        <v>33</v>
      </c>
      <c r="I398" s="2">
        <v>5</v>
      </c>
      <c r="J398" s="3">
        <v>24.4</v>
      </c>
      <c r="K398" s="4">
        <v>0.15</v>
      </c>
      <c r="L398" s="3">
        <v>9.41</v>
      </c>
      <c r="M398" s="2">
        <v>0</v>
      </c>
      <c r="N398" s="3">
        <v>103.7</v>
      </c>
    </row>
    <row r="399" spans="1:14">
      <c r="A399" s="1">
        <v>46008</v>
      </c>
      <c r="B399" t="s">
        <v>457</v>
      </c>
      <c r="C399" t="s">
        <v>58</v>
      </c>
      <c r="D399" t="s">
        <v>59</v>
      </c>
      <c r="E399" t="s">
        <v>17</v>
      </c>
      <c r="F399" t="s">
        <v>25</v>
      </c>
      <c r="G399" t="s">
        <v>26</v>
      </c>
      <c r="H399" t="s">
        <v>33</v>
      </c>
      <c r="I399" s="2">
        <v>3</v>
      </c>
      <c r="J399" s="3">
        <v>20.010000000000002</v>
      </c>
      <c r="K399" s="4">
        <v>0.2</v>
      </c>
      <c r="L399" s="3">
        <v>7.23</v>
      </c>
      <c r="M399" s="2">
        <v>0</v>
      </c>
      <c r="N399" s="3">
        <v>48.02</v>
      </c>
    </row>
    <row r="400" spans="1:14">
      <c r="A400" s="1">
        <v>45799</v>
      </c>
      <c r="B400" t="s">
        <v>458</v>
      </c>
      <c r="C400" t="s">
        <v>45</v>
      </c>
      <c r="D400" t="s">
        <v>46</v>
      </c>
      <c r="E400" t="s">
        <v>24</v>
      </c>
      <c r="F400" t="s">
        <v>52</v>
      </c>
      <c r="G400" t="s">
        <v>53</v>
      </c>
      <c r="H400" t="s">
        <v>20</v>
      </c>
      <c r="I400" s="2">
        <v>6</v>
      </c>
      <c r="J400" s="3">
        <v>23.53</v>
      </c>
      <c r="K400" s="4">
        <v>0.1</v>
      </c>
      <c r="L400" s="3">
        <v>8.5</v>
      </c>
      <c r="M400" s="2">
        <v>6</v>
      </c>
      <c r="N400" s="3">
        <v>127.06</v>
      </c>
    </row>
    <row r="401" spans="1:14">
      <c r="A401" s="1">
        <v>45854</v>
      </c>
      <c r="B401" t="s">
        <v>459</v>
      </c>
      <c r="C401" t="s">
        <v>35</v>
      </c>
      <c r="D401" t="s">
        <v>36</v>
      </c>
      <c r="E401" t="s">
        <v>17</v>
      </c>
      <c r="F401" t="s">
        <v>31</v>
      </c>
      <c r="G401" t="s">
        <v>32</v>
      </c>
      <c r="H401" t="s">
        <v>20</v>
      </c>
      <c r="I401" s="2">
        <v>3</v>
      </c>
      <c r="J401" s="3">
        <v>24.11</v>
      </c>
      <c r="K401" s="4">
        <v>0.1</v>
      </c>
      <c r="L401" s="3">
        <v>9.6199999999999992</v>
      </c>
      <c r="M401" s="2">
        <v>3</v>
      </c>
      <c r="N401" s="3">
        <v>65.099999999999994</v>
      </c>
    </row>
    <row r="402" spans="1:14">
      <c r="A402" s="1">
        <v>45835</v>
      </c>
      <c r="B402" t="s">
        <v>460</v>
      </c>
      <c r="C402" t="s">
        <v>39</v>
      </c>
      <c r="D402" t="s">
        <v>40</v>
      </c>
      <c r="E402" t="s">
        <v>30</v>
      </c>
      <c r="F402" t="s">
        <v>41</v>
      </c>
      <c r="G402" t="s">
        <v>42</v>
      </c>
      <c r="H402" t="s">
        <v>33</v>
      </c>
      <c r="I402" s="2">
        <v>6</v>
      </c>
      <c r="J402" s="3">
        <v>54.82</v>
      </c>
      <c r="K402" s="4">
        <v>0.15</v>
      </c>
      <c r="L402" s="3">
        <v>26.94</v>
      </c>
      <c r="M402" s="2">
        <v>0</v>
      </c>
      <c r="N402" s="3">
        <v>279.58</v>
      </c>
    </row>
    <row r="403" spans="1:14">
      <c r="A403" s="1">
        <v>45704</v>
      </c>
      <c r="B403" t="s">
        <v>461</v>
      </c>
      <c r="C403" t="s">
        <v>15</v>
      </c>
      <c r="D403" t="s">
        <v>16</v>
      </c>
      <c r="E403" t="s">
        <v>17</v>
      </c>
      <c r="F403" t="s">
        <v>41</v>
      </c>
      <c r="G403" t="s">
        <v>42</v>
      </c>
      <c r="H403" t="s">
        <v>20</v>
      </c>
      <c r="I403" s="2">
        <v>3</v>
      </c>
      <c r="J403" s="3">
        <v>30.09</v>
      </c>
      <c r="K403" s="4">
        <v>0</v>
      </c>
      <c r="L403" s="3">
        <v>12.14</v>
      </c>
      <c r="M403" s="2">
        <v>3</v>
      </c>
      <c r="N403" s="3">
        <v>90.27</v>
      </c>
    </row>
    <row r="404" spans="1:14">
      <c r="A404" s="1">
        <v>46012</v>
      </c>
      <c r="B404" t="s">
        <v>462</v>
      </c>
      <c r="C404" t="s">
        <v>49</v>
      </c>
      <c r="D404" t="s">
        <v>50</v>
      </c>
      <c r="E404" t="s">
        <v>30</v>
      </c>
      <c r="F404" t="s">
        <v>25</v>
      </c>
      <c r="G404" t="s">
        <v>26</v>
      </c>
      <c r="H404" t="s">
        <v>33</v>
      </c>
      <c r="I404" s="2">
        <v>6</v>
      </c>
      <c r="J404" s="3">
        <v>195.12</v>
      </c>
      <c r="K404" s="4">
        <v>0.1</v>
      </c>
      <c r="L404" s="3">
        <v>119.49</v>
      </c>
      <c r="M404" s="2">
        <v>0</v>
      </c>
      <c r="N404" s="3">
        <v>1053.6500000000001</v>
      </c>
    </row>
    <row r="405" spans="1:14">
      <c r="A405" s="1">
        <v>45972</v>
      </c>
      <c r="B405" t="s">
        <v>463</v>
      </c>
      <c r="C405" t="s">
        <v>22</v>
      </c>
      <c r="D405" t="s">
        <v>23</v>
      </c>
      <c r="E405" t="s">
        <v>24</v>
      </c>
      <c r="F405" t="s">
        <v>25</v>
      </c>
      <c r="G405" t="s">
        <v>26</v>
      </c>
      <c r="H405" t="s">
        <v>33</v>
      </c>
      <c r="I405" s="2">
        <v>6</v>
      </c>
      <c r="J405" s="3">
        <v>13.16</v>
      </c>
      <c r="K405" s="4">
        <v>0.2</v>
      </c>
      <c r="L405" s="3">
        <v>4.2</v>
      </c>
      <c r="M405" s="2">
        <v>0</v>
      </c>
      <c r="N405" s="3">
        <v>63.17</v>
      </c>
    </row>
    <row r="406" spans="1:14">
      <c r="A406" s="1">
        <v>45804</v>
      </c>
      <c r="B406" t="s">
        <v>464</v>
      </c>
      <c r="C406" t="s">
        <v>45</v>
      </c>
      <c r="D406" t="s">
        <v>46</v>
      </c>
      <c r="E406" t="s">
        <v>24</v>
      </c>
      <c r="F406" t="s">
        <v>18</v>
      </c>
      <c r="G406" t="s">
        <v>19</v>
      </c>
      <c r="H406" t="s">
        <v>33</v>
      </c>
      <c r="I406" s="2">
        <v>2</v>
      </c>
      <c r="J406" s="3">
        <v>22.45</v>
      </c>
      <c r="K406" s="4">
        <v>0</v>
      </c>
      <c r="L406" s="3">
        <v>8.5</v>
      </c>
      <c r="M406" s="2">
        <v>0</v>
      </c>
      <c r="N406" s="3">
        <v>44.9</v>
      </c>
    </row>
    <row r="407" spans="1:14">
      <c r="A407" s="1">
        <v>45985</v>
      </c>
      <c r="B407" t="s">
        <v>465</v>
      </c>
      <c r="C407" t="s">
        <v>15</v>
      </c>
      <c r="D407" t="s">
        <v>16</v>
      </c>
      <c r="E407" t="s">
        <v>17</v>
      </c>
      <c r="F407" t="s">
        <v>52</v>
      </c>
      <c r="G407" t="s">
        <v>53</v>
      </c>
      <c r="H407" t="s">
        <v>20</v>
      </c>
      <c r="I407" s="2">
        <v>5</v>
      </c>
      <c r="J407" s="3">
        <v>29.31</v>
      </c>
      <c r="K407" s="4">
        <v>0.1</v>
      </c>
      <c r="L407" s="3">
        <v>11.81</v>
      </c>
      <c r="M407" s="2">
        <v>5</v>
      </c>
      <c r="N407" s="3">
        <v>131.88999999999999</v>
      </c>
    </row>
    <row r="408" spans="1:14">
      <c r="A408" s="1">
        <v>45838</v>
      </c>
      <c r="B408" t="s">
        <v>466</v>
      </c>
      <c r="C408" t="s">
        <v>45</v>
      </c>
      <c r="D408" t="s">
        <v>46</v>
      </c>
      <c r="E408" t="s">
        <v>24</v>
      </c>
      <c r="F408" t="s">
        <v>25</v>
      </c>
      <c r="G408" t="s">
        <v>26</v>
      </c>
      <c r="H408" t="s">
        <v>20</v>
      </c>
      <c r="I408" s="2">
        <v>7</v>
      </c>
      <c r="J408" s="3">
        <v>22.93</v>
      </c>
      <c r="K408" s="4">
        <v>0.2</v>
      </c>
      <c r="L408" s="3">
        <v>8.33</v>
      </c>
      <c r="M408" s="2">
        <v>7</v>
      </c>
      <c r="N408" s="3">
        <v>128.41</v>
      </c>
    </row>
    <row r="409" spans="1:14">
      <c r="A409" s="1">
        <v>45979</v>
      </c>
      <c r="B409" t="s">
        <v>467</v>
      </c>
      <c r="C409" t="s">
        <v>63</v>
      </c>
      <c r="D409" t="s">
        <v>64</v>
      </c>
      <c r="E409" t="s">
        <v>17</v>
      </c>
      <c r="F409" t="s">
        <v>52</v>
      </c>
      <c r="G409" t="s">
        <v>53</v>
      </c>
      <c r="H409" t="s">
        <v>33</v>
      </c>
      <c r="I409" s="2">
        <v>6</v>
      </c>
      <c r="J409" s="3">
        <v>81.34</v>
      </c>
      <c r="K409" s="4">
        <v>0</v>
      </c>
      <c r="L409" s="3">
        <v>44.41</v>
      </c>
      <c r="M409" s="2">
        <v>0</v>
      </c>
      <c r="N409" s="3">
        <v>488.04</v>
      </c>
    </row>
    <row r="410" spans="1:14">
      <c r="A410" s="1">
        <v>45965</v>
      </c>
      <c r="B410" t="s">
        <v>468</v>
      </c>
      <c r="C410" t="s">
        <v>82</v>
      </c>
      <c r="D410" t="s">
        <v>83</v>
      </c>
      <c r="E410" t="s">
        <v>75</v>
      </c>
      <c r="F410" t="s">
        <v>25</v>
      </c>
      <c r="G410" t="s">
        <v>26</v>
      </c>
      <c r="H410" t="s">
        <v>33</v>
      </c>
      <c r="I410" s="2">
        <v>4</v>
      </c>
      <c r="J410" s="3">
        <v>27.36</v>
      </c>
      <c r="K410" s="4">
        <v>0.15</v>
      </c>
      <c r="L410" s="3">
        <v>11.97</v>
      </c>
      <c r="M410" s="2">
        <v>0</v>
      </c>
      <c r="N410" s="3">
        <v>93.02</v>
      </c>
    </row>
    <row r="411" spans="1:14">
      <c r="A411" s="1">
        <v>45843</v>
      </c>
      <c r="B411" t="s">
        <v>469</v>
      </c>
      <c r="C411" t="s">
        <v>69</v>
      </c>
      <c r="D411" t="s">
        <v>70</v>
      </c>
      <c r="E411" t="s">
        <v>30</v>
      </c>
      <c r="F411" t="s">
        <v>52</v>
      </c>
      <c r="G411" t="s">
        <v>53</v>
      </c>
      <c r="H411" t="s">
        <v>33</v>
      </c>
      <c r="I411" s="2">
        <v>7</v>
      </c>
      <c r="J411" s="3">
        <v>40.020000000000003</v>
      </c>
      <c r="K411" s="4">
        <v>0.2</v>
      </c>
      <c r="L411" s="3">
        <v>18.510000000000002</v>
      </c>
      <c r="M411" s="2">
        <v>0</v>
      </c>
      <c r="N411" s="3">
        <v>224.11</v>
      </c>
    </row>
    <row r="412" spans="1:14">
      <c r="A412" s="1">
        <v>45960</v>
      </c>
      <c r="B412" t="s">
        <v>470</v>
      </c>
      <c r="C412" t="s">
        <v>22</v>
      </c>
      <c r="D412" t="s">
        <v>23</v>
      </c>
      <c r="E412" t="s">
        <v>24</v>
      </c>
      <c r="F412" t="s">
        <v>31</v>
      </c>
      <c r="G412" t="s">
        <v>32</v>
      </c>
      <c r="H412" t="s">
        <v>20</v>
      </c>
      <c r="I412" s="2">
        <v>4</v>
      </c>
      <c r="J412" s="3">
        <v>12.83</v>
      </c>
      <c r="K412" s="4">
        <v>0.1</v>
      </c>
      <c r="L412" s="3">
        <v>4.1900000000000004</v>
      </c>
      <c r="M412" s="2">
        <v>4</v>
      </c>
      <c r="N412" s="3">
        <v>46.19</v>
      </c>
    </row>
    <row r="413" spans="1:14">
      <c r="A413" s="1">
        <v>45961</v>
      </c>
      <c r="B413" t="s">
        <v>471</v>
      </c>
      <c r="C413" t="s">
        <v>69</v>
      </c>
      <c r="D413" t="s">
        <v>70</v>
      </c>
      <c r="E413" t="s">
        <v>30</v>
      </c>
      <c r="F413" t="s">
        <v>25</v>
      </c>
      <c r="G413" t="s">
        <v>26</v>
      </c>
      <c r="H413" t="s">
        <v>33</v>
      </c>
      <c r="I413" s="2">
        <v>4</v>
      </c>
      <c r="J413" s="3">
        <v>40.49</v>
      </c>
      <c r="K413" s="4">
        <v>0.1</v>
      </c>
      <c r="L413" s="3">
        <v>18.3</v>
      </c>
      <c r="M413" s="2">
        <v>0</v>
      </c>
      <c r="N413" s="3">
        <v>145.76</v>
      </c>
    </row>
    <row r="414" spans="1:14">
      <c r="A414" s="1">
        <v>45900</v>
      </c>
      <c r="B414" t="s">
        <v>472</v>
      </c>
      <c r="C414" t="s">
        <v>45</v>
      </c>
      <c r="D414" t="s">
        <v>46</v>
      </c>
      <c r="E414" t="s">
        <v>24</v>
      </c>
      <c r="F414" t="s">
        <v>52</v>
      </c>
      <c r="G414" t="s">
        <v>53</v>
      </c>
      <c r="H414" t="s">
        <v>33</v>
      </c>
      <c r="I414" s="2">
        <v>7</v>
      </c>
      <c r="J414" s="3">
        <v>23.04</v>
      </c>
      <c r="K414" s="4">
        <v>0.1</v>
      </c>
      <c r="L414" s="3">
        <v>8.6</v>
      </c>
      <c r="M414" s="2">
        <v>0</v>
      </c>
      <c r="N414" s="3">
        <v>145.15</v>
      </c>
    </row>
    <row r="415" spans="1:14">
      <c r="A415" s="1">
        <v>45870</v>
      </c>
      <c r="B415" t="s">
        <v>473</v>
      </c>
      <c r="C415" t="s">
        <v>82</v>
      </c>
      <c r="D415" t="s">
        <v>83</v>
      </c>
      <c r="E415" t="s">
        <v>75</v>
      </c>
      <c r="F415" t="s">
        <v>31</v>
      </c>
      <c r="G415" t="s">
        <v>32</v>
      </c>
      <c r="H415" t="s">
        <v>20</v>
      </c>
      <c r="I415" s="2">
        <v>1</v>
      </c>
      <c r="J415" s="3">
        <v>27.11</v>
      </c>
      <c r="K415" s="4">
        <v>0</v>
      </c>
      <c r="L415" s="3">
        <v>11.84</v>
      </c>
      <c r="M415" s="2">
        <v>1</v>
      </c>
      <c r="N415" s="3">
        <v>27.11</v>
      </c>
    </row>
    <row r="416" spans="1:14">
      <c r="A416" s="1">
        <v>45718</v>
      </c>
      <c r="B416" t="s">
        <v>474</v>
      </c>
      <c r="C416" t="s">
        <v>15</v>
      </c>
      <c r="D416" t="s">
        <v>16</v>
      </c>
      <c r="E416" t="s">
        <v>17</v>
      </c>
      <c r="F416" t="s">
        <v>18</v>
      </c>
      <c r="G416" t="s">
        <v>19</v>
      </c>
      <c r="H416" t="s">
        <v>20</v>
      </c>
      <c r="I416" s="2">
        <v>4</v>
      </c>
      <c r="J416" s="3">
        <v>29.74</v>
      </c>
      <c r="K416" s="4">
        <v>0.2</v>
      </c>
      <c r="L416" s="3">
        <v>12.11</v>
      </c>
      <c r="M416" s="2">
        <v>4</v>
      </c>
      <c r="N416" s="3">
        <v>95.17</v>
      </c>
    </row>
    <row r="417" spans="1:14">
      <c r="A417" s="1">
        <v>46015</v>
      </c>
      <c r="B417" t="s">
        <v>475</v>
      </c>
      <c r="C417" t="s">
        <v>45</v>
      </c>
      <c r="D417" t="s">
        <v>46</v>
      </c>
      <c r="E417" t="s">
        <v>24</v>
      </c>
      <c r="F417" t="s">
        <v>25</v>
      </c>
      <c r="G417" t="s">
        <v>26</v>
      </c>
      <c r="H417" t="s">
        <v>33</v>
      </c>
      <c r="I417" s="2">
        <v>4</v>
      </c>
      <c r="J417" s="3">
        <v>23.26</v>
      </c>
      <c r="K417" s="4">
        <v>0</v>
      </c>
      <c r="L417" s="3">
        <v>8.4600000000000009</v>
      </c>
      <c r="M417" s="2">
        <v>0</v>
      </c>
      <c r="N417" s="3">
        <v>93.04</v>
      </c>
    </row>
    <row r="418" spans="1:14">
      <c r="A418" s="1">
        <v>46013</v>
      </c>
      <c r="B418" t="s">
        <v>476</v>
      </c>
      <c r="C418" t="s">
        <v>73</v>
      </c>
      <c r="D418" t="s">
        <v>74</v>
      </c>
      <c r="E418" t="s">
        <v>75</v>
      </c>
      <c r="F418" t="s">
        <v>25</v>
      </c>
      <c r="G418" t="s">
        <v>26</v>
      </c>
      <c r="H418" t="s">
        <v>20</v>
      </c>
      <c r="I418" s="2">
        <v>6</v>
      </c>
      <c r="J418" s="3">
        <v>32.22</v>
      </c>
      <c r="K418" s="4">
        <v>0.15</v>
      </c>
      <c r="L418" s="3">
        <v>14.32</v>
      </c>
      <c r="M418" s="2">
        <v>6</v>
      </c>
      <c r="N418" s="3">
        <v>164.32</v>
      </c>
    </row>
    <row r="419" spans="1:14">
      <c r="A419" s="1">
        <v>45925</v>
      </c>
      <c r="B419" t="s">
        <v>477</v>
      </c>
      <c r="C419" t="s">
        <v>55</v>
      </c>
      <c r="D419" t="s">
        <v>56</v>
      </c>
      <c r="E419" t="s">
        <v>24</v>
      </c>
      <c r="F419" t="s">
        <v>25</v>
      </c>
      <c r="G419" t="s">
        <v>26</v>
      </c>
      <c r="H419" t="s">
        <v>33</v>
      </c>
      <c r="I419" s="2">
        <v>1</v>
      </c>
      <c r="J419" s="3">
        <v>9.6199999999999992</v>
      </c>
      <c r="K419" s="4">
        <v>0.05</v>
      </c>
      <c r="L419" s="3">
        <v>2.83</v>
      </c>
      <c r="M419" s="2">
        <v>0</v>
      </c>
      <c r="N419" s="3">
        <v>9.14</v>
      </c>
    </row>
    <row r="420" spans="1:14">
      <c r="A420" s="1">
        <v>45738</v>
      </c>
      <c r="B420" t="s">
        <v>478</v>
      </c>
      <c r="C420" t="s">
        <v>66</v>
      </c>
      <c r="D420" t="s">
        <v>67</v>
      </c>
      <c r="E420" t="s">
        <v>30</v>
      </c>
      <c r="F420" t="s">
        <v>31</v>
      </c>
      <c r="G420" t="s">
        <v>32</v>
      </c>
      <c r="H420" t="s">
        <v>33</v>
      </c>
      <c r="I420" s="2">
        <v>5</v>
      </c>
      <c r="J420" s="3">
        <v>68.39</v>
      </c>
      <c r="K420" s="4">
        <v>0</v>
      </c>
      <c r="L420" s="3">
        <v>33.9</v>
      </c>
      <c r="M420" s="2">
        <v>0</v>
      </c>
      <c r="N420" s="3">
        <v>341.95</v>
      </c>
    </row>
    <row r="421" spans="1:14">
      <c r="A421" s="1">
        <v>45874</v>
      </c>
      <c r="B421" t="s">
        <v>479</v>
      </c>
      <c r="C421" t="s">
        <v>69</v>
      </c>
      <c r="D421" t="s">
        <v>70</v>
      </c>
      <c r="E421" t="s">
        <v>30</v>
      </c>
      <c r="F421" t="s">
        <v>25</v>
      </c>
      <c r="G421" t="s">
        <v>26</v>
      </c>
      <c r="H421" t="s">
        <v>33</v>
      </c>
      <c r="I421" s="2">
        <v>1</v>
      </c>
      <c r="J421" s="3">
        <v>39.909999999999997</v>
      </c>
      <c r="K421" s="4">
        <v>0</v>
      </c>
      <c r="L421" s="3">
        <v>17.91</v>
      </c>
      <c r="M421" s="2">
        <v>0</v>
      </c>
      <c r="N421" s="3">
        <v>39.909999999999997</v>
      </c>
    </row>
    <row r="422" spans="1:14">
      <c r="A422" s="1">
        <v>46011</v>
      </c>
      <c r="B422" t="s">
        <v>480</v>
      </c>
      <c r="C422" t="s">
        <v>28</v>
      </c>
      <c r="D422" t="s">
        <v>29</v>
      </c>
      <c r="E422" t="s">
        <v>30</v>
      </c>
      <c r="F422" t="s">
        <v>25</v>
      </c>
      <c r="G422" t="s">
        <v>26</v>
      </c>
      <c r="H422" t="s">
        <v>33</v>
      </c>
      <c r="I422" s="2">
        <v>5</v>
      </c>
      <c r="J422" s="3">
        <v>25.07</v>
      </c>
      <c r="K422" s="4">
        <v>0</v>
      </c>
      <c r="L422" s="3">
        <v>10.42</v>
      </c>
      <c r="M422" s="2">
        <v>0</v>
      </c>
      <c r="N422" s="3">
        <v>125.35</v>
      </c>
    </row>
    <row r="423" spans="1:14">
      <c r="A423" s="1">
        <v>45753</v>
      </c>
      <c r="B423" t="s">
        <v>481</v>
      </c>
      <c r="C423" t="s">
        <v>22</v>
      </c>
      <c r="D423" t="s">
        <v>23</v>
      </c>
      <c r="E423" t="s">
        <v>24</v>
      </c>
      <c r="F423" t="s">
        <v>41</v>
      </c>
      <c r="G423" t="s">
        <v>42</v>
      </c>
      <c r="H423" t="s">
        <v>33</v>
      </c>
      <c r="I423" s="2">
        <v>1</v>
      </c>
      <c r="J423" s="3">
        <v>13.02</v>
      </c>
      <c r="K423" s="4">
        <v>0.1</v>
      </c>
      <c r="L423" s="3">
        <v>4.18</v>
      </c>
      <c r="M423" s="2">
        <v>0</v>
      </c>
      <c r="N423" s="3">
        <v>11.72</v>
      </c>
    </row>
    <row r="424" spans="1:14">
      <c r="A424" s="1">
        <v>45754</v>
      </c>
      <c r="B424" t="s">
        <v>482</v>
      </c>
      <c r="C424" t="s">
        <v>45</v>
      </c>
      <c r="D424" t="s">
        <v>46</v>
      </c>
      <c r="E424" t="s">
        <v>24</v>
      </c>
      <c r="F424" t="s">
        <v>18</v>
      </c>
      <c r="H424" t="s">
        <v>20</v>
      </c>
      <c r="I424" s="2">
        <v>2</v>
      </c>
      <c r="J424" s="3">
        <v>23.61</v>
      </c>
      <c r="K424" s="4">
        <v>0.2</v>
      </c>
      <c r="L424" s="3">
        <v>8.52</v>
      </c>
      <c r="M424" s="2">
        <v>2</v>
      </c>
      <c r="N424" s="3">
        <v>37.78</v>
      </c>
    </row>
    <row r="425" spans="1:14">
      <c r="A425" s="1">
        <v>45982</v>
      </c>
      <c r="B425" t="s">
        <v>483</v>
      </c>
      <c r="C425" t="s">
        <v>28</v>
      </c>
      <c r="D425" t="s">
        <v>29</v>
      </c>
      <c r="E425" t="s">
        <v>30</v>
      </c>
      <c r="F425" t="s">
        <v>41</v>
      </c>
      <c r="G425" t="s">
        <v>42</v>
      </c>
      <c r="H425" t="s">
        <v>33</v>
      </c>
      <c r="I425" s="2">
        <v>6</v>
      </c>
      <c r="J425" s="3">
        <v>25.62</v>
      </c>
      <c r="K425" s="4">
        <v>0.05</v>
      </c>
      <c r="L425" s="3">
        <v>10.58</v>
      </c>
      <c r="M425" s="2">
        <v>0</v>
      </c>
      <c r="N425" s="3">
        <v>146.03</v>
      </c>
    </row>
    <row r="426" spans="1:14">
      <c r="A426" s="1">
        <v>45807</v>
      </c>
      <c r="B426" t="s">
        <v>484</v>
      </c>
      <c r="C426" t="s">
        <v>58</v>
      </c>
      <c r="D426" t="s">
        <v>59</v>
      </c>
      <c r="E426" t="s">
        <v>17</v>
      </c>
      <c r="F426" t="s">
        <v>41</v>
      </c>
      <c r="G426" t="s">
        <v>42</v>
      </c>
      <c r="H426" t="s">
        <v>33</v>
      </c>
      <c r="I426" s="2">
        <v>4</v>
      </c>
      <c r="J426" s="3">
        <v>19.73</v>
      </c>
      <c r="K426" s="4">
        <v>0.2</v>
      </c>
      <c r="L426" s="3">
        <v>7.39</v>
      </c>
      <c r="M426" s="2">
        <v>0</v>
      </c>
      <c r="N426" s="3">
        <v>63.14</v>
      </c>
    </row>
    <row r="427" spans="1:14">
      <c r="A427" s="1">
        <v>45834</v>
      </c>
      <c r="B427" t="s">
        <v>485</v>
      </c>
      <c r="C427" t="s">
        <v>22</v>
      </c>
      <c r="D427" t="s">
        <v>23</v>
      </c>
      <c r="E427" t="s">
        <v>24</v>
      </c>
      <c r="F427" t="s">
        <v>52</v>
      </c>
      <c r="G427" t="s">
        <v>53</v>
      </c>
      <c r="H427" t="s">
        <v>33</v>
      </c>
      <c r="I427" s="2">
        <v>2</v>
      </c>
      <c r="J427" s="3">
        <v>13.11</v>
      </c>
      <c r="K427" s="4">
        <v>0.1</v>
      </c>
      <c r="L427" s="3">
        <v>4.25</v>
      </c>
      <c r="M427" s="2">
        <v>0</v>
      </c>
      <c r="N427" s="3">
        <v>23.6</v>
      </c>
    </row>
    <row r="428" spans="1:14">
      <c r="A428" s="1">
        <v>45997</v>
      </c>
      <c r="B428" t="s">
        <v>486</v>
      </c>
      <c r="C428" t="s">
        <v>58</v>
      </c>
      <c r="D428" t="s">
        <v>59</v>
      </c>
      <c r="E428" t="s">
        <v>17</v>
      </c>
      <c r="F428" t="s">
        <v>25</v>
      </c>
      <c r="G428" t="s">
        <v>26</v>
      </c>
      <c r="H428" t="s">
        <v>33</v>
      </c>
      <c r="I428" s="2">
        <v>5</v>
      </c>
      <c r="J428" s="3">
        <v>20.190000000000001</v>
      </c>
      <c r="K428" s="4">
        <v>0.05</v>
      </c>
      <c r="L428" s="3">
        <v>7.28</v>
      </c>
      <c r="M428" s="2">
        <v>0</v>
      </c>
      <c r="N428" s="3">
        <v>95.9</v>
      </c>
    </row>
    <row r="429" spans="1:14">
      <c r="A429" s="1">
        <v>45706</v>
      </c>
      <c r="B429" t="s">
        <v>487</v>
      </c>
      <c r="C429" t="s">
        <v>35</v>
      </c>
      <c r="D429" t="s">
        <v>36</v>
      </c>
      <c r="E429" t="s">
        <v>17</v>
      </c>
      <c r="F429" t="s">
        <v>52</v>
      </c>
      <c r="G429" t="s">
        <v>53</v>
      </c>
      <c r="H429" t="s">
        <v>33</v>
      </c>
      <c r="I429" s="2">
        <v>8</v>
      </c>
      <c r="J429" s="3">
        <v>24.85</v>
      </c>
      <c r="K429" s="4">
        <v>0</v>
      </c>
      <c r="L429" s="3">
        <v>9.42</v>
      </c>
      <c r="M429" s="2">
        <v>0</v>
      </c>
      <c r="N429" s="3">
        <v>198.8</v>
      </c>
    </row>
    <row r="430" spans="1:14">
      <c r="A430" s="1">
        <v>45932</v>
      </c>
      <c r="B430" t="s">
        <v>488</v>
      </c>
      <c r="C430" t="s">
        <v>66</v>
      </c>
      <c r="D430" t="s">
        <v>67</v>
      </c>
      <c r="E430" t="s">
        <v>30</v>
      </c>
      <c r="F430" t="s">
        <v>41</v>
      </c>
      <c r="G430" t="s">
        <v>42</v>
      </c>
      <c r="H430" t="s">
        <v>20</v>
      </c>
      <c r="I430" s="2">
        <v>6</v>
      </c>
      <c r="J430" s="3">
        <v>70.23</v>
      </c>
      <c r="K430" s="4">
        <v>0.05</v>
      </c>
      <c r="L430" s="3">
        <v>33.869999999999997</v>
      </c>
      <c r="M430" s="2">
        <v>6</v>
      </c>
      <c r="N430" s="3">
        <v>400.31</v>
      </c>
    </row>
    <row r="431" spans="1:14">
      <c r="A431" s="1">
        <v>45851</v>
      </c>
      <c r="B431" t="s">
        <v>489</v>
      </c>
      <c r="C431" t="s">
        <v>82</v>
      </c>
      <c r="D431" t="s">
        <v>83</v>
      </c>
      <c r="E431" t="s">
        <v>75</v>
      </c>
      <c r="F431" t="s">
        <v>18</v>
      </c>
      <c r="G431" t="s">
        <v>19</v>
      </c>
      <c r="H431" t="s">
        <v>20</v>
      </c>
      <c r="I431" s="2">
        <v>5</v>
      </c>
      <c r="J431" s="3">
        <v>27.55</v>
      </c>
      <c r="K431" s="4">
        <v>0</v>
      </c>
      <c r="L431" s="3">
        <v>11.79</v>
      </c>
      <c r="M431" s="2">
        <v>5</v>
      </c>
      <c r="N431" s="3">
        <v>137.75</v>
      </c>
    </row>
    <row r="432" spans="1:14">
      <c r="A432" s="1">
        <v>45933</v>
      </c>
      <c r="B432" t="s">
        <v>490</v>
      </c>
      <c r="C432" t="s">
        <v>73</v>
      </c>
      <c r="D432" t="s">
        <v>74</v>
      </c>
      <c r="E432" t="s">
        <v>75</v>
      </c>
      <c r="F432" t="s">
        <v>25</v>
      </c>
      <c r="G432" t="s">
        <v>26</v>
      </c>
      <c r="H432" t="s">
        <v>20</v>
      </c>
      <c r="I432" s="2">
        <v>6</v>
      </c>
      <c r="J432" s="3">
        <v>31.61</v>
      </c>
      <c r="K432" s="4">
        <v>0.15</v>
      </c>
      <c r="L432" s="3">
        <v>14.13</v>
      </c>
      <c r="M432" s="2">
        <v>6</v>
      </c>
      <c r="N432" s="3">
        <v>161.21</v>
      </c>
    </row>
    <row r="433" spans="1:14">
      <c r="A433" s="1">
        <v>45962</v>
      </c>
      <c r="B433" t="s">
        <v>491</v>
      </c>
      <c r="C433" t="s">
        <v>89</v>
      </c>
      <c r="D433" t="s">
        <v>90</v>
      </c>
      <c r="E433" t="s">
        <v>75</v>
      </c>
      <c r="F433" t="s">
        <v>31</v>
      </c>
      <c r="G433" t="s">
        <v>32</v>
      </c>
      <c r="H433" t="s">
        <v>33</v>
      </c>
      <c r="I433" s="2">
        <v>3</v>
      </c>
      <c r="J433" s="3">
        <v>19.329999999999998</v>
      </c>
      <c r="K433" s="4">
        <v>0.2</v>
      </c>
      <c r="L433" s="3">
        <v>6.8</v>
      </c>
      <c r="M433" s="2">
        <v>0</v>
      </c>
      <c r="N433" s="3">
        <v>46.39</v>
      </c>
    </row>
    <row r="434" spans="1:14">
      <c r="A434" s="1">
        <v>45960</v>
      </c>
      <c r="B434" t="s">
        <v>492</v>
      </c>
      <c r="C434" t="s">
        <v>58</v>
      </c>
      <c r="D434" t="s">
        <v>59</v>
      </c>
      <c r="E434" t="s">
        <v>17</v>
      </c>
      <c r="F434" t="s">
        <v>18</v>
      </c>
      <c r="G434" t="s">
        <v>19</v>
      </c>
      <c r="H434" t="s">
        <v>33</v>
      </c>
      <c r="I434" s="2">
        <v>1</v>
      </c>
      <c r="J434" s="3">
        <v>20.440000000000001</v>
      </c>
      <c r="K434" s="4">
        <v>0</v>
      </c>
      <c r="L434" s="3">
        <v>7.19</v>
      </c>
      <c r="M434" s="2">
        <v>0</v>
      </c>
      <c r="N434" s="3">
        <v>20.440000000000001</v>
      </c>
    </row>
    <row r="435" spans="1:14">
      <c r="A435" s="1">
        <v>45677</v>
      </c>
      <c r="B435" t="s">
        <v>493</v>
      </c>
      <c r="C435" t="s">
        <v>82</v>
      </c>
      <c r="D435" t="s">
        <v>83</v>
      </c>
      <c r="E435" t="s">
        <v>75</v>
      </c>
      <c r="F435" t="s">
        <v>25</v>
      </c>
      <c r="G435" t="s">
        <v>26</v>
      </c>
      <c r="H435" t="s">
        <v>33</v>
      </c>
      <c r="I435" s="2">
        <v>1</v>
      </c>
      <c r="J435" s="3">
        <v>27.01</v>
      </c>
      <c r="K435" s="4">
        <v>0.1</v>
      </c>
      <c r="L435" s="3">
        <v>11.61</v>
      </c>
      <c r="M435" s="2">
        <v>0</v>
      </c>
      <c r="N435" s="3">
        <v>24.31</v>
      </c>
    </row>
    <row r="436" spans="1:14">
      <c r="A436" s="1">
        <v>46019</v>
      </c>
      <c r="B436" t="s">
        <v>494</v>
      </c>
      <c r="C436" t="s">
        <v>22</v>
      </c>
      <c r="D436" t="s">
        <v>23</v>
      </c>
      <c r="E436" t="s">
        <v>24</v>
      </c>
      <c r="F436" t="s">
        <v>31</v>
      </c>
      <c r="G436" t="s">
        <v>32</v>
      </c>
      <c r="H436" t="s">
        <v>20</v>
      </c>
      <c r="I436" s="2">
        <v>3</v>
      </c>
      <c r="J436" s="3">
        <v>12.75</v>
      </c>
      <c r="K436" s="4">
        <v>0</v>
      </c>
      <c r="L436" s="3">
        <v>4.17</v>
      </c>
      <c r="M436" s="2">
        <v>3</v>
      </c>
      <c r="N436" s="3">
        <v>38.25</v>
      </c>
    </row>
    <row r="437" spans="1:14">
      <c r="A437" s="1">
        <v>45979</v>
      </c>
      <c r="B437" t="s">
        <v>495</v>
      </c>
      <c r="C437" t="s">
        <v>89</v>
      </c>
      <c r="D437" t="s">
        <v>90</v>
      </c>
      <c r="E437" t="s">
        <v>75</v>
      </c>
      <c r="F437" t="s">
        <v>25</v>
      </c>
      <c r="G437" t="s">
        <v>26</v>
      </c>
      <c r="H437" t="s">
        <v>20</v>
      </c>
      <c r="I437" s="2">
        <v>6</v>
      </c>
      <c r="J437" s="3">
        <v>18.53</v>
      </c>
      <c r="K437" s="4">
        <v>0.2</v>
      </c>
      <c r="L437" s="3">
        <v>6.94</v>
      </c>
      <c r="M437" s="2">
        <v>6</v>
      </c>
      <c r="N437" s="3">
        <v>88.94</v>
      </c>
    </row>
    <row r="438" spans="1:14">
      <c r="A438" s="1">
        <v>45708</v>
      </c>
      <c r="B438" t="s">
        <v>496</v>
      </c>
      <c r="C438" t="s">
        <v>66</v>
      </c>
      <c r="D438" t="s">
        <v>67</v>
      </c>
      <c r="E438" t="s">
        <v>30</v>
      </c>
      <c r="F438" t="s">
        <v>31</v>
      </c>
      <c r="G438" t="s">
        <v>32</v>
      </c>
      <c r="H438" t="s">
        <v>20</v>
      </c>
      <c r="I438" s="2">
        <v>3</v>
      </c>
      <c r="J438" s="3">
        <v>70.48</v>
      </c>
      <c r="K438" s="4">
        <v>0.05</v>
      </c>
      <c r="L438" s="3">
        <v>33.53</v>
      </c>
      <c r="M438" s="2">
        <v>3</v>
      </c>
      <c r="N438" s="3">
        <v>200.87</v>
      </c>
    </row>
    <row r="439" spans="1:14">
      <c r="A439" s="1">
        <v>45895</v>
      </c>
      <c r="B439" t="s">
        <v>497</v>
      </c>
      <c r="C439" t="s">
        <v>73</v>
      </c>
      <c r="D439" t="s">
        <v>74</v>
      </c>
      <c r="E439" t="s">
        <v>75</v>
      </c>
      <c r="F439" t="s">
        <v>52</v>
      </c>
      <c r="G439" t="s">
        <v>53</v>
      </c>
      <c r="H439" t="s">
        <v>20</v>
      </c>
      <c r="I439" s="2">
        <v>2</v>
      </c>
      <c r="J439" s="3">
        <v>32.54</v>
      </c>
      <c r="K439" s="4">
        <v>0.15</v>
      </c>
      <c r="L439" s="3">
        <v>13.99</v>
      </c>
      <c r="M439" s="2">
        <v>2</v>
      </c>
      <c r="N439" s="3">
        <v>55.32</v>
      </c>
    </row>
    <row r="440" spans="1:14">
      <c r="A440" s="1">
        <v>45959</v>
      </c>
      <c r="B440" t="s">
        <v>498</v>
      </c>
      <c r="C440" t="s">
        <v>89</v>
      </c>
      <c r="D440" t="s">
        <v>90</v>
      </c>
      <c r="E440" t="s">
        <v>75</v>
      </c>
      <c r="F440" t="s">
        <v>52</v>
      </c>
      <c r="G440" t="s">
        <v>53</v>
      </c>
      <c r="H440" t="s">
        <v>33</v>
      </c>
      <c r="I440" s="2">
        <v>6</v>
      </c>
      <c r="J440" s="3">
        <v>18.98</v>
      </c>
      <c r="K440" s="4">
        <v>0</v>
      </c>
      <c r="L440" s="3">
        <v>6.81</v>
      </c>
      <c r="M440" s="2">
        <v>0</v>
      </c>
      <c r="N440" s="3">
        <v>113.88</v>
      </c>
    </row>
    <row r="441" spans="1:14">
      <c r="A441" s="1">
        <v>45927</v>
      </c>
      <c r="B441" t="s">
        <v>499</v>
      </c>
      <c r="C441" t="s">
        <v>49</v>
      </c>
      <c r="D441" t="s">
        <v>50</v>
      </c>
      <c r="E441" t="s">
        <v>30</v>
      </c>
      <c r="F441" t="s">
        <v>31</v>
      </c>
      <c r="G441" t="s">
        <v>32</v>
      </c>
      <c r="H441" t="s">
        <v>33</v>
      </c>
      <c r="I441" s="2">
        <v>1</v>
      </c>
      <c r="J441" s="3">
        <v>192.65</v>
      </c>
      <c r="K441" s="4">
        <v>0</v>
      </c>
      <c r="L441" s="3">
        <v>119.07</v>
      </c>
      <c r="M441" s="2">
        <v>0</v>
      </c>
      <c r="N441" s="3">
        <v>192.65</v>
      </c>
    </row>
    <row r="442" spans="1:14">
      <c r="A442" s="1">
        <v>46019</v>
      </c>
      <c r="B442" t="s">
        <v>500</v>
      </c>
      <c r="C442" t="s">
        <v>22</v>
      </c>
      <c r="D442" t="s">
        <v>23</v>
      </c>
      <c r="E442" t="s">
        <v>24</v>
      </c>
      <c r="F442" t="s">
        <v>41</v>
      </c>
      <c r="G442" t="s">
        <v>42</v>
      </c>
      <c r="H442" t="s">
        <v>33</v>
      </c>
      <c r="I442" s="2">
        <v>7</v>
      </c>
      <c r="J442" s="3">
        <v>12.77</v>
      </c>
      <c r="K442" s="4">
        <v>0</v>
      </c>
      <c r="L442" s="3">
        <v>4.26</v>
      </c>
      <c r="M442" s="2">
        <v>0</v>
      </c>
      <c r="N442" s="3">
        <v>89.39</v>
      </c>
    </row>
    <row r="443" spans="1:14">
      <c r="A443" s="1">
        <v>45673</v>
      </c>
      <c r="B443" t="s">
        <v>501</v>
      </c>
      <c r="C443" t="s">
        <v>45</v>
      </c>
      <c r="D443" t="s">
        <v>46</v>
      </c>
      <c r="E443" t="s">
        <v>24</v>
      </c>
      <c r="F443" t="s">
        <v>31</v>
      </c>
      <c r="G443" t="s">
        <v>32</v>
      </c>
      <c r="H443" t="s">
        <v>20</v>
      </c>
      <c r="I443" s="2">
        <v>2</v>
      </c>
      <c r="J443" s="3">
        <v>23.37</v>
      </c>
      <c r="K443" s="4">
        <v>0.2</v>
      </c>
      <c r="L443" s="3">
        <v>8.5</v>
      </c>
      <c r="M443" s="2">
        <v>2</v>
      </c>
      <c r="N443" s="3">
        <v>37.39</v>
      </c>
    </row>
    <row r="444" spans="1:14">
      <c r="A444" s="1">
        <v>45825</v>
      </c>
      <c r="B444" t="s">
        <v>502</v>
      </c>
      <c r="C444" t="s">
        <v>28</v>
      </c>
      <c r="D444" t="s">
        <v>29</v>
      </c>
      <c r="E444" t="s">
        <v>30</v>
      </c>
      <c r="F444" t="s">
        <v>31</v>
      </c>
      <c r="G444" t="s">
        <v>32</v>
      </c>
      <c r="H444" t="s">
        <v>33</v>
      </c>
      <c r="I444" s="2">
        <v>6</v>
      </c>
      <c r="J444" s="3">
        <v>25.16</v>
      </c>
      <c r="K444" s="4">
        <v>0</v>
      </c>
      <c r="L444" s="3">
        <v>10.61</v>
      </c>
      <c r="M444" s="2">
        <v>0</v>
      </c>
      <c r="N444" s="3">
        <v>150.96</v>
      </c>
    </row>
    <row r="445" spans="1:14">
      <c r="A445" s="1">
        <v>45722</v>
      </c>
      <c r="B445" t="s">
        <v>503</v>
      </c>
      <c r="C445" t="s">
        <v>69</v>
      </c>
      <c r="D445" t="s">
        <v>70</v>
      </c>
      <c r="E445" t="s">
        <v>30</v>
      </c>
      <c r="F445" t="s">
        <v>25</v>
      </c>
      <c r="G445" t="s">
        <v>26</v>
      </c>
      <c r="H445" t="s">
        <v>33</v>
      </c>
      <c r="I445" s="2">
        <v>4</v>
      </c>
      <c r="J445" s="3">
        <v>41.11</v>
      </c>
      <c r="K445" s="4">
        <v>0.15</v>
      </c>
      <c r="L445" s="3">
        <v>18.57</v>
      </c>
      <c r="M445" s="2">
        <v>0</v>
      </c>
      <c r="N445" s="3">
        <v>139.77000000000001</v>
      </c>
    </row>
    <row r="446" spans="1:14">
      <c r="A446" s="1">
        <v>45682</v>
      </c>
      <c r="B446" t="s">
        <v>504</v>
      </c>
      <c r="C446" t="s">
        <v>89</v>
      </c>
      <c r="D446" t="s">
        <v>90</v>
      </c>
      <c r="E446" t="s">
        <v>75</v>
      </c>
      <c r="F446" t="s">
        <v>31</v>
      </c>
      <c r="G446" t="s">
        <v>32</v>
      </c>
      <c r="H446" t="s">
        <v>20</v>
      </c>
      <c r="I446" s="2">
        <v>2</v>
      </c>
      <c r="J446" s="3">
        <v>18.47</v>
      </c>
      <c r="K446" s="4">
        <v>0.05</v>
      </c>
      <c r="L446" s="3">
        <v>6.98</v>
      </c>
      <c r="M446" s="2">
        <v>2</v>
      </c>
      <c r="N446" s="3">
        <v>35.090000000000003</v>
      </c>
    </row>
    <row r="447" spans="1:14">
      <c r="A447" s="1">
        <v>45838</v>
      </c>
      <c r="B447" t="s">
        <v>505</v>
      </c>
      <c r="C447" t="s">
        <v>89</v>
      </c>
      <c r="D447" t="s">
        <v>90</v>
      </c>
      <c r="E447" t="s">
        <v>75</v>
      </c>
      <c r="F447" t="s">
        <v>41</v>
      </c>
      <c r="G447" t="s">
        <v>42</v>
      </c>
      <c r="H447" t="s">
        <v>20</v>
      </c>
      <c r="I447" s="2">
        <v>4</v>
      </c>
      <c r="J447" s="3">
        <v>18.54</v>
      </c>
      <c r="K447" s="4">
        <v>0.2</v>
      </c>
      <c r="L447" s="3">
        <v>6.84</v>
      </c>
      <c r="M447" s="2">
        <v>4</v>
      </c>
      <c r="N447" s="3">
        <v>59.33</v>
      </c>
    </row>
    <row r="448" spans="1:14">
      <c r="A448" s="1">
        <v>45980</v>
      </c>
      <c r="B448" t="s">
        <v>506</v>
      </c>
      <c r="C448" t="s">
        <v>22</v>
      </c>
      <c r="D448" t="s">
        <v>23</v>
      </c>
      <c r="E448" t="s">
        <v>24</v>
      </c>
      <c r="F448" t="s">
        <v>25</v>
      </c>
      <c r="G448" t="s">
        <v>26</v>
      </c>
      <c r="H448" t="s">
        <v>20</v>
      </c>
      <c r="I448" s="2">
        <v>5</v>
      </c>
      <c r="J448" s="3">
        <v>13.06</v>
      </c>
      <c r="K448" s="4">
        <v>0.1</v>
      </c>
      <c r="L448" s="3">
        <v>4.25</v>
      </c>
      <c r="M448" s="2">
        <v>5</v>
      </c>
      <c r="N448" s="3">
        <v>58.77</v>
      </c>
    </row>
    <row r="449" spans="1:14">
      <c r="A449" s="1">
        <v>45805</v>
      </c>
      <c r="B449" t="s">
        <v>507</v>
      </c>
      <c r="C449" t="s">
        <v>73</v>
      </c>
      <c r="D449" t="s">
        <v>74</v>
      </c>
      <c r="E449" t="s">
        <v>75</v>
      </c>
      <c r="F449" t="s">
        <v>52</v>
      </c>
      <c r="G449" t="s">
        <v>53</v>
      </c>
      <c r="H449" t="s">
        <v>33</v>
      </c>
      <c r="I449" s="2">
        <v>7</v>
      </c>
      <c r="J449" s="3">
        <v>31.04</v>
      </c>
      <c r="K449" s="4">
        <v>0</v>
      </c>
      <c r="L449" s="3">
        <v>14.17</v>
      </c>
      <c r="M449" s="2">
        <v>0</v>
      </c>
      <c r="N449" s="3">
        <v>217.28</v>
      </c>
    </row>
    <row r="450" spans="1:14">
      <c r="A450" s="1">
        <v>45764</v>
      </c>
      <c r="B450" t="s">
        <v>508</v>
      </c>
      <c r="C450" t="s">
        <v>45</v>
      </c>
      <c r="D450" t="s">
        <v>46</v>
      </c>
      <c r="E450" t="s">
        <v>24</v>
      </c>
      <c r="F450" t="s">
        <v>18</v>
      </c>
      <c r="G450" t="s">
        <v>19</v>
      </c>
      <c r="H450" t="s">
        <v>20</v>
      </c>
      <c r="I450" s="2">
        <v>1</v>
      </c>
      <c r="J450" s="3">
        <v>22.8</v>
      </c>
      <c r="K450" s="4">
        <v>0</v>
      </c>
      <c r="L450" s="3">
        <v>8.4700000000000006</v>
      </c>
      <c r="M450" s="2">
        <v>1</v>
      </c>
      <c r="N450" s="3">
        <v>22.8</v>
      </c>
    </row>
    <row r="451" spans="1:14">
      <c r="A451" s="1">
        <v>45781</v>
      </c>
      <c r="B451" t="s">
        <v>509</v>
      </c>
      <c r="C451" t="s">
        <v>89</v>
      </c>
      <c r="D451" t="s">
        <v>90</v>
      </c>
      <c r="E451" t="s">
        <v>75</v>
      </c>
      <c r="F451" t="s">
        <v>52</v>
      </c>
      <c r="G451" t="s">
        <v>53</v>
      </c>
      <c r="H451" t="s">
        <v>33</v>
      </c>
      <c r="I451" s="2">
        <v>4</v>
      </c>
      <c r="J451" s="3">
        <v>19.16</v>
      </c>
      <c r="K451" s="4">
        <v>0.1</v>
      </c>
      <c r="L451" s="3">
        <v>6.77</v>
      </c>
      <c r="M451" s="2">
        <v>0</v>
      </c>
      <c r="N451" s="3">
        <v>68.98</v>
      </c>
    </row>
    <row r="452" spans="1:14">
      <c r="A452" s="1">
        <v>45676</v>
      </c>
      <c r="B452" t="s">
        <v>510</v>
      </c>
      <c r="C452" t="s">
        <v>55</v>
      </c>
      <c r="D452" t="s">
        <v>56</v>
      </c>
      <c r="E452" t="s">
        <v>24</v>
      </c>
      <c r="F452" t="s">
        <v>31</v>
      </c>
      <c r="G452" t="s">
        <v>32</v>
      </c>
      <c r="H452" t="s">
        <v>20</v>
      </c>
      <c r="I452" s="2">
        <v>3</v>
      </c>
      <c r="J452" s="3">
        <v>9.7100000000000009</v>
      </c>
      <c r="K452" s="4">
        <v>0.15</v>
      </c>
      <c r="L452" s="3">
        <v>2.9</v>
      </c>
      <c r="M452" s="2">
        <v>3</v>
      </c>
      <c r="N452" s="3">
        <v>24.76</v>
      </c>
    </row>
    <row r="453" spans="1:14">
      <c r="A453" s="1">
        <v>45882</v>
      </c>
      <c r="B453" t="s">
        <v>511</v>
      </c>
      <c r="C453" t="s">
        <v>55</v>
      </c>
      <c r="D453" t="s">
        <v>56</v>
      </c>
      <c r="E453" t="s">
        <v>24</v>
      </c>
      <c r="F453" t="s">
        <v>25</v>
      </c>
      <c r="G453" t="s">
        <v>26</v>
      </c>
      <c r="H453" t="s">
        <v>33</v>
      </c>
      <c r="I453" s="2">
        <v>7</v>
      </c>
      <c r="J453" s="3">
        <v>9.6199999999999992</v>
      </c>
      <c r="K453" s="4">
        <v>0.05</v>
      </c>
      <c r="L453" s="3">
        <v>2.9</v>
      </c>
      <c r="M453" s="2">
        <v>0</v>
      </c>
      <c r="N453" s="3">
        <v>63.97</v>
      </c>
    </row>
    <row r="454" spans="1:14">
      <c r="A454" s="1">
        <v>45767</v>
      </c>
      <c r="B454" t="s">
        <v>512</v>
      </c>
      <c r="C454" t="s">
        <v>89</v>
      </c>
      <c r="D454" t="s">
        <v>90</v>
      </c>
      <c r="E454" t="s">
        <v>75</v>
      </c>
      <c r="F454" t="s">
        <v>52</v>
      </c>
      <c r="G454" t="s">
        <v>53</v>
      </c>
      <c r="H454" t="s">
        <v>20</v>
      </c>
      <c r="I454" s="2">
        <v>6</v>
      </c>
      <c r="J454" s="3">
        <v>19.100000000000001</v>
      </c>
      <c r="K454" s="4">
        <v>0</v>
      </c>
      <c r="L454" s="3">
        <v>6.9</v>
      </c>
      <c r="M454" s="2">
        <v>6</v>
      </c>
      <c r="N454" s="3">
        <v>114.6</v>
      </c>
    </row>
    <row r="455" spans="1:14">
      <c r="A455" s="1">
        <v>45738</v>
      </c>
      <c r="B455" t="s">
        <v>513</v>
      </c>
      <c r="C455" t="s">
        <v>73</v>
      </c>
      <c r="D455" t="s">
        <v>74</v>
      </c>
      <c r="E455" t="s">
        <v>75</v>
      </c>
      <c r="F455" t="s">
        <v>52</v>
      </c>
      <c r="G455" t="s">
        <v>53</v>
      </c>
      <c r="H455" t="s">
        <v>33</v>
      </c>
      <c r="I455" s="2">
        <v>1</v>
      </c>
      <c r="J455" s="3">
        <v>31.76</v>
      </c>
      <c r="K455" s="4">
        <v>0</v>
      </c>
      <c r="L455" s="3">
        <v>13.98</v>
      </c>
      <c r="M455" s="2">
        <v>0</v>
      </c>
      <c r="N455" s="3">
        <v>31.76</v>
      </c>
    </row>
    <row r="456" spans="1:14">
      <c r="A456" s="1">
        <v>45744</v>
      </c>
      <c r="B456" t="s">
        <v>514</v>
      </c>
      <c r="C456" t="s">
        <v>63</v>
      </c>
      <c r="D456" t="s">
        <v>64</v>
      </c>
      <c r="E456" t="s">
        <v>17</v>
      </c>
      <c r="F456" t="s">
        <v>25</v>
      </c>
      <c r="G456" t="s">
        <v>26</v>
      </c>
      <c r="H456" t="s">
        <v>33</v>
      </c>
      <c r="I456" s="2">
        <v>6</v>
      </c>
      <c r="J456" s="3">
        <v>80.5</v>
      </c>
      <c r="K456" s="4">
        <v>0</v>
      </c>
      <c r="L456" s="3">
        <v>44.96</v>
      </c>
      <c r="M456" s="2">
        <v>0</v>
      </c>
      <c r="N456" s="3">
        <v>483</v>
      </c>
    </row>
    <row r="457" spans="1:14">
      <c r="A457" s="1">
        <v>45902</v>
      </c>
      <c r="B457" t="s">
        <v>515</v>
      </c>
      <c r="C457" t="s">
        <v>63</v>
      </c>
      <c r="D457" t="s">
        <v>64</v>
      </c>
      <c r="E457" t="s">
        <v>17</v>
      </c>
      <c r="F457" t="s">
        <v>25</v>
      </c>
      <c r="G457" t="s">
        <v>26</v>
      </c>
      <c r="H457" t="s">
        <v>33</v>
      </c>
      <c r="I457" s="2">
        <v>1</v>
      </c>
      <c r="J457" s="3">
        <v>79.900000000000006</v>
      </c>
      <c r="K457" s="4">
        <v>0</v>
      </c>
      <c r="L457" s="3">
        <v>45.72</v>
      </c>
      <c r="M457" s="2">
        <v>0</v>
      </c>
      <c r="N457" s="3">
        <v>79.900000000000006</v>
      </c>
    </row>
    <row r="458" spans="1:14">
      <c r="A458" s="1">
        <v>45870</v>
      </c>
      <c r="B458" t="s">
        <v>516</v>
      </c>
      <c r="C458" t="s">
        <v>63</v>
      </c>
      <c r="D458" t="s">
        <v>64</v>
      </c>
      <c r="E458" t="s">
        <v>17</v>
      </c>
      <c r="F458" t="s">
        <v>52</v>
      </c>
      <c r="G458" t="s">
        <v>53</v>
      </c>
      <c r="H458" t="s">
        <v>33</v>
      </c>
      <c r="I458" s="2">
        <v>2</v>
      </c>
      <c r="J458" s="3">
        <v>77.8</v>
      </c>
      <c r="K458" s="4">
        <v>0.2</v>
      </c>
      <c r="L458" s="3">
        <v>44.87</v>
      </c>
      <c r="M458" s="2">
        <v>0</v>
      </c>
      <c r="N458" s="3">
        <v>124.48</v>
      </c>
    </row>
    <row r="459" spans="1:14">
      <c r="A459" s="1">
        <v>46007</v>
      </c>
      <c r="B459" t="s">
        <v>517</v>
      </c>
      <c r="C459" t="s">
        <v>58</v>
      </c>
      <c r="D459" t="s">
        <v>59</v>
      </c>
      <c r="E459" t="s">
        <v>17</v>
      </c>
      <c r="F459" t="s">
        <v>52</v>
      </c>
      <c r="G459" t="s">
        <v>53</v>
      </c>
      <c r="H459" t="s">
        <v>20</v>
      </c>
      <c r="I459" s="2">
        <v>9</v>
      </c>
      <c r="J459" s="3">
        <v>19.510000000000002</v>
      </c>
      <c r="K459" s="4">
        <v>0.1</v>
      </c>
      <c r="L459" s="3">
        <v>7.18</v>
      </c>
      <c r="M459" s="2">
        <v>9</v>
      </c>
      <c r="N459" s="3">
        <v>158.03</v>
      </c>
    </row>
    <row r="460" spans="1:14">
      <c r="A460" s="1">
        <v>45918</v>
      </c>
      <c r="B460" t="s">
        <v>518</v>
      </c>
      <c r="C460" t="s">
        <v>82</v>
      </c>
      <c r="D460" t="s">
        <v>83</v>
      </c>
      <c r="E460" t="s">
        <v>75</v>
      </c>
      <c r="F460" t="s">
        <v>18</v>
      </c>
      <c r="G460" t="s">
        <v>19</v>
      </c>
      <c r="H460" t="s">
        <v>20</v>
      </c>
      <c r="I460" s="2">
        <v>5</v>
      </c>
      <c r="J460" s="3">
        <v>27.97</v>
      </c>
      <c r="K460" s="4">
        <v>0.2</v>
      </c>
      <c r="L460" s="3">
        <v>11.69</v>
      </c>
      <c r="M460" s="2">
        <v>5</v>
      </c>
      <c r="N460" s="3">
        <v>111.88</v>
      </c>
    </row>
    <row r="461" spans="1:14">
      <c r="A461" s="1">
        <v>45742</v>
      </c>
      <c r="B461" t="s">
        <v>519</v>
      </c>
      <c r="C461" t="s">
        <v>73</v>
      </c>
      <c r="D461" t="s">
        <v>74</v>
      </c>
      <c r="E461" t="s">
        <v>75</v>
      </c>
      <c r="F461" t="s">
        <v>52</v>
      </c>
      <c r="G461" t="s">
        <v>53</v>
      </c>
      <c r="H461" t="s">
        <v>20</v>
      </c>
      <c r="I461" s="2">
        <v>1</v>
      </c>
      <c r="J461" s="3">
        <v>32.28</v>
      </c>
      <c r="K461" s="4">
        <v>0.2</v>
      </c>
      <c r="L461" s="3">
        <v>14.16</v>
      </c>
      <c r="M461" s="2">
        <v>1</v>
      </c>
      <c r="N461" s="3">
        <v>25.82</v>
      </c>
    </row>
    <row r="462" spans="1:14">
      <c r="A462" s="1">
        <v>45817</v>
      </c>
      <c r="B462" t="s">
        <v>520</v>
      </c>
      <c r="C462" t="s">
        <v>45</v>
      </c>
      <c r="D462" t="s">
        <v>46</v>
      </c>
      <c r="E462" t="s">
        <v>24</v>
      </c>
      <c r="F462" t="s">
        <v>52</v>
      </c>
      <c r="G462" t="s">
        <v>53</v>
      </c>
      <c r="H462" t="s">
        <v>33</v>
      </c>
      <c r="I462" s="2">
        <v>3</v>
      </c>
      <c r="J462" s="3">
        <v>23.38</v>
      </c>
      <c r="K462" s="4">
        <v>0.15</v>
      </c>
      <c r="L462" s="3">
        <v>8.39</v>
      </c>
      <c r="M462" s="2">
        <v>0</v>
      </c>
      <c r="N462" s="3">
        <v>59.62</v>
      </c>
    </row>
    <row r="463" spans="1:14">
      <c r="A463" s="1">
        <v>45885</v>
      </c>
      <c r="B463" t="s">
        <v>521</v>
      </c>
      <c r="C463" t="s">
        <v>49</v>
      </c>
      <c r="D463" t="s">
        <v>50</v>
      </c>
      <c r="E463" t="s">
        <v>30</v>
      </c>
      <c r="F463" t="s">
        <v>18</v>
      </c>
      <c r="G463" t="s">
        <v>19</v>
      </c>
      <c r="H463" t="s">
        <v>33</v>
      </c>
      <c r="I463" s="2">
        <v>6</v>
      </c>
      <c r="J463" s="3">
        <v>188.83</v>
      </c>
      <c r="K463" s="4">
        <v>0</v>
      </c>
      <c r="L463" s="3">
        <v>119.68</v>
      </c>
      <c r="M463" s="2">
        <v>0</v>
      </c>
      <c r="N463" s="3">
        <v>1132.98</v>
      </c>
    </row>
    <row r="464" spans="1:14">
      <c r="A464" s="1">
        <v>45924</v>
      </c>
      <c r="B464" t="s">
        <v>522</v>
      </c>
      <c r="C464" t="s">
        <v>39</v>
      </c>
      <c r="D464" t="s">
        <v>40</v>
      </c>
      <c r="E464" t="s">
        <v>30</v>
      </c>
      <c r="F464" t="s">
        <v>52</v>
      </c>
      <c r="G464" t="s">
        <v>53</v>
      </c>
      <c r="H464" t="s">
        <v>33</v>
      </c>
      <c r="I464" s="2">
        <v>9</v>
      </c>
      <c r="J464" s="3">
        <v>53.67</v>
      </c>
      <c r="K464" s="4">
        <v>0.2</v>
      </c>
      <c r="L464" s="3">
        <v>26.89</v>
      </c>
      <c r="M464" s="2">
        <v>0</v>
      </c>
      <c r="N464" s="3">
        <v>386.42</v>
      </c>
    </row>
    <row r="465" spans="1:14">
      <c r="A465" s="1">
        <v>45795</v>
      </c>
      <c r="B465" t="s">
        <v>523</v>
      </c>
      <c r="C465" t="s">
        <v>55</v>
      </c>
      <c r="D465" t="s">
        <v>56</v>
      </c>
      <c r="E465" t="s">
        <v>24</v>
      </c>
      <c r="F465" t="s">
        <v>41</v>
      </c>
      <c r="G465" t="s">
        <v>42</v>
      </c>
      <c r="H465" t="s">
        <v>20</v>
      </c>
      <c r="I465" s="2">
        <v>9</v>
      </c>
      <c r="J465" s="3">
        <v>9.2100000000000009</v>
      </c>
      <c r="K465" s="4">
        <v>0</v>
      </c>
      <c r="L465" s="3">
        <v>2.85</v>
      </c>
      <c r="M465" s="2">
        <v>9</v>
      </c>
      <c r="N465" s="3">
        <v>82.89</v>
      </c>
    </row>
    <row r="466" spans="1:14">
      <c r="A466" s="1">
        <v>45903</v>
      </c>
      <c r="B466" t="s">
        <v>524</v>
      </c>
      <c r="C466" t="s">
        <v>66</v>
      </c>
      <c r="D466" t="s">
        <v>67</v>
      </c>
      <c r="E466" t="s">
        <v>30</v>
      </c>
      <c r="F466" t="s">
        <v>18</v>
      </c>
      <c r="G466" t="s">
        <v>19</v>
      </c>
      <c r="H466" t="s">
        <v>20</v>
      </c>
      <c r="I466" s="2">
        <v>1</v>
      </c>
      <c r="J466" s="3">
        <v>68.05</v>
      </c>
      <c r="K466" s="4">
        <v>0.1</v>
      </c>
      <c r="L466" s="3">
        <v>33.86</v>
      </c>
      <c r="M466" s="2">
        <v>1</v>
      </c>
      <c r="N466" s="3">
        <v>61.24</v>
      </c>
    </row>
    <row r="467" spans="1:14">
      <c r="A467" s="1">
        <v>45910</v>
      </c>
      <c r="B467" t="s">
        <v>525</v>
      </c>
      <c r="C467" t="s">
        <v>15</v>
      </c>
      <c r="D467" t="s">
        <v>16</v>
      </c>
      <c r="E467" t="s">
        <v>17</v>
      </c>
      <c r="F467" t="s">
        <v>25</v>
      </c>
      <c r="G467" t="s">
        <v>26</v>
      </c>
      <c r="H467" t="s">
        <v>20</v>
      </c>
      <c r="I467" s="2">
        <v>6</v>
      </c>
      <c r="J467" s="3">
        <v>29.41</v>
      </c>
      <c r="K467" s="4">
        <v>0.15</v>
      </c>
      <c r="L467" s="3">
        <v>11.86</v>
      </c>
      <c r="M467" s="2">
        <v>6</v>
      </c>
      <c r="N467" s="3">
        <v>149.99</v>
      </c>
    </row>
    <row r="468" spans="1:14">
      <c r="A468" s="1">
        <v>45926</v>
      </c>
      <c r="B468" t="s">
        <v>526</v>
      </c>
      <c r="C468" t="s">
        <v>22</v>
      </c>
      <c r="D468" t="s">
        <v>23</v>
      </c>
      <c r="E468" t="s">
        <v>24</v>
      </c>
      <c r="F468" t="s">
        <v>18</v>
      </c>
      <c r="G468" t="s">
        <v>19</v>
      </c>
      <c r="H468" t="s">
        <v>20</v>
      </c>
      <c r="I468" s="2">
        <v>6</v>
      </c>
      <c r="J468" s="3">
        <v>13</v>
      </c>
      <c r="K468" s="4">
        <v>0.05</v>
      </c>
      <c r="L468" s="3">
        <v>4.28</v>
      </c>
      <c r="M468" s="2">
        <v>6</v>
      </c>
      <c r="N468" s="3">
        <v>74.099999999999994</v>
      </c>
    </row>
    <row r="469" spans="1:14">
      <c r="A469" s="1">
        <v>45798</v>
      </c>
      <c r="B469" t="s">
        <v>527</v>
      </c>
      <c r="C469" t="s">
        <v>28</v>
      </c>
      <c r="D469" t="s">
        <v>29</v>
      </c>
      <c r="E469" t="s">
        <v>30</v>
      </c>
      <c r="F469" t="s">
        <v>31</v>
      </c>
      <c r="G469" t="s">
        <v>32</v>
      </c>
      <c r="H469" t="s">
        <v>20</v>
      </c>
      <c r="I469" s="2">
        <v>2</v>
      </c>
      <c r="J469" s="3">
        <v>24.84</v>
      </c>
      <c r="K469" s="4">
        <v>0.1</v>
      </c>
      <c r="L469" s="3">
        <v>10.37</v>
      </c>
      <c r="M469" s="2">
        <v>2</v>
      </c>
      <c r="N469" s="3">
        <v>44.71</v>
      </c>
    </row>
    <row r="470" spans="1:14">
      <c r="A470" s="1">
        <v>45680</v>
      </c>
      <c r="B470" t="s">
        <v>528</v>
      </c>
      <c r="C470" t="s">
        <v>66</v>
      </c>
      <c r="D470" t="s">
        <v>67</v>
      </c>
      <c r="E470" t="s">
        <v>30</v>
      </c>
      <c r="F470" t="s">
        <v>41</v>
      </c>
      <c r="G470" t="s">
        <v>42</v>
      </c>
      <c r="H470" t="s">
        <v>33</v>
      </c>
      <c r="I470" s="2">
        <v>5</v>
      </c>
      <c r="J470" s="3">
        <v>70.239999999999995</v>
      </c>
      <c r="K470" s="4">
        <v>0.1</v>
      </c>
      <c r="L470" s="3">
        <v>33.79</v>
      </c>
      <c r="M470" s="2">
        <v>0</v>
      </c>
      <c r="N470" s="3">
        <v>316.08</v>
      </c>
    </row>
    <row r="471" spans="1:14">
      <c r="A471" s="1">
        <v>45969</v>
      </c>
      <c r="B471" t="s">
        <v>529</v>
      </c>
      <c r="C471" t="s">
        <v>55</v>
      </c>
      <c r="D471" t="s">
        <v>56</v>
      </c>
      <c r="E471" t="s">
        <v>24</v>
      </c>
      <c r="F471" t="s">
        <v>31</v>
      </c>
      <c r="G471" t="s">
        <v>32</v>
      </c>
      <c r="H471" t="s">
        <v>33</v>
      </c>
      <c r="I471" s="2">
        <v>3</v>
      </c>
      <c r="J471" s="3">
        <v>9.35</v>
      </c>
      <c r="K471" s="4">
        <v>0.1</v>
      </c>
      <c r="L471" s="3">
        <v>2.86</v>
      </c>
      <c r="M471" s="2">
        <v>0</v>
      </c>
      <c r="N471" s="3">
        <v>25.24</v>
      </c>
    </row>
    <row r="472" spans="1:14">
      <c r="A472" s="1">
        <v>45849</v>
      </c>
      <c r="B472" t="s">
        <v>530</v>
      </c>
      <c r="C472" t="s">
        <v>66</v>
      </c>
      <c r="D472" t="s">
        <v>67</v>
      </c>
      <c r="E472" t="s">
        <v>30</v>
      </c>
      <c r="F472" t="s">
        <v>25</v>
      </c>
      <c r="G472" t="s">
        <v>26</v>
      </c>
      <c r="H472" t="s">
        <v>33</v>
      </c>
      <c r="I472" s="2">
        <v>7</v>
      </c>
      <c r="J472" s="3">
        <v>71.31</v>
      </c>
      <c r="K472" s="4">
        <v>0.05</v>
      </c>
      <c r="L472" s="3">
        <v>34.26</v>
      </c>
      <c r="M472" s="2">
        <v>0</v>
      </c>
      <c r="N472" s="3">
        <v>474.21</v>
      </c>
    </row>
    <row r="473" spans="1:14">
      <c r="A473" s="1">
        <v>46010</v>
      </c>
      <c r="B473" t="s">
        <v>531</v>
      </c>
      <c r="C473" t="s">
        <v>89</v>
      </c>
      <c r="D473" t="s">
        <v>90</v>
      </c>
      <c r="E473" t="s">
        <v>75</v>
      </c>
      <c r="F473" t="s">
        <v>31</v>
      </c>
      <c r="G473" t="s">
        <v>32</v>
      </c>
      <c r="H473" t="s">
        <v>33</v>
      </c>
      <c r="I473" s="2">
        <v>11</v>
      </c>
      <c r="J473" s="3">
        <v>19.2</v>
      </c>
      <c r="K473" s="4">
        <v>0</v>
      </c>
      <c r="L473" s="3">
        <v>6.83</v>
      </c>
      <c r="M473" s="2">
        <v>0</v>
      </c>
      <c r="N473" s="3">
        <v>211.2</v>
      </c>
    </row>
    <row r="474" spans="1:14">
      <c r="A474" s="1">
        <v>45834</v>
      </c>
      <c r="B474" t="s">
        <v>532</v>
      </c>
      <c r="C474" t="s">
        <v>39</v>
      </c>
      <c r="D474" t="s">
        <v>40</v>
      </c>
      <c r="E474" t="s">
        <v>30</v>
      </c>
      <c r="F474" t="s">
        <v>31</v>
      </c>
      <c r="G474" t="s">
        <v>32</v>
      </c>
      <c r="H474" t="s">
        <v>33</v>
      </c>
      <c r="I474" s="2">
        <v>3</v>
      </c>
      <c r="J474" s="3">
        <v>54.51</v>
      </c>
      <c r="K474" s="4">
        <v>0.2</v>
      </c>
      <c r="L474" s="3">
        <v>26.47</v>
      </c>
      <c r="M474" s="2">
        <v>0</v>
      </c>
      <c r="N474" s="3">
        <v>130.82</v>
      </c>
    </row>
    <row r="475" spans="1:14">
      <c r="A475" s="1">
        <v>45969</v>
      </c>
      <c r="B475" t="s">
        <v>533</v>
      </c>
      <c r="C475" t="s">
        <v>49</v>
      </c>
      <c r="D475" t="s">
        <v>50</v>
      </c>
      <c r="E475" t="s">
        <v>30</v>
      </c>
      <c r="F475" t="s">
        <v>41</v>
      </c>
      <c r="G475" t="s">
        <v>42</v>
      </c>
      <c r="H475" t="s">
        <v>33</v>
      </c>
      <c r="I475" s="2">
        <v>6</v>
      </c>
      <c r="J475" s="3">
        <v>185.16</v>
      </c>
      <c r="K475" s="4">
        <v>0</v>
      </c>
      <c r="L475" s="3">
        <v>117.31</v>
      </c>
      <c r="M475" s="2">
        <v>0</v>
      </c>
      <c r="N475" s="3">
        <v>1110.96</v>
      </c>
    </row>
    <row r="476" spans="1:14">
      <c r="A476" s="1">
        <v>46000</v>
      </c>
      <c r="B476" t="s">
        <v>534</v>
      </c>
      <c r="C476" t="s">
        <v>69</v>
      </c>
      <c r="D476" t="s">
        <v>70</v>
      </c>
      <c r="E476" t="s">
        <v>30</v>
      </c>
      <c r="F476" t="s">
        <v>31</v>
      </c>
      <c r="G476" t="s">
        <v>32</v>
      </c>
      <c r="H476" t="s">
        <v>33</v>
      </c>
      <c r="I476" s="2">
        <v>2</v>
      </c>
      <c r="J476" s="3">
        <v>40.880000000000003</v>
      </c>
      <c r="K476" s="4">
        <v>0.1</v>
      </c>
      <c r="L476" s="3">
        <v>18.5</v>
      </c>
      <c r="M476" s="2">
        <v>0</v>
      </c>
      <c r="N476" s="3">
        <v>73.58</v>
      </c>
    </row>
    <row r="477" spans="1:14">
      <c r="A477" s="1">
        <v>45802</v>
      </c>
      <c r="B477" t="s">
        <v>535</v>
      </c>
      <c r="C477" t="s">
        <v>66</v>
      </c>
      <c r="D477" t="s">
        <v>67</v>
      </c>
      <c r="E477" t="s">
        <v>30</v>
      </c>
      <c r="F477" t="s">
        <v>41</v>
      </c>
      <c r="G477" t="s">
        <v>42</v>
      </c>
      <c r="H477" t="s">
        <v>33</v>
      </c>
      <c r="I477" s="2">
        <v>5</v>
      </c>
      <c r="J477" s="3">
        <v>70.680000000000007</v>
      </c>
      <c r="K477" s="4">
        <v>0</v>
      </c>
      <c r="L477" s="3">
        <v>34.36</v>
      </c>
      <c r="M477" s="2">
        <v>0</v>
      </c>
      <c r="N477" s="3">
        <v>353.4</v>
      </c>
    </row>
    <row r="478" spans="1:14">
      <c r="A478" s="1">
        <v>45871</v>
      </c>
      <c r="B478" t="s">
        <v>536</v>
      </c>
      <c r="C478" t="s">
        <v>35</v>
      </c>
      <c r="D478" t="s">
        <v>36</v>
      </c>
      <c r="E478" t="s">
        <v>17</v>
      </c>
      <c r="F478" t="s">
        <v>52</v>
      </c>
      <c r="G478" t="s">
        <v>53</v>
      </c>
      <c r="H478" t="s">
        <v>20</v>
      </c>
      <c r="I478" s="2">
        <v>2</v>
      </c>
      <c r="J478" s="3">
        <v>25.07</v>
      </c>
      <c r="K478" s="4">
        <v>0.05</v>
      </c>
      <c r="L478" s="3">
        <v>9.7899999999999991</v>
      </c>
      <c r="M478" s="2">
        <v>2</v>
      </c>
      <c r="N478" s="3">
        <v>47.63</v>
      </c>
    </row>
    <row r="479" spans="1:14">
      <c r="A479" s="1">
        <v>46000</v>
      </c>
      <c r="B479" t="s">
        <v>537</v>
      </c>
      <c r="C479" t="s">
        <v>82</v>
      </c>
      <c r="D479" t="s">
        <v>83</v>
      </c>
      <c r="E479" t="s">
        <v>75</v>
      </c>
      <c r="F479" t="s">
        <v>31</v>
      </c>
      <c r="G479" t="s">
        <v>32</v>
      </c>
      <c r="H479" t="s">
        <v>33</v>
      </c>
      <c r="I479" s="2">
        <v>4</v>
      </c>
      <c r="J479" s="3">
        <v>27.98</v>
      </c>
      <c r="K479" s="4">
        <v>0.15</v>
      </c>
      <c r="L479" s="3">
        <v>11.53</v>
      </c>
      <c r="M479" s="2">
        <v>0</v>
      </c>
      <c r="N479" s="3">
        <v>95.13</v>
      </c>
    </row>
    <row r="480" spans="1:14">
      <c r="A480" s="1">
        <v>45805</v>
      </c>
      <c r="B480" t="s">
        <v>538</v>
      </c>
      <c r="C480" t="s">
        <v>45</v>
      </c>
      <c r="D480" t="s">
        <v>46</v>
      </c>
      <c r="E480" t="s">
        <v>24</v>
      </c>
      <c r="F480" t="s">
        <v>31</v>
      </c>
      <c r="G480" t="s">
        <v>32</v>
      </c>
      <c r="H480" t="s">
        <v>33</v>
      </c>
      <c r="I480" s="2">
        <v>1</v>
      </c>
      <c r="J480" s="3">
        <v>23.02</v>
      </c>
      <c r="K480" s="4">
        <v>0.1</v>
      </c>
      <c r="L480" s="3">
        <v>8.56</v>
      </c>
      <c r="M480" s="2">
        <v>0</v>
      </c>
      <c r="N480" s="3">
        <v>20.72</v>
      </c>
    </row>
    <row r="481" spans="1:14">
      <c r="A481" s="1">
        <v>45664</v>
      </c>
      <c r="B481" t="s">
        <v>539</v>
      </c>
      <c r="C481" t="s">
        <v>82</v>
      </c>
      <c r="D481" t="s">
        <v>83</v>
      </c>
      <c r="E481" t="s">
        <v>75</v>
      </c>
      <c r="F481" t="s">
        <v>25</v>
      </c>
      <c r="G481" t="s">
        <v>26</v>
      </c>
      <c r="H481" t="s">
        <v>20</v>
      </c>
      <c r="I481" s="2">
        <v>2</v>
      </c>
      <c r="J481" s="3">
        <v>28.09</v>
      </c>
      <c r="K481" s="4">
        <v>0</v>
      </c>
      <c r="L481" s="3">
        <v>11.63</v>
      </c>
      <c r="M481" s="2">
        <v>2</v>
      </c>
      <c r="N481" s="3">
        <v>56.18</v>
      </c>
    </row>
    <row r="482" spans="1:14">
      <c r="A482" s="1">
        <v>45858</v>
      </c>
      <c r="B482" t="s">
        <v>540</v>
      </c>
      <c r="C482" t="s">
        <v>73</v>
      </c>
      <c r="D482" t="s">
        <v>74</v>
      </c>
      <c r="E482" t="s">
        <v>75</v>
      </c>
      <c r="F482" t="s">
        <v>18</v>
      </c>
      <c r="G482" t="s">
        <v>19</v>
      </c>
      <c r="H482" t="s">
        <v>20</v>
      </c>
      <c r="I482" s="2">
        <v>3</v>
      </c>
      <c r="J482" s="3">
        <v>31.83</v>
      </c>
      <c r="K482" s="4">
        <v>0.1</v>
      </c>
      <c r="L482" s="3">
        <v>14.14</v>
      </c>
      <c r="M482" s="2">
        <v>3</v>
      </c>
      <c r="N482" s="3">
        <v>85.94</v>
      </c>
    </row>
    <row r="483" spans="1:14">
      <c r="A483" s="1">
        <v>45857</v>
      </c>
      <c r="B483" t="s">
        <v>541</v>
      </c>
      <c r="C483" t="s">
        <v>69</v>
      </c>
      <c r="D483" t="s">
        <v>70</v>
      </c>
      <c r="E483" t="s">
        <v>30</v>
      </c>
      <c r="F483" t="s">
        <v>25</v>
      </c>
      <c r="G483" t="s">
        <v>26</v>
      </c>
      <c r="H483" t="s">
        <v>33</v>
      </c>
      <c r="I483" s="2">
        <v>6</v>
      </c>
      <c r="J483" s="3">
        <v>40.520000000000003</v>
      </c>
      <c r="K483" s="4">
        <v>0.05</v>
      </c>
      <c r="L483" s="3">
        <v>18.29</v>
      </c>
      <c r="M483" s="2">
        <v>0</v>
      </c>
      <c r="N483" s="3">
        <v>230.96</v>
      </c>
    </row>
    <row r="484" spans="1:14">
      <c r="A484" s="1">
        <v>45998</v>
      </c>
      <c r="B484" t="s">
        <v>542</v>
      </c>
      <c r="C484" t="s">
        <v>69</v>
      </c>
      <c r="D484" t="s">
        <v>70</v>
      </c>
      <c r="E484" t="s">
        <v>30</v>
      </c>
      <c r="F484" t="s">
        <v>31</v>
      </c>
      <c r="G484" t="s">
        <v>32</v>
      </c>
      <c r="H484" t="s">
        <v>33</v>
      </c>
      <c r="I484" s="2">
        <v>3</v>
      </c>
      <c r="J484" s="3">
        <v>39.99</v>
      </c>
      <c r="K484" s="4">
        <v>0.2</v>
      </c>
      <c r="L484" s="3">
        <v>18.12</v>
      </c>
      <c r="M484" s="2">
        <v>0</v>
      </c>
      <c r="N484" s="3">
        <v>95.98</v>
      </c>
    </row>
    <row r="485" spans="1:14">
      <c r="A485" s="1">
        <v>45847</v>
      </c>
      <c r="B485" t="s">
        <v>543</v>
      </c>
      <c r="C485" t="s">
        <v>22</v>
      </c>
      <c r="D485" t="s">
        <v>23</v>
      </c>
      <c r="E485" t="s">
        <v>24</v>
      </c>
      <c r="F485" t="s">
        <v>25</v>
      </c>
      <c r="G485" t="s">
        <v>26</v>
      </c>
      <c r="H485" t="s">
        <v>20</v>
      </c>
      <c r="I485" s="2">
        <v>1</v>
      </c>
      <c r="J485" s="3">
        <v>12.73</v>
      </c>
      <c r="K485" s="4">
        <v>0.05</v>
      </c>
      <c r="L485" s="3">
        <v>4.25</v>
      </c>
      <c r="M485" s="2">
        <v>1</v>
      </c>
      <c r="N485" s="3">
        <v>12.09</v>
      </c>
    </row>
    <row r="486" spans="1:14">
      <c r="A486" s="1">
        <v>45915</v>
      </c>
      <c r="B486" t="s">
        <v>544</v>
      </c>
      <c r="C486" t="s">
        <v>15</v>
      </c>
      <c r="D486" t="s">
        <v>16</v>
      </c>
      <c r="E486" t="s">
        <v>17</v>
      </c>
      <c r="F486" t="s">
        <v>18</v>
      </c>
      <c r="G486" t="s">
        <v>19</v>
      </c>
      <c r="H486" t="s">
        <v>20</v>
      </c>
      <c r="I486" s="2">
        <v>2</v>
      </c>
      <c r="J486" s="3">
        <v>30.09</v>
      </c>
      <c r="K486" s="4">
        <v>0.05</v>
      </c>
      <c r="L486" s="3">
        <v>11.96</v>
      </c>
      <c r="M486" s="2">
        <v>2</v>
      </c>
      <c r="N486" s="3">
        <v>57.17</v>
      </c>
    </row>
    <row r="487" spans="1:14">
      <c r="A487" s="1">
        <v>45799</v>
      </c>
      <c r="B487" t="s">
        <v>545</v>
      </c>
      <c r="C487" t="s">
        <v>55</v>
      </c>
      <c r="D487" t="s">
        <v>56</v>
      </c>
      <c r="E487" t="s">
        <v>24</v>
      </c>
      <c r="F487" t="s">
        <v>31</v>
      </c>
      <c r="G487" t="s">
        <v>32</v>
      </c>
      <c r="H487" t="s">
        <v>33</v>
      </c>
      <c r="I487" s="2">
        <v>4</v>
      </c>
      <c r="J487" s="3">
        <v>9.51</v>
      </c>
      <c r="K487" s="4">
        <v>0.05</v>
      </c>
      <c r="L487" s="3">
        <v>2.83</v>
      </c>
      <c r="M487" s="2">
        <v>0</v>
      </c>
      <c r="N487" s="3">
        <v>36.14</v>
      </c>
    </row>
    <row r="488" spans="1:14">
      <c r="A488" s="1">
        <v>45946</v>
      </c>
      <c r="B488" t="s">
        <v>546</v>
      </c>
      <c r="C488" t="s">
        <v>58</v>
      </c>
      <c r="D488" t="s">
        <v>59</v>
      </c>
      <c r="E488" t="s">
        <v>17</v>
      </c>
      <c r="F488" t="s">
        <v>52</v>
      </c>
      <c r="G488" t="s">
        <v>53</v>
      </c>
      <c r="H488" t="s">
        <v>33</v>
      </c>
      <c r="I488" s="2">
        <v>3</v>
      </c>
      <c r="J488" s="3">
        <v>19.73</v>
      </c>
      <c r="K488" s="4">
        <v>0</v>
      </c>
      <c r="L488" s="3">
        <v>7.41</v>
      </c>
      <c r="M488" s="2">
        <v>0</v>
      </c>
      <c r="N488" s="3">
        <v>59.19</v>
      </c>
    </row>
    <row r="489" spans="1:14">
      <c r="A489" s="1">
        <v>45930</v>
      </c>
      <c r="B489" t="s">
        <v>547</v>
      </c>
      <c r="C489" t="s">
        <v>73</v>
      </c>
      <c r="D489" t="s">
        <v>74</v>
      </c>
      <c r="E489" t="s">
        <v>75</v>
      </c>
      <c r="F489" t="s">
        <v>52</v>
      </c>
      <c r="G489" t="s">
        <v>53</v>
      </c>
      <c r="H489" t="s">
        <v>33</v>
      </c>
      <c r="I489" s="2">
        <v>4</v>
      </c>
      <c r="J489" s="3">
        <v>32.659999999999997</v>
      </c>
      <c r="K489" s="4">
        <v>0</v>
      </c>
      <c r="L489" s="3">
        <v>13.96</v>
      </c>
      <c r="M489" s="2">
        <v>0</v>
      </c>
      <c r="N489" s="3">
        <v>130.63999999999999</v>
      </c>
    </row>
    <row r="490" spans="1:14">
      <c r="A490" s="1">
        <v>45788</v>
      </c>
      <c r="B490" t="s">
        <v>548</v>
      </c>
      <c r="C490" t="s">
        <v>73</v>
      </c>
      <c r="D490" t="s">
        <v>74</v>
      </c>
      <c r="E490" t="s">
        <v>75</v>
      </c>
      <c r="F490" t="s">
        <v>18</v>
      </c>
      <c r="G490" t="s">
        <v>19</v>
      </c>
      <c r="H490" t="s">
        <v>33</v>
      </c>
      <c r="I490" s="2">
        <v>4</v>
      </c>
      <c r="J490" s="3">
        <v>31.79</v>
      </c>
      <c r="K490" s="4">
        <v>0.15</v>
      </c>
      <c r="L490" s="3">
        <v>14.36</v>
      </c>
      <c r="M490" s="2">
        <v>0</v>
      </c>
      <c r="N490" s="3">
        <v>108.09</v>
      </c>
    </row>
    <row r="491" spans="1:14">
      <c r="A491" s="1">
        <v>46015</v>
      </c>
      <c r="B491" t="s">
        <v>549</v>
      </c>
      <c r="C491" t="s">
        <v>55</v>
      </c>
      <c r="D491" t="s">
        <v>56</v>
      </c>
      <c r="E491" t="s">
        <v>24</v>
      </c>
      <c r="F491" t="s">
        <v>25</v>
      </c>
      <c r="G491" t="s">
        <v>26</v>
      </c>
      <c r="H491" t="s">
        <v>33</v>
      </c>
      <c r="I491" s="2">
        <v>4</v>
      </c>
      <c r="J491" s="3">
        <v>9.69</v>
      </c>
      <c r="K491" s="4">
        <v>0</v>
      </c>
      <c r="L491" s="3">
        <v>2.87</v>
      </c>
      <c r="M491" s="2">
        <v>0</v>
      </c>
      <c r="N491" s="3">
        <v>38.76</v>
      </c>
    </row>
    <row r="492" spans="1:14">
      <c r="A492" s="1">
        <v>46014</v>
      </c>
      <c r="B492" t="s">
        <v>550</v>
      </c>
      <c r="C492" t="s">
        <v>15</v>
      </c>
      <c r="D492" t="s">
        <v>16</v>
      </c>
      <c r="E492" t="s">
        <v>17</v>
      </c>
      <c r="F492" t="s">
        <v>41</v>
      </c>
      <c r="G492" t="s">
        <v>42</v>
      </c>
      <c r="H492" t="s">
        <v>20</v>
      </c>
      <c r="I492" s="2">
        <v>3</v>
      </c>
      <c r="J492" s="3">
        <v>29.21</v>
      </c>
      <c r="K492" s="4">
        <v>0.15</v>
      </c>
      <c r="L492" s="3">
        <v>12.01</v>
      </c>
      <c r="M492" s="2">
        <v>3</v>
      </c>
      <c r="N492" s="3">
        <v>74.489999999999995</v>
      </c>
    </row>
    <row r="493" spans="1:14">
      <c r="A493" s="1">
        <v>45661</v>
      </c>
      <c r="B493" t="s">
        <v>551</v>
      </c>
      <c r="C493" t="s">
        <v>49</v>
      </c>
      <c r="D493" t="s">
        <v>50</v>
      </c>
      <c r="E493" t="s">
        <v>30</v>
      </c>
      <c r="F493" t="s">
        <v>25</v>
      </c>
      <c r="G493" t="s">
        <v>26</v>
      </c>
      <c r="H493" t="s">
        <v>20</v>
      </c>
      <c r="I493" s="2">
        <v>4</v>
      </c>
      <c r="J493" s="3">
        <v>194.38</v>
      </c>
      <c r="K493" s="4">
        <v>0.2</v>
      </c>
      <c r="L493" s="3">
        <v>116.98</v>
      </c>
      <c r="M493" s="2">
        <v>4</v>
      </c>
      <c r="N493" s="3">
        <v>622.02</v>
      </c>
    </row>
    <row r="494" spans="1:14">
      <c r="A494" s="1">
        <v>45905</v>
      </c>
      <c r="B494" t="s">
        <v>552</v>
      </c>
      <c r="C494" t="s">
        <v>22</v>
      </c>
      <c r="D494" t="s">
        <v>23</v>
      </c>
      <c r="E494" t="s">
        <v>24</v>
      </c>
      <c r="F494" t="s">
        <v>31</v>
      </c>
      <c r="G494" t="s">
        <v>32</v>
      </c>
      <c r="H494" t="s">
        <v>20</v>
      </c>
      <c r="I494" s="2">
        <v>5</v>
      </c>
      <c r="J494" s="3">
        <v>13.27</v>
      </c>
      <c r="K494" s="4">
        <v>0.1</v>
      </c>
      <c r="L494" s="3">
        <v>4.24</v>
      </c>
      <c r="M494" s="2">
        <v>5</v>
      </c>
      <c r="N494" s="3">
        <v>59.71</v>
      </c>
    </row>
    <row r="495" spans="1:14">
      <c r="A495" s="1">
        <v>46021</v>
      </c>
      <c r="B495" t="s">
        <v>553</v>
      </c>
      <c r="C495" t="s">
        <v>49</v>
      </c>
      <c r="D495" t="s">
        <v>50</v>
      </c>
      <c r="E495" t="s">
        <v>30</v>
      </c>
      <c r="F495" t="s">
        <v>25</v>
      </c>
      <c r="G495" t="s">
        <v>26</v>
      </c>
      <c r="H495" t="s">
        <v>33</v>
      </c>
      <c r="I495" s="2">
        <v>12</v>
      </c>
      <c r="J495" s="3">
        <v>186.31</v>
      </c>
      <c r="K495" s="4">
        <v>0.15</v>
      </c>
      <c r="L495" s="3">
        <v>118.64</v>
      </c>
      <c r="M495" s="2">
        <v>0</v>
      </c>
      <c r="N495" s="3">
        <v>1900.36</v>
      </c>
    </row>
    <row r="496" spans="1:14">
      <c r="A496" s="1">
        <v>45886</v>
      </c>
      <c r="B496" t="s">
        <v>554</v>
      </c>
      <c r="C496" t="s">
        <v>45</v>
      </c>
      <c r="D496" t="s">
        <v>46</v>
      </c>
      <c r="E496" t="s">
        <v>24</v>
      </c>
      <c r="F496" t="s">
        <v>25</v>
      </c>
      <c r="G496" t="s">
        <v>26</v>
      </c>
      <c r="H496" t="s">
        <v>20</v>
      </c>
      <c r="I496" s="2">
        <v>2</v>
      </c>
      <c r="J496" s="3">
        <v>23.04</v>
      </c>
      <c r="K496" s="4">
        <v>0</v>
      </c>
      <c r="L496" s="3">
        <v>8.4499999999999993</v>
      </c>
      <c r="M496" s="2">
        <v>2</v>
      </c>
      <c r="N496" s="3">
        <v>46.08</v>
      </c>
    </row>
    <row r="497" spans="1:14">
      <c r="A497" s="1">
        <v>45757</v>
      </c>
      <c r="B497" t="s">
        <v>555</v>
      </c>
      <c r="C497" t="s">
        <v>28</v>
      </c>
      <c r="D497" t="s">
        <v>29</v>
      </c>
      <c r="E497" t="s">
        <v>30</v>
      </c>
      <c r="F497" t="s">
        <v>41</v>
      </c>
      <c r="G497" t="s">
        <v>42</v>
      </c>
      <c r="H497" t="s">
        <v>33</v>
      </c>
      <c r="I497" s="2">
        <v>5</v>
      </c>
      <c r="J497" s="3">
        <v>24.44</v>
      </c>
      <c r="K497" s="4">
        <v>0.05</v>
      </c>
      <c r="L497" s="3">
        <v>10.49</v>
      </c>
      <c r="M497" s="2">
        <v>0</v>
      </c>
      <c r="N497" s="3">
        <v>116.09</v>
      </c>
    </row>
    <row r="498" spans="1:14">
      <c r="A498" s="1">
        <v>45687</v>
      </c>
      <c r="B498" t="s">
        <v>556</v>
      </c>
      <c r="C498" t="s">
        <v>89</v>
      </c>
      <c r="D498" t="s">
        <v>90</v>
      </c>
      <c r="E498" t="s">
        <v>75</v>
      </c>
      <c r="F498" t="s">
        <v>52</v>
      </c>
      <c r="G498" t="s">
        <v>53</v>
      </c>
      <c r="H498" t="s">
        <v>20</v>
      </c>
      <c r="I498" s="2">
        <v>6</v>
      </c>
      <c r="J498" s="3">
        <v>19.329999999999998</v>
      </c>
      <c r="K498" s="4">
        <v>0.05</v>
      </c>
      <c r="L498" s="3">
        <v>6.91</v>
      </c>
      <c r="M498" s="2">
        <v>6</v>
      </c>
      <c r="N498" s="3">
        <v>110.18</v>
      </c>
    </row>
    <row r="499" spans="1:14">
      <c r="A499" s="1">
        <v>45745</v>
      </c>
      <c r="B499" t="s">
        <v>557</v>
      </c>
      <c r="C499" t="s">
        <v>22</v>
      </c>
      <c r="D499" t="s">
        <v>23</v>
      </c>
      <c r="E499" t="s">
        <v>24</v>
      </c>
      <c r="F499" t="s">
        <v>52</v>
      </c>
      <c r="G499" t="s">
        <v>53</v>
      </c>
      <c r="H499" t="s">
        <v>33</v>
      </c>
      <c r="I499" s="2">
        <v>1</v>
      </c>
      <c r="J499" s="3">
        <v>13.17</v>
      </c>
      <c r="K499" s="4">
        <v>0.1</v>
      </c>
      <c r="L499" s="3">
        <v>4.3099999999999996</v>
      </c>
      <c r="M499" s="2">
        <v>0</v>
      </c>
      <c r="N499" s="3">
        <v>11.85</v>
      </c>
    </row>
    <row r="500" spans="1:14">
      <c r="A500" s="1">
        <v>45750</v>
      </c>
      <c r="B500" t="s">
        <v>558</v>
      </c>
      <c r="C500" t="s">
        <v>82</v>
      </c>
      <c r="D500" t="s">
        <v>83</v>
      </c>
      <c r="E500" t="s">
        <v>75</v>
      </c>
      <c r="F500" t="s">
        <v>31</v>
      </c>
      <c r="G500" t="s">
        <v>32</v>
      </c>
      <c r="H500" t="s">
        <v>33</v>
      </c>
      <c r="I500" s="2">
        <v>6</v>
      </c>
      <c r="J500" s="3">
        <v>27.68</v>
      </c>
      <c r="K500" s="4">
        <v>0.05</v>
      </c>
      <c r="L500" s="3">
        <v>11.65</v>
      </c>
      <c r="M500" s="2">
        <v>0</v>
      </c>
      <c r="N500" s="3">
        <v>157.78</v>
      </c>
    </row>
    <row r="501" spans="1:14">
      <c r="A501" s="1">
        <v>45987</v>
      </c>
      <c r="B501" t="s">
        <v>559</v>
      </c>
      <c r="C501" t="s">
        <v>49</v>
      </c>
      <c r="D501" t="s">
        <v>50</v>
      </c>
      <c r="E501" t="s">
        <v>30</v>
      </c>
      <c r="F501" t="s">
        <v>52</v>
      </c>
      <c r="G501" t="s">
        <v>53</v>
      </c>
      <c r="H501" t="s">
        <v>20</v>
      </c>
      <c r="I501" s="2">
        <v>2</v>
      </c>
      <c r="J501" s="3">
        <v>187.59</v>
      </c>
      <c r="K501" s="4">
        <v>0.2</v>
      </c>
      <c r="L501" s="3">
        <v>117.96</v>
      </c>
      <c r="M501" s="2">
        <v>2</v>
      </c>
      <c r="N501" s="3">
        <v>300.14</v>
      </c>
    </row>
    <row r="502" spans="1:14">
      <c r="A502" s="1">
        <v>45782</v>
      </c>
      <c r="B502" t="s">
        <v>560</v>
      </c>
      <c r="C502" t="s">
        <v>28</v>
      </c>
      <c r="D502" t="s">
        <v>29</v>
      </c>
      <c r="E502" t="s">
        <v>30</v>
      </c>
      <c r="F502" t="s">
        <v>25</v>
      </c>
      <c r="G502" t="s">
        <v>26</v>
      </c>
      <c r="H502" t="s">
        <v>20</v>
      </c>
      <c r="I502" s="2">
        <v>10</v>
      </c>
      <c r="J502" s="3">
        <v>24.66</v>
      </c>
      <c r="K502" s="4">
        <v>0</v>
      </c>
      <c r="L502" s="3">
        <v>10.6</v>
      </c>
      <c r="M502" s="2">
        <v>10</v>
      </c>
      <c r="N502" s="3">
        <v>246.6</v>
      </c>
    </row>
    <row r="503" spans="1:14">
      <c r="A503" s="1">
        <v>45752</v>
      </c>
      <c r="B503" t="s">
        <v>561</v>
      </c>
      <c r="C503" t="s">
        <v>28</v>
      </c>
      <c r="D503" t="s">
        <v>29</v>
      </c>
      <c r="E503" t="s">
        <v>30</v>
      </c>
      <c r="F503" t="s">
        <v>52</v>
      </c>
      <c r="G503" t="s">
        <v>53</v>
      </c>
      <c r="H503" t="s">
        <v>20</v>
      </c>
      <c r="I503" s="2">
        <v>3</v>
      </c>
      <c r="J503" s="3">
        <v>25.42</v>
      </c>
      <c r="K503" s="4">
        <v>0.15</v>
      </c>
      <c r="L503" s="3">
        <v>10.48</v>
      </c>
      <c r="M503" s="2">
        <v>3</v>
      </c>
      <c r="N503" s="3">
        <v>64.819999999999993</v>
      </c>
    </row>
    <row r="504" spans="1:14">
      <c r="A504" s="1">
        <v>45972</v>
      </c>
      <c r="B504" t="s">
        <v>562</v>
      </c>
      <c r="C504" t="s">
        <v>66</v>
      </c>
      <c r="D504" t="s">
        <v>67</v>
      </c>
      <c r="E504" t="s">
        <v>30</v>
      </c>
      <c r="F504" t="s">
        <v>31</v>
      </c>
      <c r="G504" t="s">
        <v>32</v>
      </c>
      <c r="H504" t="s">
        <v>20</v>
      </c>
      <c r="I504" s="2">
        <v>6</v>
      </c>
      <c r="J504" s="3">
        <v>70.17</v>
      </c>
      <c r="K504" s="4">
        <v>0.15</v>
      </c>
      <c r="L504" s="3">
        <v>34.450000000000003</v>
      </c>
      <c r="M504" s="2">
        <v>6</v>
      </c>
      <c r="N504" s="3">
        <v>357.87</v>
      </c>
    </row>
    <row r="505" spans="1:14">
      <c r="A505" s="1">
        <v>45713</v>
      </c>
      <c r="B505" t="s">
        <v>563</v>
      </c>
      <c r="C505" t="s">
        <v>15</v>
      </c>
      <c r="D505" t="s">
        <v>16</v>
      </c>
      <c r="E505" t="s">
        <v>17</v>
      </c>
      <c r="F505" t="s">
        <v>31</v>
      </c>
      <c r="G505" t="s">
        <v>32</v>
      </c>
      <c r="H505" t="s">
        <v>33</v>
      </c>
      <c r="I505" s="2">
        <v>10</v>
      </c>
      <c r="J505" s="3">
        <v>29.54</v>
      </c>
      <c r="K505" s="4">
        <v>0</v>
      </c>
      <c r="L505" s="3">
        <v>11.86</v>
      </c>
      <c r="M505" s="2">
        <v>0</v>
      </c>
      <c r="N505" s="3">
        <v>295.39999999999998</v>
      </c>
    </row>
    <row r="506" spans="1:14">
      <c r="A506" s="1">
        <v>45965</v>
      </c>
      <c r="B506" t="s">
        <v>564</v>
      </c>
      <c r="C506" t="s">
        <v>22</v>
      </c>
      <c r="D506" t="s">
        <v>23</v>
      </c>
      <c r="E506" t="s">
        <v>24</v>
      </c>
      <c r="F506" t="s">
        <v>31</v>
      </c>
      <c r="G506" t="s">
        <v>32</v>
      </c>
      <c r="H506" t="s">
        <v>33</v>
      </c>
      <c r="I506" s="2">
        <v>6</v>
      </c>
      <c r="J506" s="3">
        <v>13.33</v>
      </c>
      <c r="K506" s="4">
        <v>0</v>
      </c>
      <c r="L506" s="3">
        <v>4.17</v>
      </c>
      <c r="M506" s="2">
        <v>0</v>
      </c>
      <c r="N506" s="3">
        <v>79.98</v>
      </c>
    </row>
    <row r="507" spans="1:14">
      <c r="A507" s="1">
        <v>46008</v>
      </c>
      <c r="B507" t="s">
        <v>565</v>
      </c>
      <c r="C507" t="s">
        <v>66</v>
      </c>
      <c r="D507" t="s">
        <v>67</v>
      </c>
      <c r="E507" t="s">
        <v>30</v>
      </c>
      <c r="F507" t="s">
        <v>18</v>
      </c>
      <c r="G507" t="s">
        <v>19</v>
      </c>
      <c r="H507" t="s">
        <v>33</v>
      </c>
      <c r="I507" s="2">
        <v>3</v>
      </c>
      <c r="J507" s="3">
        <v>71.62</v>
      </c>
      <c r="K507" s="4">
        <v>0.05</v>
      </c>
      <c r="L507" s="3">
        <v>33.64</v>
      </c>
      <c r="M507" s="2">
        <v>0</v>
      </c>
      <c r="N507" s="3">
        <v>204.12</v>
      </c>
    </row>
    <row r="508" spans="1:14">
      <c r="A508" s="1">
        <v>45809</v>
      </c>
      <c r="B508" t="s">
        <v>566</v>
      </c>
      <c r="C508" t="s">
        <v>69</v>
      </c>
      <c r="D508" t="s">
        <v>70</v>
      </c>
      <c r="E508" t="s">
        <v>30</v>
      </c>
      <c r="F508" t="s">
        <v>18</v>
      </c>
      <c r="G508" t="s">
        <v>19</v>
      </c>
      <c r="H508" t="s">
        <v>33</v>
      </c>
      <c r="I508" s="2">
        <v>3</v>
      </c>
      <c r="J508" s="3">
        <v>39.369999999999997</v>
      </c>
      <c r="K508" s="4">
        <v>0</v>
      </c>
      <c r="L508" s="3">
        <v>18.309999999999999</v>
      </c>
      <c r="M508" s="2">
        <v>0</v>
      </c>
      <c r="N508" s="3">
        <v>118.11</v>
      </c>
    </row>
    <row r="509" spans="1:14">
      <c r="A509" s="1">
        <v>45953</v>
      </c>
      <c r="B509" t="s">
        <v>567</v>
      </c>
      <c r="C509" t="s">
        <v>55</v>
      </c>
      <c r="D509" t="s">
        <v>56</v>
      </c>
      <c r="E509" t="s">
        <v>24</v>
      </c>
      <c r="F509" t="s">
        <v>31</v>
      </c>
      <c r="G509" t="s">
        <v>32</v>
      </c>
      <c r="H509" t="s">
        <v>20</v>
      </c>
      <c r="I509" s="2">
        <v>1</v>
      </c>
      <c r="J509" s="3">
        <v>9.3000000000000007</v>
      </c>
      <c r="K509" s="4">
        <v>0</v>
      </c>
      <c r="L509" s="3">
        <v>2.83</v>
      </c>
      <c r="M509" s="2">
        <v>1</v>
      </c>
      <c r="N509" s="3">
        <v>9.3000000000000007</v>
      </c>
    </row>
    <row r="510" spans="1:14">
      <c r="A510" s="1">
        <v>46016</v>
      </c>
      <c r="B510" t="s">
        <v>568</v>
      </c>
      <c r="C510" t="s">
        <v>45</v>
      </c>
      <c r="D510" t="s">
        <v>46</v>
      </c>
      <c r="E510" t="s">
        <v>24</v>
      </c>
      <c r="F510" t="s">
        <v>41</v>
      </c>
      <c r="G510" t="s">
        <v>42</v>
      </c>
      <c r="H510" t="s">
        <v>20</v>
      </c>
      <c r="I510" s="2">
        <v>7</v>
      </c>
      <c r="J510" s="3">
        <v>23.39</v>
      </c>
      <c r="K510" s="4">
        <v>0.2</v>
      </c>
      <c r="L510" s="3">
        <v>8.6</v>
      </c>
      <c r="M510" s="2">
        <v>7</v>
      </c>
      <c r="N510" s="3">
        <v>130.97999999999999</v>
      </c>
    </row>
    <row r="511" spans="1:14">
      <c r="A511" s="1">
        <v>45987</v>
      </c>
      <c r="B511" t="s">
        <v>569</v>
      </c>
      <c r="C511" t="s">
        <v>63</v>
      </c>
      <c r="D511" t="s">
        <v>64</v>
      </c>
      <c r="E511" t="s">
        <v>17</v>
      </c>
      <c r="F511" t="s">
        <v>52</v>
      </c>
      <c r="G511" t="s">
        <v>53</v>
      </c>
      <c r="H511" t="s">
        <v>33</v>
      </c>
      <c r="I511" s="2">
        <v>3</v>
      </c>
      <c r="J511" s="3">
        <v>79.31</v>
      </c>
      <c r="K511" s="4">
        <v>0.1</v>
      </c>
      <c r="L511" s="3">
        <v>44.97</v>
      </c>
      <c r="M511" s="2">
        <v>0</v>
      </c>
      <c r="N511" s="3">
        <v>214.14</v>
      </c>
    </row>
    <row r="512" spans="1:14">
      <c r="A512" s="1">
        <v>45818</v>
      </c>
      <c r="B512" t="s">
        <v>570</v>
      </c>
      <c r="C512" t="s">
        <v>22</v>
      </c>
      <c r="D512" t="s">
        <v>23</v>
      </c>
      <c r="E512" t="s">
        <v>24</v>
      </c>
      <c r="F512" t="s">
        <v>52</v>
      </c>
      <c r="G512" t="s">
        <v>53</v>
      </c>
      <c r="H512" t="s">
        <v>20</v>
      </c>
      <c r="I512" s="2">
        <v>1</v>
      </c>
      <c r="J512" s="3">
        <v>12.87</v>
      </c>
      <c r="K512" s="4">
        <v>0.2</v>
      </c>
      <c r="L512" s="3">
        <v>4.32</v>
      </c>
      <c r="M512" s="2">
        <v>1</v>
      </c>
      <c r="N512" s="3">
        <v>10.3</v>
      </c>
    </row>
    <row r="513" spans="1:14">
      <c r="A513" s="1">
        <v>45872</v>
      </c>
      <c r="B513" t="s">
        <v>571</v>
      </c>
      <c r="C513" t="s">
        <v>22</v>
      </c>
      <c r="D513" t="s">
        <v>23</v>
      </c>
      <c r="E513" t="s">
        <v>24</v>
      </c>
      <c r="F513" t="s">
        <v>31</v>
      </c>
      <c r="G513" t="s">
        <v>32</v>
      </c>
      <c r="H513" t="s">
        <v>33</v>
      </c>
      <c r="I513" s="2">
        <v>6</v>
      </c>
      <c r="J513" s="3">
        <v>13.02</v>
      </c>
      <c r="K513" s="4">
        <v>0.15</v>
      </c>
      <c r="L513" s="3">
        <v>4.17</v>
      </c>
      <c r="M513" s="2">
        <v>0</v>
      </c>
      <c r="N513" s="3">
        <v>66.400000000000006</v>
      </c>
    </row>
    <row r="514" spans="1:14">
      <c r="A514" s="1">
        <v>45913</v>
      </c>
      <c r="B514" t="s">
        <v>572</v>
      </c>
      <c r="C514" t="s">
        <v>15</v>
      </c>
      <c r="D514" t="s">
        <v>16</v>
      </c>
      <c r="E514" t="s">
        <v>17</v>
      </c>
      <c r="F514" t="s">
        <v>31</v>
      </c>
      <c r="G514" t="s">
        <v>32</v>
      </c>
      <c r="H514" t="s">
        <v>33</v>
      </c>
      <c r="I514" s="2">
        <v>4</v>
      </c>
      <c r="J514" s="3">
        <v>29.75</v>
      </c>
      <c r="K514" s="4">
        <v>0.05</v>
      </c>
      <c r="L514" s="3">
        <v>11.91</v>
      </c>
      <c r="M514" s="2">
        <v>0</v>
      </c>
      <c r="N514" s="3">
        <v>113.05</v>
      </c>
    </row>
    <row r="515" spans="1:14">
      <c r="A515" s="1">
        <v>45688</v>
      </c>
      <c r="B515" t="s">
        <v>573</v>
      </c>
      <c r="C515" t="s">
        <v>22</v>
      </c>
      <c r="D515" t="s">
        <v>23</v>
      </c>
      <c r="E515" t="s">
        <v>24</v>
      </c>
      <c r="F515" t="s">
        <v>52</v>
      </c>
      <c r="G515" t="s">
        <v>53</v>
      </c>
      <c r="H515" t="s">
        <v>20</v>
      </c>
      <c r="I515" s="2">
        <v>5</v>
      </c>
      <c r="J515" s="3">
        <v>13.2</v>
      </c>
      <c r="K515" s="4">
        <v>0</v>
      </c>
      <c r="L515" s="3">
        <v>4.22</v>
      </c>
      <c r="M515" s="2">
        <v>5</v>
      </c>
      <c r="N515" s="3">
        <v>66</v>
      </c>
    </row>
    <row r="516" spans="1:14">
      <c r="A516" s="1">
        <v>45904</v>
      </c>
      <c r="B516" t="s">
        <v>574</v>
      </c>
      <c r="C516" t="s">
        <v>66</v>
      </c>
      <c r="D516" t="s">
        <v>67</v>
      </c>
      <c r="E516" t="s">
        <v>30</v>
      </c>
      <c r="F516" t="s">
        <v>25</v>
      </c>
      <c r="G516" t="s">
        <v>26</v>
      </c>
      <c r="H516" t="s">
        <v>33</v>
      </c>
      <c r="I516" s="2">
        <v>1</v>
      </c>
      <c r="J516" s="3">
        <v>71.83</v>
      </c>
      <c r="K516" s="4">
        <v>0</v>
      </c>
      <c r="L516" s="3">
        <v>34.51</v>
      </c>
      <c r="M516" s="2">
        <v>0</v>
      </c>
      <c r="N516" s="3">
        <v>71.83</v>
      </c>
    </row>
    <row r="517" spans="1:14">
      <c r="A517" s="1">
        <v>45732</v>
      </c>
      <c r="B517" t="s">
        <v>575</v>
      </c>
      <c r="C517" t="s">
        <v>39</v>
      </c>
      <c r="D517" t="s">
        <v>40</v>
      </c>
      <c r="E517" t="s">
        <v>30</v>
      </c>
      <c r="F517" t="s">
        <v>41</v>
      </c>
      <c r="G517" t="s">
        <v>42</v>
      </c>
      <c r="H517" t="s">
        <v>20</v>
      </c>
      <c r="I517" s="2">
        <v>4</v>
      </c>
      <c r="J517" s="3">
        <v>54.62</v>
      </c>
      <c r="K517" s="4">
        <v>0.15</v>
      </c>
      <c r="L517" s="3">
        <v>27.22</v>
      </c>
      <c r="M517" s="2">
        <v>4</v>
      </c>
      <c r="N517" s="3">
        <v>185.71</v>
      </c>
    </row>
    <row r="518" spans="1:14">
      <c r="A518" s="1">
        <v>45759</v>
      </c>
      <c r="B518" t="s">
        <v>576</v>
      </c>
      <c r="C518" t="s">
        <v>39</v>
      </c>
      <c r="D518" t="s">
        <v>40</v>
      </c>
      <c r="E518" t="s">
        <v>30</v>
      </c>
      <c r="F518" t="s">
        <v>25</v>
      </c>
      <c r="G518" t="s">
        <v>26</v>
      </c>
      <c r="H518" t="s">
        <v>33</v>
      </c>
      <c r="I518" s="2">
        <v>1</v>
      </c>
      <c r="J518" s="3">
        <v>56.38</v>
      </c>
      <c r="K518" s="4">
        <v>0.15</v>
      </c>
      <c r="L518" s="3">
        <v>27.46</v>
      </c>
      <c r="M518" s="2">
        <v>0</v>
      </c>
      <c r="N518" s="3">
        <v>47.92</v>
      </c>
    </row>
    <row r="519" spans="1:14">
      <c r="A519" s="1">
        <v>45976</v>
      </c>
      <c r="B519" t="s">
        <v>577</v>
      </c>
      <c r="C519" t="s">
        <v>58</v>
      </c>
      <c r="D519" t="s">
        <v>59</v>
      </c>
      <c r="E519" t="s">
        <v>17</v>
      </c>
      <c r="F519" t="s">
        <v>41</v>
      </c>
      <c r="G519" t="s">
        <v>42</v>
      </c>
      <c r="H519" t="s">
        <v>20</v>
      </c>
      <c r="I519" s="2">
        <v>7</v>
      </c>
      <c r="J519" s="3">
        <v>20.38</v>
      </c>
      <c r="K519" s="4">
        <v>0.1</v>
      </c>
      <c r="L519" s="3">
        <v>7.37</v>
      </c>
      <c r="M519" s="2">
        <v>7</v>
      </c>
      <c r="N519" s="3">
        <v>128.38999999999999</v>
      </c>
    </row>
    <row r="520" spans="1:14">
      <c r="A520" s="1">
        <v>45964</v>
      </c>
      <c r="B520" t="s">
        <v>578</v>
      </c>
      <c r="C520" t="s">
        <v>39</v>
      </c>
      <c r="D520" t="s">
        <v>40</v>
      </c>
      <c r="E520" t="s">
        <v>30</v>
      </c>
      <c r="F520" t="s">
        <v>25</v>
      </c>
      <c r="G520" t="s">
        <v>26</v>
      </c>
      <c r="H520" t="s">
        <v>20</v>
      </c>
      <c r="I520" s="2">
        <v>8</v>
      </c>
      <c r="J520" s="3">
        <v>54.61</v>
      </c>
      <c r="K520" s="4">
        <v>0.2</v>
      </c>
      <c r="L520" s="3">
        <v>27.48</v>
      </c>
      <c r="M520" s="2">
        <v>8</v>
      </c>
      <c r="N520" s="3">
        <v>349.5</v>
      </c>
    </row>
    <row r="521" spans="1:14">
      <c r="A521" s="1">
        <v>45887</v>
      </c>
      <c r="B521" t="s">
        <v>579</v>
      </c>
      <c r="C521" t="s">
        <v>82</v>
      </c>
      <c r="D521" t="s">
        <v>83</v>
      </c>
      <c r="E521" t="s">
        <v>75</v>
      </c>
      <c r="F521" t="s">
        <v>41</v>
      </c>
      <c r="G521" t="s">
        <v>42</v>
      </c>
      <c r="H521" t="s">
        <v>33</v>
      </c>
      <c r="I521" s="2">
        <v>4</v>
      </c>
      <c r="J521" s="3">
        <v>27.78</v>
      </c>
      <c r="K521" s="4">
        <v>0.1</v>
      </c>
      <c r="L521" s="3">
        <v>11.93</v>
      </c>
      <c r="M521" s="2">
        <v>0</v>
      </c>
      <c r="N521" s="3">
        <v>100.01</v>
      </c>
    </row>
    <row r="522" spans="1:14">
      <c r="A522" s="1">
        <v>45722</v>
      </c>
      <c r="B522" t="s">
        <v>580</v>
      </c>
      <c r="C522" t="s">
        <v>22</v>
      </c>
      <c r="D522" t="s">
        <v>23</v>
      </c>
      <c r="E522" t="s">
        <v>24</v>
      </c>
      <c r="F522" t="s">
        <v>52</v>
      </c>
      <c r="G522" t="s">
        <v>53</v>
      </c>
      <c r="H522" t="s">
        <v>33</v>
      </c>
      <c r="I522" s="2">
        <v>4</v>
      </c>
      <c r="J522" s="3">
        <v>13.02</v>
      </c>
      <c r="K522" s="4">
        <v>0.15</v>
      </c>
      <c r="L522" s="3">
        <v>4.32</v>
      </c>
      <c r="M522" s="2">
        <v>0</v>
      </c>
      <c r="N522" s="3">
        <v>44.27</v>
      </c>
    </row>
    <row r="523" spans="1:14">
      <c r="A523" s="1">
        <v>46009</v>
      </c>
      <c r="B523" t="s">
        <v>581</v>
      </c>
      <c r="C523" t="s">
        <v>73</v>
      </c>
      <c r="D523" t="s">
        <v>74</v>
      </c>
      <c r="E523" t="s">
        <v>75</v>
      </c>
      <c r="F523" t="s">
        <v>18</v>
      </c>
      <c r="G523" t="s">
        <v>19</v>
      </c>
      <c r="H523" t="s">
        <v>33</v>
      </c>
      <c r="I523" s="2">
        <v>5</v>
      </c>
      <c r="J523" s="3">
        <v>32.200000000000003</v>
      </c>
      <c r="K523" s="4">
        <v>0.2</v>
      </c>
      <c r="L523" s="3">
        <v>14.44</v>
      </c>
      <c r="M523" s="2">
        <v>0</v>
      </c>
      <c r="N523" s="3">
        <v>128.80000000000001</v>
      </c>
    </row>
    <row r="524" spans="1:14">
      <c r="A524" s="1">
        <v>45762</v>
      </c>
      <c r="B524" t="s">
        <v>582</v>
      </c>
      <c r="C524" t="s">
        <v>89</v>
      </c>
      <c r="D524" t="s">
        <v>90</v>
      </c>
      <c r="E524" t="s">
        <v>75</v>
      </c>
      <c r="F524" t="s">
        <v>52</v>
      </c>
      <c r="G524" t="s">
        <v>53</v>
      </c>
      <c r="H524" t="s">
        <v>20</v>
      </c>
      <c r="I524" s="2">
        <v>1</v>
      </c>
      <c r="J524" s="3">
        <v>18.739999999999998</v>
      </c>
      <c r="K524" s="4">
        <v>0</v>
      </c>
      <c r="L524" s="3">
        <v>7.04</v>
      </c>
      <c r="M524" s="2">
        <v>1</v>
      </c>
      <c r="N524" s="3">
        <v>18.739999999999998</v>
      </c>
    </row>
    <row r="525" spans="1:14">
      <c r="A525" s="1">
        <v>45787</v>
      </c>
      <c r="B525" t="s">
        <v>583</v>
      </c>
      <c r="C525" t="s">
        <v>39</v>
      </c>
      <c r="D525" t="s">
        <v>40</v>
      </c>
      <c r="E525" t="s">
        <v>30</v>
      </c>
      <c r="F525" t="s">
        <v>31</v>
      </c>
      <c r="G525" t="s">
        <v>32</v>
      </c>
      <c r="H525" t="s">
        <v>33</v>
      </c>
      <c r="I525" s="2">
        <v>1</v>
      </c>
      <c r="J525" s="3">
        <v>56.05</v>
      </c>
      <c r="K525" s="4">
        <v>0.05</v>
      </c>
      <c r="L525" s="3">
        <v>27.45</v>
      </c>
      <c r="M525" s="2">
        <v>0</v>
      </c>
      <c r="N525" s="3">
        <v>53.25</v>
      </c>
    </row>
    <row r="526" spans="1:14">
      <c r="A526" s="1">
        <v>45857</v>
      </c>
      <c r="B526" t="s">
        <v>584</v>
      </c>
      <c r="C526" t="s">
        <v>63</v>
      </c>
      <c r="D526" t="s">
        <v>64</v>
      </c>
      <c r="E526" t="s">
        <v>17</v>
      </c>
      <c r="F526" t="s">
        <v>25</v>
      </c>
      <c r="G526" t="s">
        <v>26</v>
      </c>
      <c r="H526" t="s">
        <v>20</v>
      </c>
      <c r="I526" s="2">
        <v>1</v>
      </c>
      <c r="J526" s="3">
        <v>79.3</v>
      </c>
      <c r="K526" s="4">
        <v>0.2</v>
      </c>
      <c r="L526" s="3">
        <v>44.55</v>
      </c>
      <c r="M526" s="2">
        <v>1</v>
      </c>
      <c r="N526" s="3">
        <v>63.44</v>
      </c>
    </row>
    <row r="527" spans="1:14">
      <c r="A527" s="1">
        <v>45757</v>
      </c>
      <c r="B527" t="s">
        <v>585</v>
      </c>
      <c r="C527" t="s">
        <v>66</v>
      </c>
      <c r="D527" t="s">
        <v>67</v>
      </c>
      <c r="E527" t="s">
        <v>30</v>
      </c>
      <c r="F527" t="s">
        <v>25</v>
      </c>
      <c r="G527" t="s">
        <v>26</v>
      </c>
      <c r="H527" t="s">
        <v>33</v>
      </c>
      <c r="I527" s="2">
        <v>8</v>
      </c>
      <c r="J527" s="3">
        <v>70.97</v>
      </c>
      <c r="K527" s="4">
        <v>0.1</v>
      </c>
      <c r="L527" s="3">
        <v>34.4</v>
      </c>
      <c r="M527" s="2">
        <v>0</v>
      </c>
      <c r="N527" s="3">
        <v>510.98</v>
      </c>
    </row>
    <row r="528" spans="1:14">
      <c r="A528" s="1">
        <v>45743</v>
      </c>
      <c r="B528" t="s">
        <v>586</v>
      </c>
      <c r="C528" t="s">
        <v>63</v>
      </c>
      <c r="D528" t="s">
        <v>64</v>
      </c>
      <c r="E528" t="s">
        <v>17</v>
      </c>
      <c r="F528" t="s">
        <v>25</v>
      </c>
      <c r="G528" t="s">
        <v>26</v>
      </c>
      <c r="H528" t="s">
        <v>33</v>
      </c>
      <c r="I528" s="2">
        <v>1</v>
      </c>
      <c r="J528" s="3">
        <v>80.67</v>
      </c>
      <c r="K528" s="4">
        <v>0</v>
      </c>
      <c r="L528" s="3">
        <v>45.42</v>
      </c>
      <c r="M528" s="2">
        <v>0</v>
      </c>
      <c r="N528" s="3">
        <v>80.67</v>
      </c>
    </row>
    <row r="529" spans="1:14">
      <c r="A529" s="1">
        <v>45872</v>
      </c>
      <c r="B529" t="s">
        <v>587</v>
      </c>
      <c r="C529" t="s">
        <v>58</v>
      </c>
      <c r="D529" t="s">
        <v>59</v>
      </c>
      <c r="E529" t="s">
        <v>17</v>
      </c>
      <c r="F529" t="s">
        <v>41</v>
      </c>
      <c r="G529" t="s">
        <v>42</v>
      </c>
      <c r="H529" t="s">
        <v>33</v>
      </c>
      <c r="I529" s="2">
        <v>2</v>
      </c>
      <c r="J529" s="3">
        <v>20.45</v>
      </c>
      <c r="K529" s="4">
        <v>0.1</v>
      </c>
      <c r="L529" s="3">
        <v>7.28</v>
      </c>
      <c r="M529" s="2">
        <v>0</v>
      </c>
      <c r="N529" s="3">
        <v>36.81</v>
      </c>
    </row>
    <row r="530" spans="1:14">
      <c r="A530" s="1">
        <v>46019</v>
      </c>
      <c r="B530" t="s">
        <v>588</v>
      </c>
      <c r="C530" t="s">
        <v>58</v>
      </c>
      <c r="D530" t="s">
        <v>59</v>
      </c>
      <c r="E530" t="s">
        <v>17</v>
      </c>
      <c r="F530" t="s">
        <v>31</v>
      </c>
      <c r="G530" t="s">
        <v>32</v>
      </c>
      <c r="H530" t="s">
        <v>33</v>
      </c>
      <c r="I530" s="2">
        <v>7</v>
      </c>
      <c r="J530" s="3">
        <v>20.149999999999999</v>
      </c>
      <c r="K530" s="4">
        <v>0.2</v>
      </c>
      <c r="L530" s="3">
        <v>7.17</v>
      </c>
      <c r="M530" s="2">
        <v>0</v>
      </c>
      <c r="N530" s="3">
        <v>112.84</v>
      </c>
    </row>
    <row r="531" spans="1:14">
      <c r="A531" s="1">
        <v>45874</v>
      </c>
      <c r="B531" t="s">
        <v>589</v>
      </c>
      <c r="C531" t="s">
        <v>73</v>
      </c>
      <c r="D531" t="s">
        <v>74</v>
      </c>
      <c r="E531" t="s">
        <v>75</v>
      </c>
      <c r="F531" t="s">
        <v>25</v>
      </c>
      <c r="G531" t="s">
        <v>26</v>
      </c>
      <c r="H531" t="s">
        <v>33</v>
      </c>
      <c r="I531" s="2">
        <v>1</v>
      </c>
      <c r="J531" s="3">
        <v>32.32</v>
      </c>
      <c r="K531" s="4">
        <v>0.1</v>
      </c>
      <c r="L531" s="3">
        <v>14.47</v>
      </c>
      <c r="M531" s="2">
        <v>0</v>
      </c>
      <c r="N531" s="3">
        <v>29.09</v>
      </c>
    </row>
    <row r="532" spans="1:14">
      <c r="A532" s="1">
        <v>45980</v>
      </c>
      <c r="B532" t="s">
        <v>590</v>
      </c>
      <c r="C532" t="s">
        <v>22</v>
      </c>
      <c r="D532" t="s">
        <v>23</v>
      </c>
      <c r="E532" t="s">
        <v>24</v>
      </c>
      <c r="F532" t="s">
        <v>41</v>
      </c>
      <c r="G532" t="s">
        <v>42</v>
      </c>
      <c r="H532" t="s">
        <v>20</v>
      </c>
      <c r="I532" s="2">
        <v>4</v>
      </c>
      <c r="J532" s="3">
        <v>12.72</v>
      </c>
      <c r="K532" s="4">
        <v>0.2</v>
      </c>
      <c r="L532" s="3">
        <v>4.26</v>
      </c>
      <c r="M532" s="2">
        <v>4</v>
      </c>
      <c r="N532" s="3">
        <v>40.700000000000003</v>
      </c>
    </row>
    <row r="533" spans="1:14">
      <c r="A533" s="1">
        <v>45760</v>
      </c>
      <c r="B533" t="s">
        <v>591</v>
      </c>
      <c r="C533" t="s">
        <v>22</v>
      </c>
      <c r="D533" t="s">
        <v>23</v>
      </c>
      <c r="E533" t="s">
        <v>24</v>
      </c>
      <c r="F533" t="s">
        <v>52</v>
      </c>
      <c r="G533" t="s">
        <v>53</v>
      </c>
      <c r="H533" t="s">
        <v>33</v>
      </c>
      <c r="I533" s="2">
        <v>1</v>
      </c>
      <c r="J533" s="3">
        <v>12.71</v>
      </c>
      <c r="K533" s="4">
        <v>0.2</v>
      </c>
      <c r="L533" s="3">
        <v>4.2</v>
      </c>
      <c r="M533" s="2">
        <v>0</v>
      </c>
      <c r="N533" s="3">
        <v>10.17</v>
      </c>
    </row>
    <row r="534" spans="1:14">
      <c r="A534" s="1">
        <v>45827</v>
      </c>
      <c r="B534" t="s">
        <v>592</v>
      </c>
      <c r="C534" t="s">
        <v>39</v>
      </c>
      <c r="D534" t="s">
        <v>40</v>
      </c>
      <c r="E534" t="s">
        <v>30</v>
      </c>
      <c r="F534" t="s">
        <v>25</v>
      </c>
      <c r="G534" t="s">
        <v>26</v>
      </c>
      <c r="H534" t="s">
        <v>33</v>
      </c>
      <c r="I534" s="2">
        <v>5</v>
      </c>
      <c r="J534" s="3">
        <v>54.15</v>
      </c>
      <c r="K534" s="4">
        <v>0</v>
      </c>
      <c r="L534" s="3">
        <v>26.75</v>
      </c>
      <c r="M534" s="2">
        <v>0</v>
      </c>
      <c r="N534" s="3">
        <v>270.75</v>
      </c>
    </row>
    <row r="535" spans="1:14">
      <c r="A535" s="1">
        <v>45830</v>
      </c>
      <c r="B535" t="s">
        <v>593</v>
      </c>
      <c r="C535" t="s">
        <v>63</v>
      </c>
      <c r="D535" t="s">
        <v>64</v>
      </c>
      <c r="E535" t="s">
        <v>17</v>
      </c>
      <c r="F535" t="s">
        <v>25</v>
      </c>
      <c r="G535" t="s">
        <v>26</v>
      </c>
      <c r="H535" t="s">
        <v>20</v>
      </c>
      <c r="I535" s="2">
        <v>5</v>
      </c>
      <c r="J535" s="3">
        <v>79.62</v>
      </c>
      <c r="K535" s="4">
        <v>0.15</v>
      </c>
      <c r="L535" s="3">
        <v>45.17</v>
      </c>
      <c r="M535" s="2">
        <v>5</v>
      </c>
      <c r="N535" s="3">
        <v>338.38</v>
      </c>
    </row>
    <row r="536" spans="1:14">
      <c r="A536" s="1">
        <v>45667</v>
      </c>
      <c r="B536" t="s">
        <v>594</v>
      </c>
      <c r="C536" t="s">
        <v>69</v>
      </c>
      <c r="D536" t="s">
        <v>70</v>
      </c>
      <c r="E536" t="s">
        <v>30</v>
      </c>
      <c r="F536" t="s">
        <v>18</v>
      </c>
      <c r="G536" t="s">
        <v>19</v>
      </c>
      <c r="H536" t="s">
        <v>33</v>
      </c>
      <c r="I536" s="2">
        <v>10</v>
      </c>
      <c r="J536" s="3">
        <v>39.85</v>
      </c>
      <c r="K536" s="4">
        <v>0</v>
      </c>
      <c r="L536" s="3">
        <v>18.21</v>
      </c>
      <c r="M536" s="2">
        <v>0</v>
      </c>
      <c r="N536" s="3">
        <v>398.5</v>
      </c>
    </row>
    <row r="537" spans="1:14">
      <c r="A537" s="1">
        <v>45999</v>
      </c>
      <c r="B537" t="s">
        <v>595</v>
      </c>
      <c r="C537" t="s">
        <v>39</v>
      </c>
      <c r="D537" t="s">
        <v>40</v>
      </c>
      <c r="E537" t="s">
        <v>30</v>
      </c>
      <c r="F537" t="s">
        <v>18</v>
      </c>
      <c r="G537" t="s">
        <v>19</v>
      </c>
      <c r="H537" t="s">
        <v>20</v>
      </c>
      <c r="I537" s="2">
        <v>5</v>
      </c>
      <c r="J537" s="3">
        <v>53.71</v>
      </c>
      <c r="K537" s="4">
        <v>0.2</v>
      </c>
      <c r="L537" s="3">
        <v>27.4</v>
      </c>
      <c r="M537" s="2">
        <v>5</v>
      </c>
      <c r="N537" s="3">
        <v>214.84</v>
      </c>
    </row>
    <row r="538" spans="1:14">
      <c r="A538" s="1">
        <v>45962</v>
      </c>
      <c r="B538" t="s">
        <v>596</v>
      </c>
      <c r="C538" t="s">
        <v>73</v>
      </c>
      <c r="D538" t="s">
        <v>74</v>
      </c>
      <c r="E538" t="s">
        <v>75</v>
      </c>
      <c r="F538" t="s">
        <v>41</v>
      </c>
      <c r="G538" t="s">
        <v>42</v>
      </c>
      <c r="H538" t="s">
        <v>20</v>
      </c>
      <c r="I538" s="2">
        <v>4</v>
      </c>
      <c r="J538" s="3">
        <v>31.43</v>
      </c>
      <c r="K538" s="4">
        <v>0.2</v>
      </c>
      <c r="L538" s="3">
        <v>14.06</v>
      </c>
      <c r="M538" s="2">
        <v>4</v>
      </c>
      <c r="N538" s="3">
        <v>100.58</v>
      </c>
    </row>
    <row r="539" spans="1:14">
      <c r="A539" s="1">
        <v>45862</v>
      </c>
      <c r="B539" t="s">
        <v>597</v>
      </c>
      <c r="C539" t="s">
        <v>69</v>
      </c>
      <c r="D539" t="s">
        <v>70</v>
      </c>
      <c r="E539" t="s">
        <v>30</v>
      </c>
      <c r="F539" t="s">
        <v>41</v>
      </c>
      <c r="G539" t="s">
        <v>42</v>
      </c>
      <c r="H539" t="s">
        <v>20</v>
      </c>
      <c r="I539" s="2">
        <v>8</v>
      </c>
      <c r="J539" s="3">
        <v>40.049999999999997</v>
      </c>
      <c r="K539" s="4">
        <v>0.15</v>
      </c>
      <c r="L539" s="3">
        <v>18.03</v>
      </c>
      <c r="M539" s="2">
        <v>8</v>
      </c>
      <c r="N539" s="3">
        <v>272.33999999999997</v>
      </c>
    </row>
    <row r="540" spans="1:14">
      <c r="A540" s="1">
        <v>45939</v>
      </c>
      <c r="B540" t="s">
        <v>598</v>
      </c>
      <c r="C540" t="s">
        <v>28</v>
      </c>
      <c r="D540" t="s">
        <v>29</v>
      </c>
      <c r="E540" t="s">
        <v>30</v>
      </c>
      <c r="F540" t="s">
        <v>52</v>
      </c>
      <c r="G540" t="s">
        <v>53</v>
      </c>
      <c r="H540" t="s">
        <v>33</v>
      </c>
      <c r="I540" s="2">
        <v>1</v>
      </c>
      <c r="J540" s="3">
        <v>24.82</v>
      </c>
      <c r="K540" s="4">
        <v>0.05</v>
      </c>
      <c r="L540" s="3">
        <v>10.57</v>
      </c>
      <c r="M540" s="2">
        <v>0</v>
      </c>
      <c r="N540" s="3">
        <v>23.58</v>
      </c>
    </row>
    <row r="541" spans="1:14">
      <c r="A541" s="1">
        <v>46003</v>
      </c>
      <c r="B541" t="s">
        <v>599</v>
      </c>
      <c r="C541" t="s">
        <v>35</v>
      </c>
      <c r="D541" t="s">
        <v>36</v>
      </c>
      <c r="E541" t="s">
        <v>17</v>
      </c>
      <c r="F541" t="s">
        <v>41</v>
      </c>
      <c r="G541" t="s">
        <v>42</v>
      </c>
      <c r="H541" t="s">
        <v>20</v>
      </c>
      <c r="I541" s="2">
        <v>9</v>
      </c>
      <c r="J541" s="3">
        <v>24.09</v>
      </c>
      <c r="K541" s="4">
        <v>0.1</v>
      </c>
      <c r="L541" s="3">
        <v>9.76</v>
      </c>
      <c r="M541" s="2">
        <v>9</v>
      </c>
      <c r="N541" s="3">
        <v>195.13</v>
      </c>
    </row>
    <row r="542" spans="1:14">
      <c r="A542" s="1">
        <v>45858</v>
      </c>
      <c r="B542" t="s">
        <v>600</v>
      </c>
      <c r="C542" t="s">
        <v>22</v>
      </c>
      <c r="D542" t="s">
        <v>23</v>
      </c>
      <c r="E542" t="s">
        <v>24</v>
      </c>
      <c r="F542" t="s">
        <v>41</v>
      </c>
      <c r="G542" t="s">
        <v>42</v>
      </c>
      <c r="H542" t="s">
        <v>20</v>
      </c>
      <c r="I542" s="2">
        <v>3</v>
      </c>
      <c r="J542" s="3">
        <v>12.96</v>
      </c>
      <c r="K542" s="4">
        <v>0.2</v>
      </c>
      <c r="L542" s="3">
        <v>4.22</v>
      </c>
      <c r="M542" s="2">
        <v>3</v>
      </c>
      <c r="N542" s="3">
        <v>31.1</v>
      </c>
    </row>
    <row r="543" spans="1:14">
      <c r="A543" s="1">
        <v>45862</v>
      </c>
      <c r="B543" t="s">
        <v>601</v>
      </c>
      <c r="C543" t="s">
        <v>69</v>
      </c>
      <c r="D543" t="s">
        <v>70</v>
      </c>
      <c r="E543" t="s">
        <v>30</v>
      </c>
      <c r="F543" t="s">
        <v>41</v>
      </c>
      <c r="G543" t="s">
        <v>42</v>
      </c>
      <c r="H543" t="s">
        <v>20</v>
      </c>
      <c r="I543" s="2">
        <v>2</v>
      </c>
      <c r="J543" s="3">
        <v>40.29</v>
      </c>
      <c r="K543" s="4">
        <v>0.05</v>
      </c>
      <c r="L543" s="3">
        <v>18.600000000000001</v>
      </c>
      <c r="M543" s="2">
        <v>2</v>
      </c>
      <c r="N543" s="3">
        <v>76.55</v>
      </c>
    </row>
    <row r="544" spans="1:14">
      <c r="A544" s="1">
        <v>45749</v>
      </c>
      <c r="B544" t="s">
        <v>602</v>
      </c>
      <c r="C544" t="s">
        <v>45</v>
      </c>
      <c r="D544" t="s">
        <v>46</v>
      </c>
      <c r="E544" t="s">
        <v>24</v>
      </c>
      <c r="F544" t="s">
        <v>18</v>
      </c>
      <c r="G544" t="s">
        <v>19</v>
      </c>
      <c r="H544" t="s">
        <v>33</v>
      </c>
      <c r="I544" s="2">
        <v>7</v>
      </c>
      <c r="J544" s="3">
        <v>23.42</v>
      </c>
      <c r="K544" s="4">
        <v>0</v>
      </c>
      <c r="L544" s="3">
        <v>8.65</v>
      </c>
      <c r="M544" s="2">
        <v>0</v>
      </c>
      <c r="N544" s="3">
        <v>163.94</v>
      </c>
    </row>
    <row r="545" spans="1:14">
      <c r="A545" s="1">
        <v>45999</v>
      </c>
      <c r="B545" t="s">
        <v>603</v>
      </c>
      <c r="C545" t="s">
        <v>69</v>
      </c>
      <c r="D545" t="s">
        <v>70</v>
      </c>
      <c r="E545" t="s">
        <v>30</v>
      </c>
      <c r="F545" t="s">
        <v>18</v>
      </c>
      <c r="G545" t="s">
        <v>19</v>
      </c>
      <c r="H545" t="s">
        <v>33</v>
      </c>
      <c r="I545" s="2">
        <v>4</v>
      </c>
      <c r="J545" s="3">
        <v>40.54</v>
      </c>
      <c r="K545" s="4">
        <v>0.2</v>
      </c>
      <c r="L545" s="3">
        <v>18.329999999999998</v>
      </c>
      <c r="M545" s="2">
        <v>0</v>
      </c>
      <c r="N545" s="3">
        <v>129.72999999999999</v>
      </c>
    </row>
    <row r="546" spans="1:14">
      <c r="A546" s="1">
        <v>45908</v>
      </c>
      <c r="B546" t="s">
        <v>604</v>
      </c>
      <c r="C546" t="s">
        <v>82</v>
      </c>
      <c r="D546" t="s">
        <v>83</v>
      </c>
      <c r="E546" t="s">
        <v>75</v>
      </c>
      <c r="F546" t="s">
        <v>31</v>
      </c>
      <c r="G546" t="s">
        <v>32</v>
      </c>
      <c r="H546" t="s">
        <v>33</v>
      </c>
      <c r="I546" s="2">
        <v>3</v>
      </c>
      <c r="J546" s="3">
        <v>27.18</v>
      </c>
      <c r="K546" s="4">
        <v>0.1</v>
      </c>
      <c r="L546" s="3">
        <v>11.73</v>
      </c>
      <c r="M546" s="2">
        <v>0</v>
      </c>
      <c r="N546" s="3">
        <v>73.39</v>
      </c>
    </row>
    <row r="547" spans="1:14">
      <c r="A547" s="1">
        <v>45709</v>
      </c>
      <c r="B547" t="s">
        <v>605</v>
      </c>
      <c r="C547" t="s">
        <v>69</v>
      </c>
      <c r="D547" t="s">
        <v>70</v>
      </c>
      <c r="E547" t="s">
        <v>30</v>
      </c>
      <c r="F547" t="s">
        <v>25</v>
      </c>
      <c r="G547" t="s">
        <v>26</v>
      </c>
      <c r="H547" t="s">
        <v>33</v>
      </c>
      <c r="I547" s="2">
        <v>6</v>
      </c>
      <c r="J547" s="3">
        <v>40.86</v>
      </c>
      <c r="K547" s="4">
        <v>0.05</v>
      </c>
      <c r="L547" s="3">
        <v>18.39</v>
      </c>
      <c r="M547" s="2">
        <v>0</v>
      </c>
      <c r="N547" s="3">
        <v>232.9</v>
      </c>
    </row>
    <row r="548" spans="1:14">
      <c r="A548" s="1">
        <v>46021</v>
      </c>
      <c r="B548" t="s">
        <v>606</v>
      </c>
      <c r="C548" t="s">
        <v>69</v>
      </c>
      <c r="D548" t="s">
        <v>70</v>
      </c>
      <c r="E548" t="s">
        <v>30</v>
      </c>
      <c r="F548" t="s">
        <v>52</v>
      </c>
      <c r="G548" t="s">
        <v>53</v>
      </c>
      <c r="H548" t="s">
        <v>33</v>
      </c>
      <c r="I548" s="2">
        <v>11</v>
      </c>
      <c r="J548" s="3">
        <v>40.36</v>
      </c>
      <c r="K548" s="4">
        <v>0.2</v>
      </c>
      <c r="L548" s="3">
        <v>18.27</v>
      </c>
      <c r="M548" s="2">
        <v>0</v>
      </c>
      <c r="N548" s="3">
        <v>355.17</v>
      </c>
    </row>
    <row r="549" spans="1:14">
      <c r="A549" s="1">
        <v>45936</v>
      </c>
      <c r="B549" t="s">
        <v>607</v>
      </c>
      <c r="C549" t="s">
        <v>73</v>
      </c>
      <c r="D549" t="s">
        <v>74</v>
      </c>
      <c r="E549" t="s">
        <v>75</v>
      </c>
      <c r="F549" t="s">
        <v>31</v>
      </c>
      <c r="G549" t="s">
        <v>32</v>
      </c>
      <c r="H549" t="s">
        <v>33</v>
      </c>
      <c r="I549" s="2">
        <v>6</v>
      </c>
      <c r="J549" s="3">
        <v>32.72</v>
      </c>
      <c r="K549" s="4">
        <v>0.1</v>
      </c>
      <c r="L549" s="3">
        <v>14.46</v>
      </c>
      <c r="M549" s="2">
        <v>0</v>
      </c>
      <c r="N549" s="3">
        <v>176.69</v>
      </c>
    </row>
    <row r="550" spans="1:14">
      <c r="A550" s="1">
        <v>45801</v>
      </c>
      <c r="B550" t="s">
        <v>608</v>
      </c>
      <c r="C550" t="s">
        <v>63</v>
      </c>
      <c r="D550" t="s">
        <v>64</v>
      </c>
      <c r="E550" t="s">
        <v>17</v>
      </c>
      <c r="F550" t="s">
        <v>18</v>
      </c>
      <c r="G550" t="s">
        <v>19</v>
      </c>
      <c r="H550" t="s">
        <v>20</v>
      </c>
      <c r="I550" s="2">
        <v>1</v>
      </c>
      <c r="J550" s="3">
        <v>78.22</v>
      </c>
      <c r="K550" s="4">
        <v>0</v>
      </c>
      <c r="L550" s="3">
        <v>45.2</v>
      </c>
      <c r="M550" s="2">
        <v>1</v>
      </c>
      <c r="N550" s="3">
        <v>78.22</v>
      </c>
    </row>
    <row r="551" spans="1:14">
      <c r="A551" s="1">
        <v>45766</v>
      </c>
      <c r="B551" t="s">
        <v>609</v>
      </c>
      <c r="C551" t="s">
        <v>55</v>
      </c>
      <c r="D551" t="s">
        <v>56</v>
      </c>
      <c r="E551" t="s">
        <v>24</v>
      </c>
      <c r="F551" t="s">
        <v>31</v>
      </c>
      <c r="G551" t="s">
        <v>32</v>
      </c>
      <c r="H551" t="s">
        <v>33</v>
      </c>
      <c r="I551" s="2">
        <v>2</v>
      </c>
      <c r="J551" s="3">
        <v>9.2200000000000006</v>
      </c>
      <c r="K551" s="4">
        <v>0</v>
      </c>
      <c r="L551" s="3">
        <v>2.87</v>
      </c>
      <c r="M551" s="2">
        <v>0</v>
      </c>
      <c r="N551" s="3">
        <v>18.440000000000001</v>
      </c>
    </row>
    <row r="552" spans="1:14">
      <c r="A552" s="1">
        <v>45855</v>
      </c>
      <c r="B552" t="s">
        <v>610</v>
      </c>
      <c r="C552" t="s">
        <v>35</v>
      </c>
      <c r="D552" t="s">
        <v>36</v>
      </c>
      <c r="E552" t="s">
        <v>17</v>
      </c>
      <c r="F552" t="s">
        <v>25</v>
      </c>
      <c r="G552" t="s">
        <v>26</v>
      </c>
      <c r="H552" t="s">
        <v>33</v>
      </c>
      <c r="I552" s="2">
        <v>4</v>
      </c>
      <c r="J552" s="3">
        <v>24.03</v>
      </c>
      <c r="K552" s="4">
        <v>0.1</v>
      </c>
      <c r="L552" s="3">
        <v>9.6</v>
      </c>
      <c r="M552" s="2">
        <v>0</v>
      </c>
      <c r="N552" s="3">
        <v>86.51</v>
      </c>
    </row>
    <row r="553" spans="1:14">
      <c r="A553" s="1">
        <v>45723</v>
      </c>
      <c r="B553" t="s">
        <v>611</v>
      </c>
      <c r="C553" t="s">
        <v>39</v>
      </c>
      <c r="D553" t="s">
        <v>40</v>
      </c>
      <c r="E553" t="s">
        <v>30</v>
      </c>
      <c r="F553" t="s">
        <v>41</v>
      </c>
      <c r="G553" t="s">
        <v>42</v>
      </c>
      <c r="H553" t="s">
        <v>33</v>
      </c>
      <c r="I553" s="2">
        <v>9</v>
      </c>
      <c r="J553" s="3">
        <v>56.39</v>
      </c>
      <c r="K553" s="4">
        <v>0.1</v>
      </c>
      <c r="L553" s="3">
        <v>26.7</v>
      </c>
      <c r="M553" s="2">
        <v>0</v>
      </c>
      <c r="N553" s="3">
        <v>456.76</v>
      </c>
    </row>
    <row r="554" spans="1:14">
      <c r="A554" s="1">
        <v>45937</v>
      </c>
      <c r="B554" t="s">
        <v>612</v>
      </c>
      <c r="C554" t="s">
        <v>58</v>
      </c>
      <c r="D554" t="s">
        <v>59</v>
      </c>
      <c r="E554" t="s">
        <v>17</v>
      </c>
      <c r="F554" t="s">
        <v>31</v>
      </c>
      <c r="G554" t="s">
        <v>32</v>
      </c>
      <c r="H554" t="s">
        <v>20</v>
      </c>
      <c r="I554" s="2">
        <v>8</v>
      </c>
      <c r="J554" s="3">
        <v>20.57</v>
      </c>
      <c r="K554" s="4">
        <v>0.15</v>
      </c>
      <c r="L554" s="3">
        <v>7.41</v>
      </c>
      <c r="M554" s="2">
        <v>8</v>
      </c>
      <c r="N554" s="3">
        <v>139.88</v>
      </c>
    </row>
    <row r="555" spans="1:14">
      <c r="A555" s="1">
        <v>46005</v>
      </c>
      <c r="B555" t="s">
        <v>613</v>
      </c>
      <c r="C555" t="s">
        <v>82</v>
      </c>
      <c r="D555" t="s">
        <v>83</v>
      </c>
      <c r="E555" t="s">
        <v>75</v>
      </c>
      <c r="F555" t="s">
        <v>41</v>
      </c>
      <c r="G555" t="s">
        <v>42</v>
      </c>
      <c r="H555" t="s">
        <v>33</v>
      </c>
      <c r="I555" s="2">
        <v>7</v>
      </c>
      <c r="J555" s="3">
        <v>27.32</v>
      </c>
      <c r="K555" s="4">
        <v>0.2</v>
      </c>
      <c r="L555" s="3">
        <v>11.93</v>
      </c>
      <c r="M555" s="2">
        <v>0</v>
      </c>
      <c r="N555" s="3">
        <v>152.99</v>
      </c>
    </row>
    <row r="556" spans="1:14">
      <c r="A556" s="1">
        <v>45978</v>
      </c>
      <c r="B556" t="s">
        <v>614</v>
      </c>
      <c r="C556" t="s">
        <v>66</v>
      </c>
      <c r="D556" t="s">
        <v>67</v>
      </c>
      <c r="E556" t="s">
        <v>30</v>
      </c>
      <c r="F556" t="s">
        <v>52</v>
      </c>
      <c r="G556" t="s">
        <v>53</v>
      </c>
      <c r="H556" t="s">
        <v>33</v>
      </c>
      <c r="I556" s="2">
        <v>8</v>
      </c>
      <c r="J556" s="3">
        <v>70.069999999999993</v>
      </c>
      <c r="K556" s="4">
        <v>0.1</v>
      </c>
      <c r="L556" s="3">
        <v>33.369999999999997</v>
      </c>
      <c r="M556" s="2">
        <v>0</v>
      </c>
      <c r="N556" s="3">
        <v>504.5</v>
      </c>
    </row>
    <row r="557" spans="1:14">
      <c r="A557" s="1">
        <v>45833</v>
      </c>
      <c r="B557" t="s">
        <v>615</v>
      </c>
      <c r="C557" t="s">
        <v>45</v>
      </c>
      <c r="D557" t="s">
        <v>46</v>
      </c>
      <c r="E557" t="s">
        <v>24</v>
      </c>
      <c r="F557" t="s">
        <v>41</v>
      </c>
      <c r="G557" t="s">
        <v>42</v>
      </c>
      <c r="H557" t="s">
        <v>20</v>
      </c>
      <c r="I557" s="2">
        <v>3</v>
      </c>
      <c r="J557" s="3">
        <v>23.52</v>
      </c>
      <c r="K557" s="4">
        <v>0.05</v>
      </c>
      <c r="L557" s="3">
        <v>8.4700000000000006</v>
      </c>
      <c r="M557" s="2">
        <v>3</v>
      </c>
      <c r="N557" s="3">
        <v>67.03</v>
      </c>
    </row>
    <row r="558" spans="1:14">
      <c r="A558" s="1">
        <v>45902</v>
      </c>
      <c r="B558" t="s">
        <v>616</v>
      </c>
      <c r="C558" t="s">
        <v>15</v>
      </c>
      <c r="D558" t="s">
        <v>16</v>
      </c>
      <c r="E558" t="s">
        <v>17</v>
      </c>
      <c r="F558" t="s">
        <v>25</v>
      </c>
      <c r="G558" t="s">
        <v>26</v>
      </c>
      <c r="H558" t="s">
        <v>33</v>
      </c>
      <c r="I558" s="2">
        <v>3</v>
      </c>
      <c r="J558" s="3">
        <v>30.25</v>
      </c>
      <c r="K558" s="4">
        <v>0</v>
      </c>
      <c r="L558" s="3">
        <v>12.11</v>
      </c>
      <c r="M558" s="2">
        <v>0</v>
      </c>
      <c r="N558" s="3">
        <v>90.75</v>
      </c>
    </row>
    <row r="559" spans="1:14">
      <c r="A559" s="1">
        <v>45713</v>
      </c>
      <c r="B559" t="s">
        <v>617</v>
      </c>
      <c r="C559" t="s">
        <v>55</v>
      </c>
      <c r="D559" t="s">
        <v>56</v>
      </c>
      <c r="E559" t="s">
        <v>24</v>
      </c>
      <c r="F559" t="s">
        <v>25</v>
      </c>
      <c r="G559" t="s">
        <v>26</v>
      </c>
      <c r="H559" t="s">
        <v>20</v>
      </c>
      <c r="I559" s="2">
        <v>3</v>
      </c>
      <c r="J559" s="3">
        <v>9.4600000000000009</v>
      </c>
      <c r="K559" s="4">
        <v>0</v>
      </c>
      <c r="L559" s="3">
        <v>2.9</v>
      </c>
      <c r="M559" s="2">
        <v>3</v>
      </c>
      <c r="N559" s="3">
        <v>28.38</v>
      </c>
    </row>
    <row r="560" spans="1:14">
      <c r="A560" s="1">
        <v>46020</v>
      </c>
      <c r="B560" t="s">
        <v>618</v>
      </c>
      <c r="C560" t="s">
        <v>89</v>
      </c>
      <c r="D560" t="s">
        <v>90</v>
      </c>
      <c r="E560" t="s">
        <v>75</v>
      </c>
      <c r="F560" t="s">
        <v>41</v>
      </c>
      <c r="G560" t="s">
        <v>42</v>
      </c>
      <c r="H560" t="s">
        <v>20</v>
      </c>
      <c r="I560" s="2">
        <v>6</v>
      </c>
      <c r="J560" s="3">
        <v>19.239999999999998</v>
      </c>
      <c r="K560" s="4">
        <v>0.2</v>
      </c>
      <c r="L560" s="3">
        <v>6.79</v>
      </c>
      <c r="M560" s="2">
        <v>6</v>
      </c>
      <c r="N560" s="3">
        <v>92.35</v>
      </c>
    </row>
    <row r="561" spans="1:14">
      <c r="A561" s="1">
        <v>45954</v>
      </c>
      <c r="B561" t="s">
        <v>619</v>
      </c>
      <c r="C561" t="s">
        <v>58</v>
      </c>
      <c r="D561" t="s">
        <v>59</v>
      </c>
      <c r="E561" t="s">
        <v>17</v>
      </c>
      <c r="F561" t="s">
        <v>25</v>
      </c>
      <c r="G561" t="s">
        <v>26</v>
      </c>
      <c r="H561" t="s">
        <v>33</v>
      </c>
      <c r="I561" s="2">
        <v>1</v>
      </c>
      <c r="J561" s="3">
        <v>20.05</v>
      </c>
      <c r="K561" s="4">
        <v>0</v>
      </c>
      <c r="L561" s="3">
        <v>7.38</v>
      </c>
      <c r="M561" s="2">
        <v>0</v>
      </c>
      <c r="N561" s="3">
        <v>20.05</v>
      </c>
    </row>
    <row r="562" spans="1:14">
      <c r="A562" s="1">
        <v>46010</v>
      </c>
      <c r="B562" t="s">
        <v>620</v>
      </c>
      <c r="C562" t="s">
        <v>35</v>
      </c>
      <c r="D562" t="s">
        <v>36</v>
      </c>
      <c r="E562" t="s">
        <v>17</v>
      </c>
      <c r="F562" t="s">
        <v>31</v>
      </c>
      <c r="G562" t="s">
        <v>32</v>
      </c>
      <c r="H562" t="s">
        <v>20</v>
      </c>
      <c r="I562" s="2">
        <v>1</v>
      </c>
      <c r="J562" s="3">
        <v>24.37</v>
      </c>
      <c r="K562" s="4">
        <v>0.05</v>
      </c>
      <c r="L562" s="3">
        <v>9.52</v>
      </c>
      <c r="M562" s="2">
        <v>1</v>
      </c>
      <c r="N562" s="3">
        <v>23.15</v>
      </c>
    </row>
    <row r="563" spans="1:14">
      <c r="A563" s="1">
        <v>45745</v>
      </c>
      <c r="B563" t="s">
        <v>621</v>
      </c>
      <c r="C563" t="s">
        <v>69</v>
      </c>
      <c r="D563" t="s">
        <v>70</v>
      </c>
      <c r="E563" t="s">
        <v>30</v>
      </c>
      <c r="F563" t="s">
        <v>31</v>
      </c>
      <c r="G563" t="s">
        <v>32</v>
      </c>
      <c r="H563" t="s">
        <v>20</v>
      </c>
      <c r="I563" s="2">
        <v>6</v>
      </c>
      <c r="J563" s="3">
        <v>38.82</v>
      </c>
      <c r="K563" s="4">
        <v>0.15</v>
      </c>
      <c r="L563" s="3">
        <v>18.28</v>
      </c>
      <c r="M563" s="2">
        <v>6</v>
      </c>
      <c r="N563" s="3">
        <v>197.98</v>
      </c>
    </row>
    <row r="564" spans="1:14">
      <c r="A564" s="1">
        <v>45686</v>
      </c>
      <c r="B564" t="s">
        <v>622</v>
      </c>
      <c r="C564" t="s">
        <v>89</v>
      </c>
      <c r="D564" t="s">
        <v>90</v>
      </c>
      <c r="E564" t="s">
        <v>75</v>
      </c>
      <c r="F564" t="s">
        <v>31</v>
      </c>
      <c r="G564" t="s">
        <v>32</v>
      </c>
      <c r="H564" t="s">
        <v>20</v>
      </c>
      <c r="I564" s="2">
        <v>4</v>
      </c>
      <c r="J564" s="3">
        <v>18.940000000000001</v>
      </c>
      <c r="K564" s="4">
        <v>0.2</v>
      </c>
      <c r="L564" s="3">
        <v>6.76</v>
      </c>
      <c r="M564" s="2">
        <v>4</v>
      </c>
      <c r="N564" s="3">
        <v>60.61</v>
      </c>
    </row>
    <row r="565" spans="1:14">
      <c r="A565" s="1">
        <v>46000</v>
      </c>
      <c r="B565" t="s">
        <v>623</v>
      </c>
      <c r="C565" t="s">
        <v>55</v>
      </c>
      <c r="D565" t="s">
        <v>56</v>
      </c>
      <c r="E565" t="s">
        <v>24</v>
      </c>
      <c r="F565" t="s">
        <v>25</v>
      </c>
      <c r="G565" t="s">
        <v>26</v>
      </c>
      <c r="H565" t="s">
        <v>33</v>
      </c>
      <c r="I565" s="2">
        <v>3</v>
      </c>
      <c r="J565" s="3">
        <v>9.2899999999999991</v>
      </c>
      <c r="K565" s="4">
        <v>0.1</v>
      </c>
      <c r="L565" s="3">
        <v>2.87</v>
      </c>
      <c r="M565" s="2">
        <v>0</v>
      </c>
      <c r="N565" s="3">
        <v>25.08</v>
      </c>
    </row>
    <row r="566" spans="1:14">
      <c r="A566" s="1">
        <v>45971</v>
      </c>
      <c r="B566" t="s">
        <v>624</v>
      </c>
      <c r="C566" t="s">
        <v>73</v>
      </c>
      <c r="D566" t="s">
        <v>74</v>
      </c>
      <c r="E566" t="s">
        <v>75</v>
      </c>
      <c r="F566" t="s">
        <v>41</v>
      </c>
      <c r="G566" t="s">
        <v>42</v>
      </c>
      <c r="H566" t="s">
        <v>20</v>
      </c>
      <c r="I566" s="2">
        <v>4</v>
      </c>
      <c r="J566" s="3">
        <v>31.34</v>
      </c>
      <c r="K566" s="4">
        <v>0.05</v>
      </c>
      <c r="L566" s="3">
        <v>14.25</v>
      </c>
      <c r="M566" s="2">
        <v>4</v>
      </c>
      <c r="N566" s="3">
        <v>119.09</v>
      </c>
    </row>
    <row r="567" spans="1:14">
      <c r="A567" s="1">
        <v>45967</v>
      </c>
      <c r="B567" t="s">
        <v>625</v>
      </c>
      <c r="C567" t="s">
        <v>89</v>
      </c>
      <c r="D567" t="s">
        <v>90</v>
      </c>
      <c r="E567" t="s">
        <v>75</v>
      </c>
      <c r="F567" t="s">
        <v>25</v>
      </c>
      <c r="G567" t="s">
        <v>26</v>
      </c>
      <c r="H567" t="s">
        <v>20</v>
      </c>
      <c r="I567" s="2">
        <v>2</v>
      </c>
      <c r="J567" s="3">
        <v>18.79</v>
      </c>
      <c r="K567" s="4">
        <v>0.1</v>
      </c>
      <c r="L567" s="3">
        <v>6.99</v>
      </c>
      <c r="M567" s="2">
        <v>2</v>
      </c>
      <c r="N567" s="3">
        <v>33.82</v>
      </c>
    </row>
    <row r="568" spans="1:14">
      <c r="A568" s="1">
        <v>45673</v>
      </c>
      <c r="B568" t="s">
        <v>626</v>
      </c>
      <c r="C568" t="s">
        <v>69</v>
      </c>
      <c r="D568" t="s">
        <v>70</v>
      </c>
      <c r="E568" t="s">
        <v>30</v>
      </c>
      <c r="F568" t="s">
        <v>41</v>
      </c>
      <c r="G568" t="s">
        <v>42</v>
      </c>
      <c r="H568" t="s">
        <v>33</v>
      </c>
      <c r="I568" s="2">
        <v>2</v>
      </c>
      <c r="J568" s="3">
        <v>40.049999999999997</v>
      </c>
      <c r="K568" s="4">
        <v>0.2</v>
      </c>
      <c r="L568" s="3">
        <v>18.04</v>
      </c>
      <c r="M568" s="2">
        <v>0</v>
      </c>
      <c r="N568" s="3">
        <v>64.08</v>
      </c>
    </row>
    <row r="569" spans="1:14">
      <c r="A569" s="1">
        <v>45718</v>
      </c>
      <c r="B569" t="s">
        <v>627</v>
      </c>
      <c r="C569" t="s">
        <v>66</v>
      </c>
      <c r="D569" t="s">
        <v>67</v>
      </c>
      <c r="E569" t="s">
        <v>30</v>
      </c>
      <c r="F569" t="s">
        <v>25</v>
      </c>
      <c r="G569" t="s">
        <v>26</v>
      </c>
      <c r="H569" t="s">
        <v>33</v>
      </c>
      <c r="I569" s="2">
        <v>4</v>
      </c>
      <c r="J569" s="3">
        <v>72.040000000000006</v>
      </c>
      <c r="K569" s="4">
        <v>0.15</v>
      </c>
      <c r="L569" s="3">
        <v>34.299999999999997</v>
      </c>
      <c r="M569" s="2">
        <v>0</v>
      </c>
      <c r="N569" s="3">
        <v>244.94</v>
      </c>
    </row>
    <row r="570" spans="1:14">
      <c r="A570" s="1">
        <v>45926</v>
      </c>
      <c r="B570" t="s">
        <v>628</v>
      </c>
      <c r="C570" t="s">
        <v>15</v>
      </c>
      <c r="D570" t="s">
        <v>16</v>
      </c>
      <c r="E570" t="s">
        <v>17</v>
      </c>
      <c r="F570" t="s">
        <v>18</v>
      </c>
      <c r="G570" t="s">
        <v>19</v>
      </c>
      <c r="H570" t="s">
        <v>33</v>
      </c>
      <c r="I570" s="2">
        <v>7</v>
      </c>
      <c r="J570" s="3">
        <v>29.56</v>
      </c>
      <c r="K570" s="4">
        <v>0.1</v>
      </c>
      <c r="L570" s="3">
        <v>12.21</v>
      </c>
      <c r="M570" s="2">
        <v>0</v>
      </c>
      <c r="N570" s="3">
        <v>186.23</v>
      </c>
    </row>
    <row r="571" spans="1:14">
      <c r="A571" s="1">
        <v>45916</v>
      </c>
      <c r="B571" t="s">
        <v>629</v>
      </c>
      <c r="C571" t="s">
        <v>22</v>
      </c>
      <c r="D571" t="s">
        <v>23</v>
      </c>
      <c r="E571" t="s">
        <v>24</v>
      </c>
      <c r="F571" t="s">
        <v>52</v>
      </c>
      <c r="G571" t="s">
        <v>53</v>
      </c>
      <c r="H571" t="s">
        <v>33</v>
      </c>
      <c r="I571" s="2">
        <v>1</v>
      </c>
      <c r="J571" s="3">
        <v>13.08</v>
      </c>
      <c r="K571" s="4">
        <v>0.05</v>
      </c>
      <c r="L571" s="3">
        <v>4.33</v>
      </c>
      <c r="M571" s="2">
        <v>0</v>
      </c>
      <c r="N571" s="3">
        <v>12.43</v>
      </c>
    </row>
    <row r="572" spans="1:14">
      <c r="A572" s="1">
        <v>45658</v>
      </c>
      <c r="B572" t="s">
        <v>630</v>
      </c>
      <c r="C572" t="s">
        <v>89</v>
      </c>
      <c r="D572" t="s">
        <v>90</v>
      </c>
      <c r="E572" t="s">
        <v>75</v>
      </c>
      <c r="F572" t="s">
        <v>41</v>
      </c>
      <c r="G572" t="s">
        <v>42</v>
      </c>
      <c r="H572" t="s">
        <v>33</v>
      </c>
      <c r="I572" s="2">
        <v>2</v>
      </c>
      <c r="J572" s="3">
        <v>19.12</v>
      </c>
      <c r="K572" s="4">
        <v>0.1</v>
      </c>
      <c r="L572" s="3">
        <v>6.88</v>
      </c>
      <c r="M572" s="2">
        <v>0</v>
      </c>
      <c r="N572" s="3">
        <v>34.42</v>
      </c>
    </row>
    <row r="573" spans="1:14">
      <c r="A573" s="1">
        <v>45795</v>
      </c>
      <c r="B573" t="s">
        <v>631</v>
      </c>
      <c r="C573" t="s">
        <v>58</v>
      </c>
      <c r="D573" t="s">
        <v>59</v>
      </c>
      <c r="E573" t="s">
        <v>17</v>
      </c>
      <c r="F573" t="s">
        <v>31</v>
      </c>
      <c r="G573" t="s">
        <v>32</v>
      </c>
      <c r="H573" t="s">
        <v>20</v>
      </c>
      <c r="I573" s="2">
        <v>2</v>
      </c>
      <c r="J573" s="3">
        <v>19.73</v>
      </c>
      <c r="K573" s="4">
        <v>0</v>
      </c>
      <c r="L573" s="3">
        <v>7.3</v>
      </c>
      <c r="M573" s="2">
        <v>2</v>
      </c>
      <c r="N573" s="3">
        <v>39.46</v>
      </c>
    </row>
    <row r="574" spans="1:14">
      <c r="A574" s="1">
        <v>45778</v>
      </c>
      <c r="B574" t="s">
        <v>632</v>
      </c>
      <c r="C574" t="s">
        <v>66</v>
      </c>
      <c r="D574" t="s">
        <v>67</v>
      </c>
      <c r="E574" t="s">
        <v>30</v>
      </c>
      <c r="F574" t="s">
        <v>18</v>
      </c>
      <c r="G574" t="s">
        <v>19</v>
      </c>
      <c r="H574" t="s">
        <v>20</v>
      </c>
      <c r="I574" s="2">
        <v>5</v>
      </c>
      <c r="J574" s="3">
        <v>70.48</v>
      </c>
      <c r="K574" s="4">
        <v>0</v>
      </c>
      <c r="L574" s="3">
        <v>33.58</v>
      </c>
      <c r="M574" s="2">
        <v>5</v>
      </c>
      <c r="N574" s="3">
        <v>352.4</v>
      </c>
    </row>
    <row r="575" spans="1:14">
      <c r="A575" s="1">
        <v>45991</v>
      </c>
      <c r="B575" t="s">
        <v>633</v>
      </c>
      <c r="C575" t="s">
        <v>45</v>
      </c>
      <c r="D575" t="s">
        <v>46</v>
      </c>
      <c r="E575" t="s">
        <v>24</v>
      </c>
      <c r="F575" t="s">
        <v>52</v>
      </c>
      <c r="G575" t="s">
        <v>53</v>
      </c>
      <c r="H575" t="s">
        <v>33</v>
      </c>
      <c r="I575" s="2">
        <v>7</v>
      </c>
      <c r="J575" s="3">
        <v>22.96</v>
      </c>
      <c r="K575" s="4">
        <v>0.15</v>
      </c>
      <c r="L575" s="3">
        <v>8.51</v>
      </c>
      <c r="M575" s="2">
        <v>0</v>
      </c>
      <c r="N575" s="3">
        <v>136.61000000000001</v>
      </c>
    </row>
    <row r="576" spans="1:14">
      <c r="A576" s="1">
        <v>45803</v>
      </c>
      <c r="B576" t="s">
        <v>634</v>
      </c>
      <c r="C576" t="s">
        <v>35</v>
      </c>
      <c r="D576" t="s">
        <v>36</v>
      </c>
      <c r="E576" t="s">
        <v>17</v>
      </c>
      <c r="F576" t="s">
        <v>52</v>
      </c>
      <c r="G576" t="s">
        <v>53</v>
      </c>
      <c r="H576" t="s">
        <v>33</v>
      </c>
      <c r="I576" s="2">
        <v>1</v>
      </c>
      <c r="J576" s="3">
        <v>24.52</v>
      </c>
      <c r="K576" s="4">
        <v>0.1</v>
      </c>
      <c r="L576" s="3">
        <v>9.6199999999999992</v>
      </c>
      <c r="M576" s="2">
        <v>0</v>
      </c>
      <c r="N576" s="3">
        <v>22.07</v>
      </c>
    </row>
    <row r="577" spans="1:14">
      <c r="A577" s="1">
        <v>45676</v>
      </c>
      <c r="B577" t="s">
        <v>635</v>
      </c>
      <c r="C577" t="s">
        <v>45</v>
      </c>
      <c r="D577" t="s">
        <v>46</v>
      </c>
      <c r="E577" t="s">
        <v>24</v>
      </c>
      <c r="F577" t="s">
        <v>18</v>
      </c>
      <c r="G577" t="s">
        <v>19</v>
      </c>
      <c r="H577" t="s">
        <v>33</v>
      </c>
      <c r="I577" s="2">
        <v>7</v>
      </c>
      <c r="J577" s="3">
        <v>22.79</v>
      </c>
      <c r="K577" s="4">
        <v>0</v>
      </c>
      <c r="L577" s="3">
        <v>8.43</v>
      </c>
      <c r="M577" s="2">
        <v>0</v>
      </c>
      <c r="N577" s="3">
        <v>159.53</v>
      </c>
    </row>
    <row r="578" spans="1:14">
      <c r="A578" s="1">
        <v>45670</v>
      </c>
      <c r="B578" t="s">
        <v>636</v>
      </c>
      <c r="C578" t="s">
        <v>45</v>
      </c>
      <c r="D578" t="s">
        <v>46</v>
      </c>
      <c r="E578" t="s">
        <v>24</v>
      </c>
      <c r="F578" t="s">
        <v>25</v>
      </c>
      <c r="G578" t="s">
        <v>26</v>
      </c>
      <c r="H578" t="s">
        <v>33</v>
      </c>
      <c r="I578" s="2">
        <v>4</v>
      </c>
      <c r="J578" s="3">
        <v>22.84</v>
      </c>
      <c r="K578" s="4">
        <v>0</v>
      </c>
      <c r="L578" s="3">
        <v>8.6199999999999992</v>
      </c>
      <c r="M578" s="2">
        <v>0</v>
      </c>
      <c r="N578" s="3">
        <v>91.36</v>
      </c>
    </row>
    <row r="579" spans="1:14">
      <c r="A579" s="1">
        <v>45984</v>
      </c>
      <c r="B579" t="s">
        <v>637</v>
      </c>
      <c r="C579" t="s">
        <v>35</v>
      </c>
      <c r="D579" t="s">
        <v>36</v>
      </c>
      <c r="E579" t="s">
        <v>17</v>
      </c>
      <c r="F579" t="s">
        <v>18</v>
      </c>
      <c r="G579" t="s">
        <v>19</v>
      </c>
      <c r="H579" t="s">
        <v>33</v>
      </c>
      <c r="I579" s="2">
        <v>2</v>
      </c>
      <c r="J579" s="3">
        <v>24.49</v>
      </c>
      <c r="K579" s="4">
        <v>0.15</v>
      </c>
      <c r="L579" s="3">
        <v>9.49</v>
      </c>
      <c r="M579" s="2">
        <v>0</v>
      </c>
      <c r="N579" s="3">
        <v>41.63</v>
      </c>
    </row>
    <row r="580" spans="1:14">
      <c r="A580" s="1">
        <v>45781</v>
      </c>
      <c r="B580" t="s">
        <v>638</v>
      </c>
      <c r="C580" t="s">
        <v>73</v>
      </c>
      <c r="D580" t="s">
        <v>74</v>
      </c>
      <c r="E580" t="s">
        <v>75</v>
      </c>
      <c r="F580" t="s">
        <v>41</v>
      </c>
      <c r="G580" t="s">
        <v>42</v>
      </c>
      <c r="H580" t="s">
        <v>33</v>
      </c>
      <c r="I580" s="2">
        <v>8</v>
      </c>
      <c r="J580" s="3">
        <v>31.88</v>
      </c>
      <c r="K580" s="4">
        <v>0</v>
      </c>
      <c r="L580" s="3">
        <v>14.37</v>
      </c>
      <c r="M580" s="2">
        <v>0</v>
      </c>
      <c r="N580" s="3">
        <v>255.04</v>
      </c>
    </row>
    <row r="581" spans="1:14">
      <c r="A581" s="1">
        <v>45996</v>
      </c>
      <c r="B581" t="s">
        <v>639</v>
      </c>
      <c r="C581" t="s">
        <v>39</v>
      </c>
      <c r="D581" t="s">
        <v>40</v>
      </c>
      <c r="E581" t="s">
        <v>30</v>
      </c>
      <c r="F581" t="s">
        <v>18</v>
      </c>
      <c r="G581" t="s">
        <v>19</v>
      </c>
      <c r="H581" t="s">
        <v>33</v>
      </c>
      <c r="I581" s="2">
        <v>8</v>
      </c>
      <c r="J581" s="3">
        <v>54.36</v>
      </c>
      <c r="K581" s="4">
        <v>0.1</v>
      </c>
      <c r="L581" s="3">
        <v>27.35</v>
      </c>
      <c r="M581" s="2">
        <v>0</v>
      </c>
      <c r="N581" s="3">
        <v>391.39</v>
      </c>
    </row>
    <row r="582" spans="1:14">
      <c r="A582" s="1">
        <v>46013</v>
      </c>
      <c r="B582" t="s">
        <v>640</v>
      </c>
      <c r="C582" t="s">
        <v>69</v>
      </c>
      <c r="D582" t="s">
        <v>70</v>
      </c>
      <c r="E582" t="s">
        <v>30</v>
      </c>
      <c r="F582" t="s">
        <v>31</v>
      </c>
      <c r="G582" t="s">
        <v>32</v>
      </c>
      <c r="H582" t="s">
        <v>33</v>
      </c>
      <c r="I582" s="2">
        <v>6</v>
      </c>
      <c r="J582" s="3">
        <v>39.07</v>
      </c>
      <c r="K582" s="4">
        <v>0.05</v>
      </c>
      <c r="L582" s="3">
        <v>18.39</v>
      </c>
      <c r="M582" s="2">
        <v>0</v>
      </c>
      <c r="N582" s="3">
        <v>222.7</v>
      </c>
    </row>
    <row r="583" spans="1:14">
      <c r="A583" s="1">
        <v>45903</v>
      </c>
      <c r="B583" t="s">
        <v>641</v>
      </c>
      <c r="C583" t="s">
        <v>73</v>
      </c>
      <c r="D583" t="s">
        <v>74</v>
      </c>
      <c r="E583" t="s">
        <v>75</v>
      </c>
      <c r="F583" t="s">
        <v>52</v>
      </c>
      <c r="G583" t="s">
        <v>53</v>
      </c>
      <c r="H583" t="s">
        <v>33</v>
      </c>
      <c r="I583" s="2">
        <v>1</v>
      </c>
      <c r="J583" s="3">
        <v>32.5</v>
      </c>
      <c r="K583" s="4">
        <v>0.05</v>
      </c>
      <c r="L583" s="3">
        <v>13.93</v>
      </c>
      <c r="M583" s="2">
        <v>0</v>
      </c>
      <c r="N583" s="3">
        <v>30.88</v>
      </c>
    </row>
    <row r="584" spans="1:14">
      <c r="A584" s="1">
        <v>45982</v>
      </c>
      <c r="B584" t="s">
        <v>642</v>
      </c>
      <c r="C584" t="s">
        <v>63</v>
      </c>
      <c r="D584" t="s">
        <v>64</v>
      </c>
      <c r="E584" t="s">
        <v>17</v>
      </c>
      <c r="F584" t="s">
        <v>31</v>
      </c>
      <c r="G584" t="s">
        <v>32</v>
      </c>
      <c r="H584" t="s">
        <v>20</v>
      </c>
      <c r="I584" s="2">
        <v>2</v>
      </c>
      <c r="J584" s="3">
        <v>80.14</v>
      </c>
      <c r="K584" s="4">
        <v>0.15</v>
      </c>
      <c r="L584" s="3">
        <v>44.59</v>
      </c>
      <c r="M584" s="2">
        <v>2</v>
      </c>
      <c r="N584" s="3">
        <v>136.24</v>
      </c>
    </row>
    <row r="585" spans="1:14">
      <c r="A585" s="1">
        <v>45677</v>
      </c>
      <c r="B585" t="s">
        <v>643</v>
      </c>
      <c r="C585" t="s">
        <v>22</v>
      </c>
      <c r="D585" t="s">
        <v>23</v>
      </c>
      <c r="E585" t="s">
        <v>24</v>
      </c>
      <c r="F585" t="s">
        <v>25</v>
      </c>
      <c r="G585" t="s">
        <v>26</v>
      </c>
      <c r="H585" t="s">
        <v>20</v>
      </c>
      <c r="I585" s="2">
        <v>4</v>
      </c>
      <c r="J585" s="3">
        <v>13.03</v>
      </c>
      <c r="K585" s="4">
        <v>0.2</v>
      </c>
      <c r="L585" s="3">
        <v>4.3</v>
      </c>
      <c r="M585" s="2">
        <v>4</v>
      </c>
      <c r="N585" s="3">
        <v>41.7</v>
      </c>
    </row>
    <row r="586" spans="1:14">
      <c r="A586" s="1">
        <v>45875</v>
      </c>
      <c r="B586" t="s">
        <v>644</v>
      </c>
      <c r="C586" t="s">
        <v>66</v>
      </c>
      <c r="D586" t="s">
        <v>67</v>
      </c>
      <c r="E586" t="s">
        <v>30</v>
      </c>
      <c r="F586" t="s">
        <v>18</v>
      </c>
      <c r="G586" t="s">
        <v>19</v>
      </c>
      <c r="H586" t="s">
        <v>33</v>
      </c>
      <c r="I586" s="2">
        <v>2</v>
      </c>
      <c r="J586" s="3">
        <v>69.75</v>
      </c>
      <c r="K586" s="4">
        <v>0</v>
      </c>
      <c r="L586" s="3">
        <v>33.36</v>
      </c>
      <c r="M586" s="2">
        <v>0</v>
      </c>
      <c r="N586" s="3">
        <v>139.5</v>
      </c>
    </row>
    <row r="587" spans="1:14">
      <c r="A587" s="1">
        <v>45993</v>
      </c>
      <c r="B587" t="s">
        <v>645</v>
      </c>
      <c r="C587" t="s">
        <v>66</v>
      </c>
      <c r="D587" t="s">
        <v>67</v>
      </c>
      <c r="E587" t="s">
        <v>30</v>
      </c>
      <c r="F587" t="s">
        <v>52</v>
      </c>
      <c r="G587" t="s">
        <v>53</v>
      </c>
      <c r="H587" t="s">
        <v>20</v>
      </c>
      <c r="I587" s="2">
        <v>4</v>
      </c>
      <c r="J587" s="3">
        <v>70.849999999999994</v>
      </c>
      <c r="K587" s="4">
        <v>0.15</v>
      </c>
      <c r="L587" s="3">
        <v>34.29</v>
      </c>
      <c r="M587" s="2">
        <v>4</v>
      </c>
      <c r="N587" s="3">
        <v>240.89</v>
      </c>
    </row>
    <row r="588" spans="1:14">
      <c r="A588" s="1">
        <v>45948</v>
      </c>
      <c r="B588" t="s">
        <v>646</v>
      </c>
      <c r="C588" t="s">
        <v>66</v>
      </c>
      <c r="D588" t="s">
        <v>67</v>
      </c>
      <c r="E588" t="s">
        <v>30</v>
      </c>
      <c r="F588" t="s">
        <v>52</v>
      </c>
      <c r="G588" t="s">
        <v>53</v>
      </c>
      <c r="H588" t="s">
        <v>33</v>
      </c>
      <c r="I588" s="2">
        <v>1</v>
      </c>
      <c r="J588" s="3">
        <v>71.260000000000005</v>
      </c>
      <c r="K588" s="4">
        <v>0.15</v>
      </c>
      <c r="L588" s="3">
        <v>33.450000000000003</v>
      </c>
      <c r="M588" s="2">
        <v>0</v>
      </c>
      <c r="N588" s="3">
        <v>60.57</v>
      </c>
    </row>
    <row r="589" spans="1:14">
      <c r="A589" s="1">
        <v>45798</v>
      </c>
      <c r="B589" t="s">
        <v>647</v>
      </c>
      <c r="C589" t="s">
        <v>15</v>
      </c>
      <c r="D589" t="s">
        <v>16</v>
      </c>
      <c r="E589" t="s">
        <v>17</v>
      </c>
      <c r="F589" t="s">
        <v>52</v>
      </c>
      <c r="G589" t="s">
        <v>53</v>
      </c>
      <c r="H589" t="s">
        <v>33</v>
      </c>
      <c r="I589" s="2">
        <v>9</v>
      </c>
      <c r="J589" s="3">
        <v>29.35</v>
      </c>
      <c r="K589" s="4">
        <v>0.05</v>
      </c>
      <c r="L589" s="3">
        <v>12.2</v>
      </c>
      <c r="M589" s="2">
        <v>0</v>
      </c>
      <c r="N589" s="3">
        <v>250.94</v>
      </c>
    </row>
    <row r="590" spans="1:14">
      <c r="A590" s="1">
        <v>45831</v>
      </c>
      <c r="B590" t="s">
        <v>648</v>
      </c>
      <c r="C590" t="s">
        <v>63</v>
      </c>
      <c r="D590" t="s">
        <v>64</v>
      </c>
      <c r="E590" t="s">
        <v>17</v>
      </c>
      <c r="F590" t="s">
        <v>18</v>
      </c>
      <c r="G590" t="s">
        <v>19</v>
      </c>
      <c r="H590" t="s">
        <v>33</v>
      </c>
      <c r="I590" s="2">
        <v>7</v>
      </c>
      <c r="J590" s="3">
        <v>79.77</v>
      </c>
      <c r="K590" s="4">
        <v>0</v>
      </c>
      <c r="L590" s="3">
        <v>44.22</v>
      </c>
      <c r="M590" s="2">
        <v>0</v>
      </c>
      <c r="N590" s="3">
        <v>558.39</v>
      </c>
    </row>
    <row r="591" spans="1:14">
      <c r="A591" s="1">
        <v>45704</v>
      </c>
      <c r="B591" t="s">
        <v>649</v>
      </c>
      <c r="C591" t="s">
        <v>89</v>
      </c>
      <c r="D591" t="s">
        <v>90</v>
      </c>
      <c r="E591" t="s">
        <v>75</v>
      </c>
      <c r="F591" t="s">
        <v>31</v>
      </c>
      <c r="G591" t="s">
        <v>32</v>
      </c>
      <c r="H591" t="s">
        <v>20</v>
      </c>
      <c r="I591" s="2">
        <v>2</v>
      </c>
      <c r="J591" s="3">
        <v>19.079999999999998</v>
      </c>
      <c r="K591" s="4">
        <v>0.2</v>
      </c>
      <c r="L591" s="3">
        <v>6.98</v>
      </c>
      <c r="M591" s="2">
        <v>2</v>
      </c>
      <c r="N591" s="3">
        <v>30.53</v>
      </c>
    </row>
    <row r="592" spans="1:14">
      <c r="A592" s="1">
        <v>45798</v>
      </c>
      <c r="B592" t="s">
        <v>650</v>
      </c>
      <c r="C592" t="s">
        <v>66</v>
      </c>
      <c r="D592" t="s">
        <v>67</v>
      </c>
      <c r="E592" t="s">
        <v>30</v>
      </c>
      <c r="F592" t="s">
        <v>18</v>
      </c>
      <c r="G592" t="s">
        <v>19</v>
      </c>
      <c r="H592" t="s">
        <v>33</v>
      </c>
      <c r="I592" s="2">
        <v>3</v>
      </c>
      <c r="J592" s="3">
        <v>69.63</v>
      </c>
      <c r="K592" s="4">
        <v>0.05</v>
      </c>
      <c r="L592" s="3">
        <v>34.07</v>
      </c>
      <c r="M592" s="2">
        <v>0</v>
      </c>
      <c r="N592" s="3">
        <v>198.45</v>
      </c>
    </row>
    <row r="593" spans="1:14">
      <c r="A593" s="1">
        <v>45670</v>
      </c>
      <c r="B593" t="s">
        <v>651</v>
      </c>
      <c r="C593" t="s">
        <v>66</v>
      </c>
      <c r="D593" t="s">
        <v>67</v>
      </c>
      <c r="E593" t="s">
        <v>30</v>
      </c>
      <c r="F593" t="s">
        <v>18</v>
      </c>
      <c r="G593" t="s">
        <v>19</v>
      </c>
      <c r="H593" t="s">
        <v>20</v>
      </c>
      <c r="I593" s="2">
        <v>5</v>
      </c>
      <c r="J593" s="3">
        <v>69.7</v>
      </c>
      <c r="K593" s="4">
        <v>0.1</v>
      </c>
      <c r="L593" s="3">
        <v>33.79</v>
      </c>
      <c r="M593" s="2">
        <v>5</v>
      </c>
      <c r="N593" s="3">
        <v>313.64999999999998</v>
      </c>
    </row>
    <row r="594" spans="1:14">
      <c r="A594" s="1">
        <v>45936</v>
      </c>
      <c r="B594" t="s">
        <v>652</v>
      </c>
      <c r="C594" t="s">
        <v>45</v>
      </c>
      <c r="D594" t="s">
        <v>46</v>
      </c>
      <c r="E594" t="s">
        <v>24</v>
      </c>
      <c r="F594" t="s">
        <v>41</v>
      </c>
      <c r="G594" t="s">
        <v>42</v>
      </c>
      <c r="H594" t="s">
        <v>33</v>
      </c>
      <c r="I594" s="2">
        <v>5</v>
      </c>
      <c r="J594" s="3">
        <v>23.45</v>
      </c>
      <c r="K594" s="4">
        <v>0</v>
      </c>
      <c r="L594" s="3">
        <v>8.5299999999999994</v>
      </c>
      <c r="M594" s="2">
        <v>0</v>
      </c>
      <c r="N594" s="3">
        <v>117.25</v>
      </c>
    </row>
    <row r="595" spans="1:14">
      <c r="A595" s="1">
        <v>45856</v>
      </c>
      <c r="B595" t="s">
        <v>653</v>
      </c>
      <c r="C595" t="s">
        <v>66</v>
      </c>
      <c r="D595" t="s">
        <v>67</v>
      </c>
      <c r="E595" t="s">
        <v>30</v>
      </c>
      <c r="F595" t="s">
        <v>52</v>
      </c>
      <c r="G595" t="s">
        <v>53</v>
      </c>
      <c r="H595" t="s">
        <v>20</v>
      </c>
      <c r="I595" s="2">
        <v>9</v>
      </c>
      <c r="J595" s="3">
        <v>68.180000000000007</v>
      </c>
      <c r="K595" s="4">
        <v>0</v>
      </c>
      <c r="L595" s="3">
        <v>34.130000000000003</v>
      </c>
      <c r="M595" s="2">
        <v>9</v>
      </c>
      <c r="N595" s="3">
        <v>613.62</v>
      </c>
    </row>
    <row r="596" spans="1:14">
      <c r="A596" s="1">
        <v>45972</v>
      </c>
      <c r="B596" t="s">
        <v>654</v>
      </c>
      <c r="C596" t="s">
        <v>89</v>
      </c>
      <c r="D596" t="s">
        <v>90</v>
      </c>
      <c r="E596" t="s">
        <v>75</v>
      </c>
      <c r="F596" t="s">
        <v>41</v>
      </c>
      <c r="G596" t="s">
        <v>42</v>
      </c>
      <c r="H596" t="s">
        <v>20</v>
      </c>
      <c r="I596" s="2">
        <v>9</v>
      </c>
      <c r="J596" s="3">
        <v>19.45</v>
      </c>
      <c r="K596" s="4">
        <v>0</v>
      </c>
      <c r="L596" s="3">
        <v>6.89</v>
      </c>
      <c r="M596" s="2">
        <v>9</v>
      </c>
      <c r="N596" s="3">
        <v>175.05</v>
      </c>
    </row>
    <row r="597" spans="1:14">
      <c r="A597" s="1">
        <v>45797</v>
      </c>
      <c r="B597" t="s">
        <v>655</v>
      </c>
      <c r="C597" t="s">
        <v>55</v>
      </c>
      <c r="D597" t="s">
        <v>56</v>
      </c>
      <c r="E597" t="s">
        <v>24</v>
      </c>
      <c r="F597" t="s">
        <v>52</v>
      </c>
      <c r="G597" t="s">
        <v>53</v>
      </c>
      <c r="H597" t="s">
        <v>20</v>
      </c>
      <c r="I597" s="2">
        <v>5</v>
      </c>
      <c r="J597" s="3">
        <v>9.39</v>
      </c>
      <c r="K597" s="4">
        <v>0.05</v>
      </c>
      <c r="L597" s="3">
        <v>2.9</v>
      </c>
      <c r="M597" s="2">
        <v>5</v>
      </c>
      <c r="N597" s="3">
        <v>44.6</v>
      </c>
    </row>
    <row r="598" spans="1:14">
      <c r="A598" s="1">
        <v>45960</v>
      </c>
      <c r="B598" t="s">
        <v>656</v>
      </c>
      <c r="C598" t="s">
        <v>73</v>
      </c>
      <c r="D598" t="s">
        <v>74</v>
      </c>
      <c r="E598" t="s">
        <v>75</v>
      </c>
      <c r="F598" t="s">
        <v>41</v>
      </c>
      <c r="G598" t="s">
        <v>42</v>
      </c>
      <c r="H598" t="s">
        <v>33</v>
      </c>
      <c r="I598" s="2">
        <v>4</v>
      </c>
      <c r="J598" s="3">
        <v>32.01</v>
      </c>
      <c r="K598" s="4">
        <v>0</v>
      </c>
      <c r="L598" s="3">
        <v>14.4</v>
      </c>
      <c r="M598" s="2">
        <v>0</v>
      </c>
      <c r="N598" s="3">
        <v>128.04</v>
      </c>
    </row>
    <row r="599" spans="1:14">
      <c r="A599" s="1">
        <v>45686</v>
      </c>
      <c r="B599" t="s">
        <v>657</v>
      </c>
      <c r="C599" t="s">
        <v>22</v>
      </c>
      <c r="D599" t="s">
        <v>23</v>
      </c>
      <c r="E599" t="s">
        <v>24</v>
      </c>
      <c r="F599" t="s">
        <v>41</v>
      </c>
      <c r="G599" t="s">
        <v>42</v>
      </c>
      <c r="H599" t="s">
        <v>20</v>
      </c>
      <c r="I599" s="2">
        <v>4</v>
      </c>
      <c r="J599" s="3">
        <v>13.36</v>
      </c>
      <c r="K599" s="4">
        <v>0</v>
      </c>
      <c r="L599" s="3">
        <v>4.3099999999999996</v>
      </c>
      <c r="M599" s="2">
        <v>4</v>
      </c>
      <c r="N599" s="3">
        <v>53.44</v>
      </c>
    </row>
    <row r="600" spans="1:14">
      <c r="A600" s="1">
        <v>45770</v>
      </c>
      <c r="B600" t="s">
        <v>658</v>
      </c>
      <c r="C600" t="s">
        <v>55</v>
      </c>
      <c r="D600" t="s">
        <v>56</v>
      </c>
      <c r="E600" t="s">
        <v>24</v>
      </c>
      <c r="F600" t="s">
        <v>52</v>
      </c>
      <c r="G600" t="s">
        <v>53</v>
      </c>
      <c r="H600" t="s">
        <v>33</v>
      </c>
      <c r="I600" s="2">
        <v>5</v>
      </c>
      <c r="J600" s="3">
        <v>9.44</v>
      </c>
      <c r="K600" s="4">
        <v>0.1</v>
      </c>
      <c r="L600" s="3">
        <v>2.86</v>
      </c>
      <c r="M600" s="2">
        <v>0</v>
      </c>
      <c r="N600" s="3">
        <v>42.48</v>
      </c>
    </row>
    <row r="601" spans="1:14">
      <c r="A601" s="1">
        <v>45946</v>
      </c>
      <c r="B601" t="s">
        <v>659</v>
      </c>
      <c r="C601" t="s">
        <v>69</v>
      </c>
      <c r="D601" t="s">
        <v>70</v>
      </c>
      <c r="E601" t="s">
        <v>30</v>
      </c>
      <c r="F601" t="s">
        <v>31</v>
      </c>
      <c r="G601" t="s">
        <v>32</v>
      </c>
      <c r="H601" t="s">
        <v>33</v>
      </c>
      <c r="I601" s="2">
        <v>7</v>
      </c>
      <c r="J601" s="3">
        <v>39.65</v>
      </c>
      <c r="K601" s="4">
        <v>0.1</v>
      </c>
      <c r="L601" s="3">
        <v>18</v>
      </c>
      <c r="M601" s="2">
        <v>0</v>
      </c>
      <c r="N601" s="3">
        <v>249.8</v>
      </c>
    </row>
    <row r="602" spans="1:14">
      <c r="A602" s="1">
        <v>45679</v>
      </c>
      <c r="B602" t="s">
        <v>660</v>
      </c>
      <c r="C602" t="s">
        <v>69</v>
      </c>
      <c r="D602" t="s">
        <v>70</v>
      </c>
      <c r="E602" t="s">
        <v>30</v>
      </c>
      <c r="F602" t="s">
        <v>31</v>
      </c>
      <c r="G602" t="s">
        <v>32</v>
      </c>
      <c r="H602" t="s">
        <v>20</v>
      </c>
      <c r="I602" s="2">
        <v>4</v>
      </c>
      <c r="J602" s="3">
        <v>39.14</v>
      </c>
      <c r="K602" s="4">
        <v>0.15</v>
      </c>
      <c r="L602" s="3">
        <v>18.600000000000001</v>
      </c>
      <c r="M602" s="2">
        <v>4</v>
      </c>
      <c r="N602" s="3">
        <v>133.08000000000001</v>
      </c>
    </row>
    <row r="603" spans="1:14">
      <c r="A603" s="1">
        <v>45721</v>
      </c>
      <c r="B603" t="s">
        <v>661</v>
      </c>
      <c r="C603" t="s">
        <v>45</v>
      </c>
      <c r="D603" t="s">
        <v>46</v>
      </c>
      <c r="E603" t="s">
        <v>24</v>
      </c>
      <c r="F603" t="s">
        <v>52</v>
      </c>
      <c r="G603" t="s">
        <v>53</v>
      </c>
      <c r="H603" t="s">
        <v>33</v>
      </c>
      <c r="I603" s="2">
        <v>7</v>
      </c>
      <c r="J603" s="3">
        <v>23.26</v>
      </c>
      <c r="K603" s="4">
        <v>0.1</v>
      </c>
      <c r="L603" s="3">
        <v>8.5399999999999991</v>
      </c>
      <c r="M603" s="2">
        <v>0</v>
      </c>
      <c r="N603" s="3">
        <v>146.54</v>
      </c>
    </row>
    <row r="604" spans="1:14">
      <c r="A604" s="1">
        <v>45852</v>
      </c>
      <c r="B604" t="s">
        <v>662</v>
      </c>
      <c r="C604" t="s">
        <v>22</v>
      </c>
      <c r="D604" t="s">
        <v>23</v>
      </c>
      <c r="E604" t="s">
        <v>24</v>
      </c>
      <c r="F604" t="s">
        <v>52</v>
      </c>
      <c r="G604" t="s">
        <v>53</v>
      </c>
      <c r="H604" t="s">
        <v>33</v>
      </c>
      <c r="I604" s="2">
        <v>2</v>
      </c>
      <c r="J604" s="3">
        <v>12.93</v>
      </c>
      <c r="K604" s="4">
        <v>0</v>
      </c>
      <c r="L604" s="3">
        <v>4.26</v>
      </c>
      <c r="M604" s="2">
        <v>0</v>
      </c>
      <c r="N604" s="3">
        <v>25.86</v>
      </c>
    </row>
    <row r="605" spans="1:14">
      <c r="A605" s="1">
        <v>45969</v>
      </c>
      <c r="B605" t="s">
        <v>663</v>
      </c>
      <c r="C605" t="s">
        <v>15</v>
      </c>
      <c r="D605" t="s">
        <v>16</v>
      </c>
      <c r="E605" t="s">
        <v>17</v>
      </c>
      <c r="F605" t="s">
        <v>25</v>
      </c>
      <c r="G605" t="s">
        <v>26</v>
      </c>
      <c r="H605" t="s">
        <v>20</v>
      </c>
      <c r="I605" s="2">
        <v>11</v>
      </c>
      <c r="J605" s="3">
        <v>29.75</v>
      </c>
      <c r="K605" s="4">
        <v>0</v>
      </c>
      <c r="L605" s="3">
        <v>11.81</v>
      </c>
      <c r="M605" s="2">
        <v>11</v>
      </c>
      <c r="N605" s="3">
        <v>327.25</v>
      </c>
    </row>
    <row r="606" spans="1:14">
      <c r="A606" s="1">
        <v>45861</v>
      </c>
      <c r="B606" t="s">
        <v>664</v>
      </c>
      <c r="C606" t="s">
        <v>66</v>
      </c>
      <c r="D606" t="s">
        <v>67</v>
      </c>
      <c r="E606" t="s">
        <v>30</v>
      </c>
      <c r="F606" t="s">
        <v>31</v>
      </c>
      <c r="G606" t="s">
        <v>32</v>
      </c>
      <c r="H606" t="s">
        <v>33</v>
      </c>
      <c r="I606" s="2">
        <v>3</v>
      </c>
      <c r="J606" s="3">
        <v>71.5</v>
      </c>
      <c r="K606" s="4">
        <v>0.05</v>
      </c>
      <c r="L606" s="3">
        <v>33.950000000000003</v>
      </c>
      <c r="M606" s="2">
        <v>0</v>
      </c>
      <c r="N606" s="3">
        <v>203.77</v>
      </c>
    </row>
    <row r="607" spans="1:14">
      <c r="A607" s="1">
        <v>45708</v>
      </c>
      <c r="B607" t="s">
        <v>665</v>
      </c>
      <c r="C607" t="s">
        <v>66</v>
      </c>
      <c r="D607" t="s">
        <v>67</v>
      </c>
      <c r="E607" t="s">
        <v>30</v>
      </c>
      <c r="F607" t="s">
        <v>31</v>
      </c>
      <c r="G607" t="s">
        <v>32</v>
      </c>
      <c r="H607" t="s">
        <v>33</v>
      </c>
      <c r="I607" s="2">
        <v>5</v>
      </c>
      <c r="J607" s="3">
        <v>71.92</v>
      </c>
      <c r="K607" s="4">
        <v>0</v>
      </c>
      <c r="L607" s="3">
        <v>34.25</v>
      </c>
      <c r="M607" s="2">
        <v>0</v>
      </c>
      <c r="N607" s="3">
        <v>359.6</v>
      </c>
    </row>
    <row r="608" spans="1:14">
      <c r="A608" s="1">
        <v>45888</v>
      </c>
      <c r="B608" t="s">
        <v>666</v>
      </c>
      <c r="C608" t="s">
        <v>49</v>
      </c>
      <c r="D608" t="s">
        <v>50</v>
      </c>
      <c r="E608" t="s">
        <v>30</v>
      </c>
      <c r="F608" t="s">
        <v>25</v>
      </c>
      <c r="G608" t="s">
        <v>26</v>
      </c>
      <c r="H608" t="s">
        <v>20</v>
      </c>
      <c r="I608" s="2">
        <v>2</v>
      </c>
      <c r="J608" s="3">
        <v>193.17</v>
      </c>
      <c r="K608" s="4">
        <v>0.15</v>
      </c>
      <c r="L608" s="3">
        <v>119.92</v>
      </c>
      <c r="M608" s="2">
        <v>2</v>
      </c>
      <c r="N608" s="3">
        <v>328.39</v>
      </c>
    </row>
    <row r="609" spans="1:14">
      <c r="A609" s="1">
        <v>45880</v>
      </c>
      <c r="B609" t="s">
        <v>667</v>
      </c>
      <c r="C609" t="s">
        <v>82</v>
      </c>
      <c r="D609" t="s">
        <v>83</v>
      </c>
      <c r="E609" t="s">
        <v>75</v>
      </c>
      <c r="F609" t="s">
        <v>18</v>
      </c>
      <c r="G609" t="s">
        <v>19</v>
      </c>
      <c r="H609" t="s">
        <v>33</v>
      </c>
      <c r="I609" s="2">
        <v>6</v>
      </c>
      <c r="J609" s="3">
        <v>27.14</v>
      </c>
      <c r="K609" s="4">
        <v>0</v>
      </c>
      <c r="L609" s="3">
        <v>11.84</v>
      </c>
      <c r="M609" s="2">
        <v>0</v>
      </c>
      <c r="N609" s="3">
        <v>162.84</v>
      </c>
    </row>
    <row r="610" spans="1:14">
      <c r="A610" s="1">
        <v>45910</v>
      </c>
      <c r="B610" t="s">
        <v>668</v>
      </c>
      <c r="C610" t="s">
        <v>15</v>
      </c>
      <c r="D610" t="s">
        <v>16</v>
      </c>
      <c r="E610" t="s">
        <v>17</v>
      </c>
      <c r="F610" t="s">
        <v>25</v>
      </c>
      <c r="G610" t="s">
        <v>26</v>
      </c>
      <c r="H610" t="s">
        <v>20</v>
      </c>
      <c r="I610" s="2">
        <v>4</v>
      </c>
      <c r="J610" s="3">
        <v>30.13</v>
      </c>
      <c r="K610" s="4">
        <v>0</v>
      </c>
      <c r="L610" s="3">
        <v>11.9</v>
      </c>
      <c r="M610" s="2">
        <v>4</v>
      </c>
      <c r="N610" s="3">
        <v>120.52</v>
      </c>
    </row>
    <row r="611" spans="1:14">
      <c r="A611" s="1">
        <v>45962</v>
      </c>
      <c r="B611" t="s">
        <v>669</v>
      </c>
      <c r="C611" t="s">
        <v>49</v>
      </c>
      <c r="D611" t="s">
        <v>50</v>
      </c>
      <c r="E611" t="s">
        <v>30</v>
      </c>
      <c r="F611" t="s">
        <v>52</v>
      </c>
      <c r="G611" t="s">
        <v>53</v>
      </c>
      <c r="H611" t="s">
        <v>20</v>
      </c>
      <c r="I611" s="2">
        <v>4</v>
      </c>
      <c r="J611" s="3">
        <v>187.16</v>
      </c>
      <c r="K611" s="4">
        <v>0.15</v>
      </c>
      <c r="L611" s="3">
        <v>118.49</v>
      </c>
      <c r="M611" s="2">
        <v>4</v>
      </c>
      <c r="N611" s="3">
        <v>636.34</v>
      </c>
    </row>
    <row r="612" spans="1:14">
      <c r="A612" s="1">
        <v>46015</v>
      </c>
      <c r="B612" t="s">
        <v>670</v>
      </c>
      <c r="C612" t="s">
        <v>69</v>
      </c>
      <c r="D612" t="s">
        <v>70</v>
      </c>
      <c r="E612" t="s">
        <v>30</v>
      </c>
      <c r="F612" t="s">
        <v>52</v>
      </c>
      <c r="G612" t="s">
        <v>53</v>
      </c>
      <c r="H612" t="s">
        <v>20</v>
      </c>
      <c r="I612" s="2">
        <v>2</v>
      </c>
      <c r="J612" s="3">
        <v>39.950000000000003</v>
      </c>
      <c r="K612" s="4">
        <v>0.2</v>
      </c>
      <c r="L612" s="3">
        <v>18.59</v>
      </c>
      <c r="M612" s="2">
        <v>2</v>
      </c>
      <c r="N612" s="3">
        <v>63.92</v>
      </c>
    </row>
    <row r="613" spans="1:14">
      <c r="A613" s="1">
        <v>45927</v>
      </c>
      <c r="B613" t="s">
        <v>671</v>
      </c>
      <c r="C613" t="s">
        <v>69</v>
      </c>
      <c r="D613" t="s">
        <v>70</v>
      </c>
      <c r="E613" t="s">
        <v>30</v>
      </c>
      <c r="F613" t="s">
        <v>52</v>
      </c>
      <c r="G613" t="s">
        <v>53</v>
      </c>
      <c r="H613" t="s">
        <v>33</v>
      </c>
      <c r="I613" s="2">
        <v>3</v>
      </c>
      <c r="J613" s="3">
        <v>39.71</v>
      </c>
      <c r="K613" s="4">
        <v>0.15</v>
      </c>
      <c r="L613" s="3">
        <v>18.41</v>
      </c>
      <c r="M613" s="2">
        <v>0</v>
      </c>
      <c r="N613" s="3">
        <v>101.26</v>
      </c>
    </row>
    <row r="614" spans="1:14">
      <c r="A614" s="1">
        <v>45735</v>
      </c>
      <c r="B614" t="s">
        <v>672</v>
      </c>
      <c r="C614" t="s">
        <v>15</v>
      </c>
      <c r="D614" t="s">
        <v>16</v>
      </c>
      <c r="E614" t="s">
        <v>17</v>
      </c>
      <c r="F614" t="s">
        <v>18</v>
      </c>
      <c r="G614" t="s">
        <v>19</v>
      </c>
      <c r="H614" t="s">
        <v>20</v>
      </c>
      <c r="I614" s="2">
        <v>2</v>
      </c>
      <c r="J614" s="3">
        <v>30.56</v>
      </c>
      <c r="K614" s="4">
        <v>0.15</v>
      </c>
      <c r="L614" s="3">
        <v>11.99</v>
      </c>
      <c r="M614" s="2">
        <v>2</v>
      </c>
      <c r="N614" s="3">
        <v>51.95</v>
      </c>
    </row>
    <row r="615" spans="1:14">
      <c r="A615" s="1">
        <v>45869</v>
      </c>
      <c r="B615" t="s">
        <v>673</v>
      </c>
      <c r="C615" t="s">
        <v>58</v>
      </c>
      <c r="D615" t="s">
        <v>59</v>
      </c>
      <c r="E615" t="s">
        <v>17</v>
      </c>
      <c r="F615" t="s">
        <v>25</v>
      </c>
      <c r="G615" t="s">
        <v>26</v>
      </c>
      <c r="H615" t="s">
        <v>20</v>
      </c>
      <c r="I615" s="2">
        <v>5</v>
      </c>
      <c r="J615" s="3">
        <v>19.86</v>
      </c>
      <c r="K615" s="4">
        <v>0.15</v>
      </c>
      <c r="L615" s="3">
        <v>7.16</v>
      </c>
      <c r="M615" s="2">
        <v>5</v>
      </c>
      <c r="N615" s="3">
        <v>84.41</v>
      </c>
    </row>
    <row r="616" spans="1:14">
      <c r="A616" s="1">
        <v>46006</v>
      </c>
      <c r="B616" t="s">
        <v>674</v>
      </c>
      <c r="C616" t="s">
        <v>82</v>
      </c>
      <c r="D616" t="s">
        <v>83</v>
      </c>
      <c r="E616" t="s">
        <v>75</v>
      </c>
      <c r="F616" t="s">
        <v>18</v>
      </c>
      <c r="G616" t="s">
        <v>19</v>
      </c>
      <c r="H616" t="s">
        <v>33</v>
      </c>
      <c r="I616" s="2">
        <v>5</v>
      </c>
      <c r="J616" s="3">
        <v>26.83</v>
      </c>
      <c r="K616" s="4">
        <v>0.2</v>
      </c>
      <c r="L616" s="3">
        <v>11.96</v>
      </c>
      <c r="M616" s="2">
        <v>0</v>
      </c>
      <c r="N616" s="3">
        <v>107.32</v>
      </c>
    </row>
    <row r="617" spans="1:14">
      <c r="A617" s="1">
        <v>45838</v>
      </c>
      <c r="B617" t="s">
        <v>675</v>
      </c>
      <c r="C617" t="s">
        <v>45</v>
      </c>
      <c r="D617" t="s">
        <v>46</v>
      </c>
      <c r="E617" t="s">
        <v>24</v>
      </c>
      <c r="F617" t="s">
        <v>18</v>
      </c>
      <c r="G617" t="s">
        <v>19</v>
      </c>
      <c r="H617" t="s">
        <v>20</v>
      </c>
      <c r="I617" s="2">
        <v>2</v>
      </c>
      <c r="J617" s="3">
        <v>22.44</v>
      </c>
      <c r="K617" s="4">
        <v>0.1</v>
      </c>
      <c r="L617" s="3">
        <v>8.56</v>
      </c>
      <c r="M617" s="2">
        <v>2</v>
      </c>
      <c r="N617" s="3">
        <v>40.39</v>
      </c>
    </row>
    <row r="618" spans="1:14">
      <c r="A618" s="1">
        <v>45769</v>
      </c>
      <c r="B618" t="s">
        <v>676</v>
      </c>
      <c r="C618" t="s">
        <v>55</v>
      </c>
      <c r="D618" t="s">
        <v>56</v>
      </c>
      <c r="E618" t="s">
        <v>24</v>
      </c>
      <c r="F618" t="s">
        <v>31</v>
      </c>
      <c r="G618" t="s">
        <v>32</v>
      </c>
      <c r="H618" t="s">
        <v>33</v>
      </c>
      <c r="I618" s="2">
        <v>5</v>
      </c>
      <c r="J618" s="3">
        <v>9.77</v>
      </c>
      <c r="K618" s="4">
        <v>0.1</v>
      </c>
      <c r="L618" s="3">
        <v>2.86</v>
      </c>
      <c r="M618" s="2">
        <v>0</v>
      </c>
      <c r="N618" s="3">
        <v>43.96</v>
      </c>
    </row>
    <row r="619" spans="1:14">
      <c r="A619" s="1">
        <v>45957</v>
      </c>
      <c r="B619" t="s">
        <v>677</v>
      </c>
      <c r="C619" t="s">
        <v>66</v>
      </c>
      <c r="D619" t="s">
        <v>67</v>
      </c>
      <c r="E619" t="s">
        <v>30</v>
      </c>
      <c r="F619" t="s">
        <v>41</v>
      </c>
      <c r="G619" t="s">
        <v>42</v>
      </c>
      <c r="H619" t="s">
        <v>33</v>
      </c>
      <c r="I619" s="2">
        <v>3</v>
      </c>
      <c r="J619" s="3">
        <v>70.77</v>
      </c>
      <c r="K619" s="4">
        <v>0.1</v>
      </c>
      <c r="L619" s="3">
        <v>33.619999999999997</v>
      </c>
      <c r="M619" s="2">
        <v>0</v>
      </c>
      <c r="N619" s="3">
        <v>191.08</v>
      </c>
    </row>
    <row r="620" spans="1:14">
      <c r="A620" s="1">
        <v>45754</v>
      </c>
      <c r="B620" t="s">
        <v>678</v>
      </c>
      <c r="C620" t="s">
        <v>28</v>
      </c>
      <c r="D620" t="s">
        <v>29</v>
      </c>
      <c r="E620" t="s">
        <v>30</v>
      </c>
      <c r="F620" t="s">
        <v>41</v>
      </c>
      <c r="G620" t="s">
        <v>42</v>
      </c>
      <c r="H620" t="s">
        <v>33</v>
      </c>
      <c r="I620" s="2">
        <v>1</v>
      </c>
      <c r="J620" s="3">
        <v>25.13</v>
      </c>
      <c r="K620" s="4">
        <v>0.05</v>
      </c>
      <c r="L620" s="3">
        <v>10.69</v>
      </c>
      <c r="M620" s="2">
        <v>0</v>
      </c>
      <c r="N620" s="3">
        <v>23.87</v>
      </c>
    </row>
    <row r="621" spans="1:14">
      <c r="A621" s="1">
        <v>45923</v>
      </c>
      <c r="B621" t="s">
        <v>679</v>
      </c>
      <c r="C621" t="s">
        <v>66</v>
      </c>
      <c r="D621" t="s">
        <v>67</v>
      </c>
      <c r="E621" t="s">
        <v>30</v>
      </c>
      <c r="F621" t="s">
        <v>41</v>
      </c>
      <c r="G621" t="s">
        <v>42</v>
      </c>
      <c r="H621" t="s">
        <v>33</v>
      </c>
      <c r="I621" s="2">
        <v>1</v>
      </c>
      <c r="J621" s="3">
        <v>70.650000000000006</v>
      </c>
      <c r="K621" s="4">
        <v>0</v>
      </c>
      <c r="L621" s="3">
        <v>34.54</v>
      </c>
      <c r="M621" s="2">
        <v>0</v>
      </c>
      <c r="N621" s="3">
        <v>70.650000000000006</v>
      </c>
    </row>
    <row r="622" spans="1:14">
      <c r="A622" s="1">
        <v>45939</v>
      </c>
      <c r="B622" t="s">
        <v>680</v>
      </c>
      <c r="C622" t="s">
        <v>49</v>
      </c>
      <c r="D622" t="s">
        <v>50</v>
      </c>
      <c r="E622" t="s">
        <v>30</v>
      </c>
      <c r="F622" t="s">
        <v>52</v>
      </c>
      <c r="G622" t="s">
        <v>53</v>
      </c>
      <c r="H622" t="s">
        <v>33</v>
      </c>
      <c r="I622" s="2">
        <v>1</v>
      </c>
      <c r="J622" s="3">
        <v>189.46</v>
      </c>
      <c r="K622" s="4">
        <v>0.05</v>
      </c>
      <c r="L622" s="3">
        <v>119.27</v>
      </c>
      <c r="M622" s="2">
        <v>0</v>
      </c>
      <c r="N622" s="3">
        <v>179.99</v>
      </c>
    </row>
    <row r="623" spans="1:14">
      <c r="A623" s="1">
        <v>45952</v>
      </c>
      <c r="B623" t="s">
        <v>681</v>
      </c>
      <c r="C623" t="s">
        <v>58</v>
      </c>
      <c r="D623" t="s">
        <v>59</v>
      </c>
      <c r="E623" t="s">
        <v>17</v>
      </c>
      <c r="F623" t="s">
        <v>18</v>
      </c>
      <c r="G623" t="s">
        <v>19</v>
      </c>
      <c r="H623" t="s">
        <v>20</v>
      </c>
      <c r="I623" s="2">
        <v>6</v>
      </c>
      <c r="J623" s="3">
        <v>19.72</v>
      </c>
      <c r="K623" s="4">
        <v>0</v>
      </c>
      <c r="L623" s="3">
        <v>7.25</v>
      </c>
      <c r="M623" s="2">
        <v>6</v>
      </c>
      <c r="N623" s="3">
        <v>118.32</v>
      </c>
    </row>
    <row r="624" spans="1:14">
      <c r="A624" s="1">
        <v>45688</v>
      </c>
      <c r="B624" t="s">
        <v>682</v>
      </c>
      <c r="C624" t="s">
        <v>35</v>
      </c>
      <c r="D624" t="s">
        <v>36</v>
      </c>
      <c r="E624" t="s">
        <v>17</v>
      </c>
      <c r="F624" t="s">
        <v>18</v>
      </c>
      <c r="G624" t="s">
        <v>19</v>
      </c>
      <c r="H624" t="s">
        <v>20</v>
      </c>
      <c r="I624" s="2">
        <v>1</v>
      </c>
      <c r="J624" s="3">
        <v>25.19</v>
      </c>
      <c r="K624" s="4">
        <v>0.05</v>
      </c>
      <c r="L624" s="3">
        <v>9.48</v>
      </c>
      <c r="M624" s="2">
        <v>1</v>
      </c>
      <c r="N624" s="3">
        <v>23.93</v>
      </c>
    </row>
    <row r="625" spans="1:14">
      <c r="A625" s="1">
        <v>45843</v>
      </c>
      <c r="B625" t="s">
        <v>683</v>
      </c>
      <c r="C625" t="s">
        <v>22</v>
      </c>
      <c r="D625" t="s">
        <v>23</v>
      </c>
      <c r="E625" t="s">
        <v>24</v>
      </c>
      <c r="F625" t="s">
        <v>52</v>
      </c>
      <c r="G625" t="s">
        <v>53</v>
      </c>
      <c r="H625" t="s">
        <v>20</v>
      </c>
      <c r="I625" s="2">
        <v>4</v>
      </c>
      <c r="J625" s="3">
        <v>13.31</v>
      </c>
      <c r="K625" s="4">
        <v>0.1</v>
      </c>
      <c r="L625" s="3">
        <v>4.18</v>
      </c>
      <c r="M625" s="2">
        <v>4</v>
      </c>
      <c r="N625" s="3">
        <v>47.92</v>
      </c>
    </row>
    <row r="626" spans="1:14">
      <c r="A626" s="1">
        <v>45955</v>
      </c>
      <c r="B626" t="s">
        <v>684</v>
      </c>
      <c r="C626" t="s">
        <v>89</v>
      </c>
      <c r="D626" t="s">
        <v>90</v>
      </c>
      <c r="E626" t="s">
        <v>75</v>
      </c>
      <c r="F626" t="s">
        <v>41</v>
      </c>
      <c r="G626" t="s">
        <v>42</v>
      </c>
      <c r="H626" t="s">
        <v>33</v>
      </c>
      <c r="I626" s="2">
        <v>1</v>
      </c>
      <c r="J626" s="3">
        <v>19.149999999999999</v>
      </c>
      <c r="K626" s="4">
        <v>0</v>
      </c>
      <c r="L626" s="3">
        <v>6.95</v>
      </c>
      <c r="M626" s="2">
        <v>0</v>
      </c>
      <c r="N626" s="3">
        <v>19.149999999999999</v>
      </c>
    </row>
    <row r="627" spans="1:14">
      <c r="A627" s="1">
        <v>45770</v>
      </c>
      <c r="B627" t="s">
        <v>685</v>
      </c>
      <c r="C627" t="s">
        <v>73</v>
      </c>
      <c r="D627" t="s">
        <v>74</v>
      </c>
      <c r="E627" t="s">
        <v>75</v>
      </c>
      <c r="F627" t="s">
        <v>52</v>
      </c>
      <c r="G627" t="s">
        <v>53</v>
      </c>
      <c r="H627" t="s">
        <v>33</v>
      </c>
      <c r="I627" s="2">
        <v>3</v>
      </c>
      <c r="J627" s="3">
        <v>32.83</v>
      </c>
      <c r="K627" s="4">
        <v>0.15</v>
      </c>
      <c r="L627" s="3">
        <v>14.19</v>
      </c>
      <c r="M627" s="2">
        <v>0</v>
      </c>
      <c r="N627" s="3">
        <v>83.72</v>
      </c>
    </row>
    <row r="628" spans="1:14">
      <c r="A628" s="1">
        <v>45832</v>
      </c>
      <c r="B628" t="s">
        <v>686</v>
      </c>
      <c r="C628" t="s">
        <v>58</v>
      </c>
      <c r="D628" t="s">
        <v>59</v>
      </c>
      <c r="E628" t="s">
        <v>17</v>
      </c>
      <c r="F628" t="s">
        <v>41</v>
      </c>
      <c r="G628" t="s">
        <v>42</v>
      </c>
      <c r="H628" t="s">
        <v>33</v>
      </c>
      <c r="I628" s="2">
        <v>1</v>
      </c>
      <c r="J628" s="3">
        <v>20.53</v>
      </c>
      <c r="K628" s="4">
        <v>0.15</v>
      </c>
      <c r="L628" s="3">
        <v>7.19</v>
      </c>
      <c r="M628" s="2">
        <v>0</v>
      </c>
      <c r="N628" s="3">
        <v>17.45</v>
      </c>
    </row>
    <row r="629" spans="1:14">
      <c r="A629" s="1">
        <v>45881</v>
      </c>
      <c r="B629" t="s">
        <v>687</v>
      </c>
      <c r="C629" t="s">
        <v>73</v>
      </c>
      <c r="D629" t="s">
        <v>74</v>
      </c>
      <c r="E629" t="s">
        <v>75</v>
      </c>
      <c r="F629" t="s">
        <v>18</v>
      </c>
      <c r="G629" t="s">
        <v>19</v>
      </c>
      <c r="H629" t="s">
        <v>33</v>
      </c>
      <c r="I629" s="2">
        <v>4</v>
      </c>
      <c r="J629" s="3">
        <v>32.869999999999997</v>
      </c>
      <c r="K629" s="4">
        <v>0</v>
      </c>
      <c r="L629" s="3">
        <v>14.12</v>
      </c>
      <c r="M629" s="2">
        <v>0</v>
      </c>
      <c r="N629" s="3">
        <v>131.47999999999999</v>
      </c>
    </row>
    <row r="630" spans="1:14">
      <c r="A630" s="1">
        <v>45972</v>
      </c>
      <c r="B630" t="s">
        <v>688</v>
      </c>
      <c r="C630" t="s">
        <v>66</v>
      </c>
      <c r="D630" t="s">
        <v>67</v>
      </c>
      <c r="E630" t="s">
        <v>30</v>
      </c>
      <c r="F630" t="s">
        <v>52</v>
      </c>
      <c r="G630" t="s">
        <v>53</v>
      </c>
      <c r="H630" t="s">
        <v>33</v>
      </c>
      <c r="I630" s="2">
        <v>3</v>
      </c>
      <c r="J630" s="3">
        <v>68.63</v>
      </c>
      <c r="K630" s="4">
        <v>0</v>
      </c>
      <c r="L630" s="3">
        <v>34.22</v>
      </c>
      <c r="M630" s="2">
        <v>0</v>
      </c>
      <c r="N630" s="3">
        <v>205.89</v>
      </c>
    </row>
    <row r="631" spans="1:14">
      <c r="A631" s="1">
        <v>45790</v>
      </c>
      <c r="B631" t="s">
        <v>689</v>
      </c>
      <c r="C631" t="s">
        <v>63</v>
      </c>
      <c r="D631" t="s">
        <v>64</v>
      </c>
      <c r="E631" t="s">
        <v>17</v>
      </c>
      <c r="F631" t="s">
        <v>41</v>
      </c>
      <c r="G631" t="s">
        <v>42</v>
      </c>
      <c r="H631" t="s">
        <v>33</v>
      </c>
      <c r="I631" s="2">
        <v>2</v>
      </c>
      <c r="J631" s="3">
        <v>78</v>
      </c>
      <c r="K631" s="4">
        <v>0.15</v>
      </c>
      <c r="L631" s="3">
        <v>45.42</v>
      </c>
      <c r="M631" s="2">
        <v>0</v>
      </c>
      <c r="N631" s="3">
        <v>132.6</v>
      </c>
    </row>
    <row r="632" spans="1:14">
      <c r="A632" s="1">
        <v>45723</v>
      </c>
      <c r="B632" t="s">
        <v>690</v>
      </c>
      <c r="C632" t="s">
        <v>28</v>
      </c>
      <c r="D632" t="s">
        <v>29</v>
      </c>
      <c r="E632" t="s">
        <v>30</v>
      </c>
      <c r="F632" t="s">
        <v>25</v>
      </c>
      <c r="G632" t="s">
        <v>26</v>
      </c>
      <c r="H632" t="s">
        <v>20</v>
      </c>
      <c r="I632" s="2">
        <v>3</v>
      </c>
      <c r="J632" s="3">
        <v>25.43</v>
      </c>
      <c r="K632" s="4">
        <v>0.05</v>
      </c>
      <c r="L632" s="3">
        <v>10.7</v>
      </c>
      <c r="M632" s="2">
        <v>3</v>
      </c>
      <c r="N632" s="3">
        <v>72.48</v>
      </c>
    </row>
    <row r="633" spans="1:14">
      <c r="A633" s="1">
        <v>45962</v>
      </c>
      <c r="B633" t="s">
        <v>691</v>
      </c>
      <c r="C633" t="s">
        <v>28</v>
      </c>
      <c r="D633" t="s">
        <v>29</v>
      </c>
      <c r="E633" t="s">
        <v>30</v>
      </c>
      <c r="F633" t="s">
        <v>18</v>
      </c>
      <c r="G633" t="s">
        <v>19</v>
      </c>
      <c r="H633" t="s">
        <v>20</v>
      </c>
      <c r="I633" s="2">
        <v>6</v>
      </c>
      <c r="J633" s="3">
        <v>24.85</v>
      </c>
      <c r="K633" s="4">
        <v>0.05</v>
      </c>
      <c r="L633" s="3">
        <v>10.48</v>
      </c>
      <c r="M633" s="2">
        <v>6</v>
      </c>
      <c r="N633" s="3">
        <v>141.65</v>
      </c>
    </row>
    <row r="634" spans="1:14">
      <c r="A634" s="1">
        <v>45958</v>
      </c>
      <c r="B634" t="s">
        <v>692</v>
      </c>
      <c r="C634" t="s">
        <v>22</v>
      </c>
      <c r="D634" t="s">
        <v>23</v>
      </c>
      <c r="E634" t="s">
        <v>24</v>
      </c>
      <c r="F634" t="s">
        <v>31</v>
      </c>
      <c r="G634" t="s">
        <v>32</v>
      </c>
      <c r="H634" t="s">
        <v>33</v>
      </c>
      <c r="I634" s="2">
        <v>2</v>
      </c>
      <c r="J634" s="3">
        <v>12.66</v>
      </c>
      <c r="K634" s="4">
        <v>0</v>
      </c>
      <c r="L634" s="3">
        <v>4.25</v>
      </c>
      <c r="M634" s="2">
        <v>0</v>
      </c>
      <c r="N634" s="3">
        <v>25.32</v>
      </c>
    </row>
    <row r="635" spans="1:14">
      <c r="A635" s="1">
        <v>45687</v>
      </c>
      <c r="B635" t="s">
        <v>693</v>
      </c>
      <c r="C635" t="s">
        <v>63</v>
      </c>
      <c r="D635" t="s">
        <v>64</v>
      </c>
      <c r="E635" t="s">
        <v>17</v>
      </c>
      <c r="F635" t="s">
        <v>25</v>
      </c>
      <c r="G635" t="s">
        <v>26</v>
      </c>
      <c r="H635" t="s">
        <v>20</v>
      </c>
      <c r="I635" s="2">
        <v>0</v>
      </c>
      <c r="J635" s="3">
        <v>78.22</v>
      </c>
      <c r="K635" s="4">
        <v>0</v>
      </c>
      <c r="L635" s="3">
        <v>45.73</v>
      </c>
      <c r="M635" s="2">
        <v>5</v>
      </c>
      <c r="N635" s="3">
        <v>391.1</v>
      </c>
    </row>
    <row r="636" spans="1:14">
      <c r="A636" s="1">
        <v>45965</v>
      </c>
      <c r="B636" t="s">
        <v>694</v>
      </c>
      <c r="C636" t="s">
        <v>89</v>
      </c>
      <c r="D636" t="s">
        <v>90</v>
      </c>
      <c r="E636" t="s">
        <v>75</v>
      </c>
      <c r="F636" t="s">
        <v>25</v>
      </c>
      <c r="G636" t="s">
        <v>26</v>
      </c>
      <c r="H636" t="s">
        <v>20</v>
      </c>
      <c r="I636" s="2">
        <v>4</v>
      </c>
      <c r="J636" s="3">
        <v>18.55</v>
      </c>
      <c r="K636" s="4">
        <v>0.2</v>
      </c>
      <c r="L636" s="3">
        <v>6.95</v>
      </c>
      <c r="M636" s="2">
        <v>4</v>
      </c>
      <c r="N636" s="3">
        <v>59.36</v>
      </c>
    </row>
    <row r="637" spans="1:14">
      <c r="A637" s="1">
        <v>45799</v>
      </c>
      <c r="B637" t="s">
        <v>695</v>
      </c>
      <c r="C637" t="s">
        <v>55</v>
      </c>
      <c r="D637" t="s">
        <v>56</v>
      </c>
      <c r="E637" t="s">
        <v>24</v>
      </c>
      <c r="F637" t="s">
        <v>25</v>
      </c>
      <c r="G637" t="s">
        <v>26</v>
      </c>
      <c r="H637" t="s">
        <v>20</v>
      </c>
      <c r="I637" s="2">
        <v>6</v>
      </c>
      <c r="J637" s="3">
        <v>9.66</v>
      </c>
      <c r="K637" s="4">
        <v>0</v>
      </c>
      <c r="L637" s="3">
        <v>2.83</v>
      </c>
      <c r="M637" s="2">
        <v>6</v>
      </c>
      <c r="N637" s="3">
        <v>57.96</v>
      </c>
    </row>
    <row r="638" spans="1:14">
      <c r="A638" s="1">
        <v>45693</v>
      </c>
      <c r="B638" t="s">
        <v>696</v>
      </c>
      <c r="C638" t="s">
        <v>58</v>
      </c>
      <c r="D638" t="s">
        <v>59</v>
      </c>
      <c r="E638" t="s">
        <v>17</v>
      </c>
      <c r="F638" t="s">
        <v>52</v>
      </c>
      <c r="G638" t="s">
        <v>53</v>
      </c>
      <c r="H638" t="s">
        <v>20</v>
      </c>
      <c r="I638" s="2">
        <v>2</v>
      </c>
      <c r="J638" s="3">
        <v>19.59</v>
      </c>
      <c r="K638" s="4">
        <v>0.05</v>
      </c>
      <c r="L638" s="3">
        <v>7.17</v>
      </c>
      <c r="M638" s="2">
        <v>2</v>
      </c>
      <c r="N638" s="3">
        <v>37.22</v>
      </c>
    </row>
    <row r="639" spans="1:14">
      <c r="A639" s="1">
        <v>45716</v>
      </c>
      <c r="B639" t="s">
        <v>697</v>
      </c>
      <c r="C639" t="s">
        <v>45</v>
      </c>
      <c r="D639" t="s">
        <v>46</v>
      </c>
      <c r="E639" t="s">
        <v>24</v>
      </c>
      <c r="F639" t="s">
        <v>25</v>
      </c>
      <c r="G639" t="s">
        <v>26</v>
      </c>
      <c r="H639" t="s">
        <v>20</v>
      </c>
      <c r="I639" s="2">
        <v>1</v>
      </c>
      <c r="J639" s="3">
        <v>23.51</v>
      </c>
      <c r="K639" s="4">
        <v>0.1</v>
      </c>
      <c r="L639" s="3">
        <v>8.64</v>
      </c>
      <c r="M639" s="2">
        <v>1</v>
      </c>
      <c r="N639" s="3">
        <v>21.16</v>
      </c>
    </row>
    <row r="640" spans="1:14">
      <c r="A640" s="1">
        <v>45949</v>
      </c>
      <c r="B640" t="s">
        <v>698</v>
      </c>
      <c r="C640" t="s">
        <v>63</v>
      </c>
      <c r="D640" t="s">
        <v>64</v>
      </c>
      <c r="E640" t="s">
        <v>17</v>
      </c>
      <c r="F640" t="s">
        <v>18</v>
      </c>
      <c r="G640" t="s">
        <v>19</v>
      </c>
      <c r="H640" t="s">
        <v>33</v>
      </c>
      <c r="I640" s="2">
        <v>6</v>
      </c>
      <c r="J640" s="3">
        <v>81.3</v>
      </c>
      <c r="K640" s="4">
        <v>0</v>
      </c>
      <c r="L640" s="3">
        <v>44.47</v>
      </c>
      <c r="M640" s="2">
        <v>0</v>
      </c>
      <c r="N640" s="3">
        <v>487.8</v>
      </c>
    </row>
    <row r="641" spans="1:14">
      <c r="A641" s="1">
        <v>45917</v>
      </c>
      <c r="B641" t="s">
        <v>699</v>
      </c>
      <c r="C641" t="s">
        <v>89</v>
      </c>
      <c r="D641" t="s">
        <v>90</v>
      </c>
      <c r="E641" t="s">
        <v>75</v>
      </c>
      <c r="F641" t="s">
        <v>52</v>
      </c>
      <c r="G641" t="s">
        <v>53</v>
      </c>
      <c r="H641" t="s">
        <v>20</v>
      </c>
      <c r="I641" s="2">
        <v>1</v>
      </c>
      <c r="J641" s="3">
        <v>19.21</v>
      </c>
      <c r="K641" s="4">
        <v>0</v>
      </c>
      <c r="L641" s="3">
        <v>6.93</v>
      </c>
      <c r="M641" s="2">
        <v>1</v>
      </c>
      <c r="N641" s="3">
        <v>19.21</v>
      </c>
    </row>
    <row r="642" spans="1:14">
      <c r="A642" s="1">
        <v>45715</v>
      </c>
      <c r="B642" t="s">
        <v>700</v>
      </c>
      <c r="C642" t="s">
        <v>58</v>
      </c>
      <c r="D642" t="s">
        <v>59</v>
      </c>
      <c r="E642" t="s">
        <v>17</v>
      </c>
      <c r="F642" t="s">
        <v>18</v>
      </c>
      <c r="G642" t="s">
        <v>19</v>
      </c>
      <c r="H642" t="s">
        <v>20</v>
      </c>
      <c r="I642" s="2">
        <v>1</v>
      </c>
      <c r="J642" s="3">
        <v>19.670000000000002</v>
      </c>
      <c r="K642" s="4">
        <v>0</v>
      </c>
      <c r="L642" s="3">
        <v>7.44</v>
      </c>
      <c r="M642" s="2">
        <v>1</v>
      </c>
      <c r="N642" s="3">
        <v>19.670000000000002</v>
      </c>
    </row>
    <row r="643" spans="1:14">
      <c r="A643" s="1">
        <v>45928</v>
      </c>
      <c r="B643" t="s">
        <v>701</v>
      </c>
      <c r="C643" t="s">
        <v>58</v>
      </c>
      <c r="D643" t="s">
        <v>59</v>
      </c>
      <c r="E643" t="s">
        <v>17</v>
      </c>
      <c r="F643" t="s">
        <v>25</v>
      </c>
      <c r="G643" t="s">
        <v>26</v>
      </c>
      <c r="H643" t="s">
        <v>33</v>
      </c>
      <c r="I643" s="2">
        <v>3</v>
      </c>
      <c r="J643" s="3">
        <v>20.14</v>
      </c>
      <c r="K643" s="4">
        <v>0.05</v>
      </c>
      <c r="L643" s="3">
        <v>7.23</v>
      </c>
      <c r="M643" s="2">
        <v>0</v>
      </c>
      <c r="N643" s="3">
        <v>57.4</v>
      </c>
    </row>
    <row r="644" spans="1:14">
      <c r="A644" s="1">
        <v>45742</v>
      </c>
      <c r="B644" t="s">
        <v>702</v>
      </c>
      <c r="C644" t="s">
        <v>69</v>
      </c>
      <c r="D644" t="s">
        <v>70</v>
      </c>
      <c r="E644" t="s">
        <v>30</v>
      </c>
      <c r="F644" t="s">
        <v>52</v>
      </c>
      <c r="G644" t="s">
        <v>53</v>
      </c>
      <c r="H644" t="s">
        <v>33</v>
      </c>
      <c r="I644" s="2">
        <v>1</v>
      </c>
      <c r="J644" s="3">
        <v>41</v>
      </c>
      <c r="K644" s="4">
        <v>0</v>
      </c>
      <c r="L644" s="3">
        <v>18.36</v>
      </c>
      <c r="M644" s="2">
        <v>0</v>
      </c>
      <c r="N644" s="3">
        <v>41</v>
      </c>
    </row>
    <row r="645" spans="1:14">
      <c r="A645" s="1">
        <v>45791</v>
      </c>
      <c r="B645" t="s">
        <v>703</v>
      </c>
      <c r="C645" t="s">
        <v>49</v>
      </c>
      <c r="D645" t="s">
        <v>50</v>
      </c>
      <c r="E645" t="s">
        <v>30</v>
      </c>
      <c r="F645" t="s">
        <v>18</v>
      </c>
      <c r="G645" t="s">
        <v>19</v>
      </c>
      <c r="H645" t="s">
        <v>33</v>
      </c>
      <c r="I645" s="2">
        <v>7</v>
      </c>
      <c r="J645" s="3">
        <v>189.46</v>
      </c>
      <c r="K645" s="4">
        <v>0</v>
      </c>
      <c r="L645" s="3">
        <v>119.13</v>
      </c>
      <c r="M645" s="2">
        <v>0</v>
      </c>
      <c r="N645" s="3">
        <v>1326.22</v>
      </c>
    </row>
    <row r="646" spans="1:14">
      <c r="A646" s="1">
        <v>45997</v>
      </c>
      <c r="B646" t="s">
        <v>704</v>
      </c>
      <c r="C646" t="s">
        <v>69</v>
      </c>
      <c r="D646" t="s">
        <v>70</v>
      </c>
      <c r="E646" t="s">
        <v>30</v>
      </c>
      <c r="F646" t="s">
        <v>41</v>
      </c>
      <c r="G646" t="s">
        <v>42</v>
      </c>
      <c r="H646" t="s">
        <v>33</v>
      </c>
      <c r="I646" s="2">
        <v>2</v>
      </c>
      <c r="J646" s="3">
        <v>40.520000000000003</v>
      </c>
      <c r="K646" s="4">
        <v>0.2</v>
      </c>
      <c r="L646" s="3">
        <v>18.38</v>
      </c>
      <c r="M646" s="2">
        <v>0</v>
      </c>
      <c r="N646" s="3">
        <v>64.83</v>
      </c>
    </row>
    <row r="647" spans="1:14">
      <c r="A647" s="1">
        <v>45802</v>
      </c>
      <c r="B647" t="s">
        <v>705</v>
      </c>
      <c r="C647" t="s">
        <v>66</v>
      </c>
      <c r="D647" t="s">
        <v>67</v>
      </c>
      <c r="E647" t="s">
        <v>30</v>
      </c>
      <c r="F647" t="s">
        <v>18</v>
      </c>
      <c r="G647" t="s">
        <v>19</v>
      </c>
      <c r="H647" t="s">
        <v>20</v>
      </c>
      <c r="I647" s="2">
        <v>2</v>
      </c>
      <c r="J647" s="3">
        <v>69.62</v>
      </c>
      <c r="K647" s="4">
        <v>0.05</v>
      </c>
      <c r="L647" s="3">
        <v>33.619999999999997</v>
      </c>
      <c r="M647" s="2">
        <v>2</v>
      </c>
      <c r="N647" s="3">
        <v>132.28</v>
      </c>
    </row>
    <row r="648" spans="1:14">
      <c r="A648" s="1">
        <v>45854</v>
      </c>
      <c r="B648" t="s">
        <v>706</v>
      </c>
      <c r="C648" t="s">
        <v>28</v>
      </c>
      <c r="D648" t="s">
        <v>29</v>
      </c>
      <c r="E648" t="s">
        <v>30</v>
      </c>
      <c r="F648" t="s">
        <v>52</v>
      </c>
      <c r="G648" t="s">
        <v>53</v>
      </c>
      <c r="H648" t="s">
        <v>20</v>
      </c>
      <c r="I648" s="2">
        <v>8</v>
      </c>
      <c r="J648" s="3">
        <v>24.92</v>
      </c>
      <c r="K648" s="4">
        <v>0.1</v>
      </c>
      <c r="L648" s="3">
        <v>10.48</v>
      </c>
      <c r="M648" s="2">
        <v>8</v>
      </c>
      <c r="N648" s="3">
        <v>179.42</v>
      </c>
    </row>
    <row r="649" spans="1:14">
      <c r="A649" s="1">
        <v>45728</v>
      </c>
      <c r="B649" t="s">
        <v>707</v>
      </c>
      <c r="C649" t="s">
        <v>49</v>
      </c>
      <c r="D649" t="s">
        <v>50</v>
      </c>
      <c r="E649" t="s">
        <v>30</v>
      </c>
      <c r="F649" t="s">
        <v>31</v>
      </c>
      <c r="G649" t="s">
        <v>32</v>
      </c>
      <c r="H649" t="s">
        <v>20</v>
      </c>
      <c r="I649" s="2">
        <v>1</v>
      </c>
      <c r="J649" s="3">
        <v>190.77</v>
      </c>
      <c r="K649" s="4">
        <v>0.15</v>
      </c>
      <c r="L649" s="3">
        <v>117.8</v>
      </c>
      <c r="M649" s="2">
        <v>1</v>
      </c>
      <c r="N649" s="3">
        <v>162.15</v>
      </c>
    </row>
    <row r="650" spans="1:14">
      <c r="A650" s="1">
        <v>45727</v>
      </c>
      <c r="B650" t="s">
        <v>708</v>
      </c>
      <c r="C650" t="s">
        <v>39</v>
      </c>
      <c r="D650" t="s">
        <v>40</v>
      </c>
      <c r="E650" t="s">
        <v>30</v>
      </c>
      <c r="F650" t="s">
        <v>18</v>
      </c>
      <c r="G650" t="s">
        <v>19</v>
      </c>
      <c r="H650" t="s">
        <v>33</v>
      </c>
      <c r="I650" s="2">
        <v>6</v>
      </c>
      <c r="J650" s="3">
        <v>55.45</v>
      </c>
      <c r="K650" s="4">
        <v>0</v>
      </c>
      <c r="L650" s="3">
        <v>27.08</v>
      </c>
      <c r="M650" s="2">
        <v>0</v>
      </c>
      <c r="N650" s="3">
        <v>332.7</v>
      </c>
    </row>
    <row r="651" spans="1:14">
      <c r="A651" s="1">
        <v>45877</v>
      </c>
      <c r="B651" t="s">
        <v>709</v>
      </c>
      <c r="C651" t="s">
        <v>66</v>
      </c>
      <c r="D651" t="s">
        <v>67</v>
      </c>
      <c r="E651" t="s">
        <v>30</v>
      </c>
      <c r="F651" t="s">
        <v>52</v>
      </c>
      <c r="G651" t="s">
        <v>53</v>
      </c>
      <c r="H651" t="s">
        <v>33</v>
      </c>
      <c r="I651" s="2">
        <v>3</v>
      </c>
      <c r="J651" s="3">
        <v>72.069999999999993</v>
      </c>
      <c r="K651" s="4">
        <v>0.15</v>
      </c>
      <c r="L651" s="3">
        <v>34.46</v>
      </c>
      <c r="M651" s="2">
        <v>0</v>
      </c>
      <c r="N651" s="3">
        <v>183.78</v>
      </c>
    </row>
    <row r="652" spans="1:14">
      <c r="A652" s="1">
        <v>45771</v>
      </c>
      <c r="B652" t="s">
        <v>710</v>
      </c>
      <c r="C652" t="s">
        <v>82</v>
      </c>
      <c r="D652" t="s">
        <v>83</v>
      </c>
      <c r="E652" t="s">
        <v>75</v>
      </c>
      <c r="F652" t="s">
        <v>31</v>
      </c>
      <c r="G652" t="s">
        <v>32</v>
      </c>
      <c r="H652" t="s">
        <v>20</v>
      </c>
      <c r="I652" s="2">
        <v>3</v>
      </c>
      <c r="J652" s="3">
        <v>27.03</v>
      </c>
      <c r="K652" s="4">
        <v>0</v>
      </c>
      <c r="L652" s="3">
        <v>11.94</v>
      </c>
      <c r="M652" s="2">
        <v>3</v>
      </c>
      <c r="N652" s="3">
        <v>81.09</v>
      </c>
    </row>
    <row r="653" spans="1:14">
      <c r="A653" s="1">
        <v>45810</v>
      </c>
      <c r="B653" t="s">
        <v>711</v>
      </c>
      <c r="C653" t="s">
        <v>28</v>
      </c>
      <c r="D653" t="s">
        <v>29</v>
      </c>
      <c r="E653" t="s">
        <v>30</v>
      </c>
      <c r="F653" t="s">
        <v>52</v>
      </c>
      <c r="G653" t="s">
        <v>53</v>
      </c>
      <c r="H653" t="s">
        <v>33</v>
      </c>
      <c r="I653" s="2">
        <v>3</v>
      </c>
      <c r="J653" s="3">
        <v>24.88</v>
      </c>
      <c r="K653" s="4">
        <v>0.1</v>
      </c>
      <c r="L653" s="3">
        <v>10.49</v>
      </c>
      <c r="M653" s="2">
        <v>0</v>
      </c>
      <c r="N653" s="3">
        <v>67.180000000000007</v>
      </c>
    </row>
    <row r="654" spans="1:14">
      <c r="A654" s="1">
        <v>45988</v>
      </c>
      <c r="B654" t="s">
        <v>712</v>
      </c>
      <c r="C654" t="s">
        <v>66</v>
      </c>
      <c r="D654" t="s">
        <v>67</v>
      </c>
      <c r="E654" t="s">
        <v>30</v>
      </c>
      <c r="F654" t="s">
        <v>52</v>
      </c>
      <c r="G654" t="s">
        <v>53</v>
      </c>
      <c r="H654" t="s">
        <v>33</v>
      </c>
      <c r="I654" s="2">
        <v>1</v>
      </c>
      <c r="J654" s="3">
        <v>70.8</v>
      </c>
      <c r="K654" s="4">
        <v>0.1</v>
      </c>
      <c r="L654" s="3">
        <v>33.5</v>
      </c>
      <c r="M654" s="2">
        <v>0</v>
      </c>
      <c r="N654" s="3">
        <v>63.72</v>
      </c>
    </row>
    <row r="655" spans="1:14">
      <c r="A655" s="1">
        <v>45798</v>
      </c>
      <c r="B655" t="s">
        <v>713</v>
      </c>
      <c r="C655" t="s">
        <v>66</v>
      </c>
      <c r="D655" t="s">
        <v>67</v>
      </c>
      <c r="E655" t="s">
        <v>30</v>
      </c>
      <c r="F655" t="s">
        <v>41</v>
      </c>
      <c r="G655" t="s">
        <v>42</v>
      </c>
      <c r="H655" t="s">
        <v>33</v>
      </c>
      <c r="I655" s="2">
        <v>2</v>
      </c>
      <c r="J655" s="3">
        <v>70.84</v>
      </c>
      <c r="K655" s="4">
        <v>0</v>
      </c>
      <c r="L655" s="3">
        <v>34.65</v>
      </c>
      <c r="M655" s="2">
        <v>0</v>
      </c>
      <c r="N655" s="3">
        <v>141.68</v>
      </c>
    </row>
    <row r="656" spans="1:14">
      <c r="A656" s="1">
        <v>45843</v>
      </c>
      <c r="B656" t="s">
        <v>714</v>
      </c>
      <c r="C656" t="s">
        <v>35</v>
      </c>
      <c r="D656" t="s">
        <v>36</v>
      </c>
      <c r="E656" t="s">
        <v>17</v>
      </c>
      <c r="F656" t="s">
        <v>52</v>
      </c>
      <c r="G656" t="s">
        <v>53</v>
      </c>
      <c r="H656" t="s">
        <v>20</v>
      </c>
      <c r="I656" s="2">
        <v>7</v>
      </c>
      <c r="J656" s="3">
        <v>24.68</v>
      </c>
      <c r="K656" s="4">
        <v>0</v>
      </c>
      <c r="L656" s="3">
        <v>9.44</v>
      </c>
      <c r="M656" s="2">
        <v>7</v>
      </c>
      <c r="N656" s="3">
        <v>172.76</v>
      </c>
    </row>
    <row r="657" spans="1:14">
      <c r="A657" s="1">
        <v>46002</v>
      </c>
      <c r="B657" t="s">
        <v>715</v>
      </c>
      <c r="C657" t="s">
        <v>22</v>
      </c>
      <c r="D657" t="s">
        <v>23</v>
      </c>
      <c r="E657" t="s">
        <v>24</v>
      </c>
      <c r="F657" t="s">
        <v>41</v>
      </c>
      <c r="G657" t="s">
        <v>42</v>
      </c>
      <c r="H657" t="s">
        <v>20</v>
      </c>
      <c r="I657" s="2">
        <v>8</v>
      </c>
      <c r="J657" s="3">
        <v>13.02</v>
      </c>
      <c r="K657" s="4">
        <v>0.15</v>
      </c>
      <c r="L657" s="3">
        <v>4.29</v>
      </c>
      <c r="M657" s="2">
        <v>8</v>
      </c>
      <c r="N657" s="3">
        <v>88.54</v>
      </c>
    </row>
    <row r="658" spans="1:14">
      <c r="A658" s="1">
        <v>45688</v>
      </c>
      <c r="B658" t="s">
        <v>716</v>
      </c>
      <c r="C658" t="s">
        <v>63</v>
      </c>
      <c r="D658" t="s">
        <v>64</v>
      </c>
      <c r="E658" t="s">
        <v>17</v>
      </c>
      <c r="F658" t="s">
        <v>18</v>
      </c>
      <c r="G658" t="s">
        <v>19</v>
      </c>
      <c r="H658" t="s">
        <v>33</v>
      </c>
      <c r="I658" s="2">
        <v>1</v>
      </c>
      <c r="J658" s="3">
        <v>79.34</v>
      </c>
      <c r="K658" s="4">
        <v>0</v>
      </c>
      <c r="L658" s="3">
        <v>44.76</v>
      </c>
      <c r="M658" s="2">
        <v>0</v>
      </c>
      <c r="N658" s="3">
        <v>79.34</v>
      </c>
    </row>
    <row r="659" spans="1:14">
      <c r="A659" s="1">
        <v>45734</v>
      </c>
      <c r="B659" t="s">
        <v>717</v>
      </c>
      <c r="C659" t="s">
        <v>15</v>
      </c>
      <c r="D659" t="s">
        <v>16</v>
      </c>
      <c r="E659" t="s">
        <v>17</v>
      </c>
      <c r="F659" t="s">
        <v>41</v>
      </c>
      <c r="G659" t="s">
        <v>42</v>
      </c>
      <c r="H659" t="s">
        <v>33</v>
      </c>
      <c r="I659" s="2">
        <v>6</v>
      </c>
      <c r="J659" s="3">
        <v>29.34</v>
      </c>
      <c r="K659" s="4">
        <v>0.1</v>
      </c>
      <c r="L659" s="3">
        <v>11.87</v>
      </c>
      <c r="M659" s="2">
        <v>0</v>
      </c>
      <c r="N659" s="3">
        <v>158.44</v>
      </c>
    </row>
    <row r="660" spans="1:14">
      <c r="A660" s="1">
        <v>45704</v>
      </c>
      <c r="B660" t="s">
        <v>718</v>
      </c>
      <c r="C660" t="s">
        <v>15</v>
      </c>
      <c r="D660" t="s">
        <v>16</v>
      </c>
      <c r="E660" t="s">
        <v>17</v>
      </c>
      <c r="F660" t="s">
        <v>25</v>
      </c>
      <c r="G660" t="s">
        <v>26</v>
      </c>
      <c r="H660" t="s">
        <v>33</v>
      </c>
      <c r="I660" s="2">
        <v>5</v>
      </c>
      <c r="J660" s="3">
        <v>30.45</v>
      </c>
      <c r="K660" s="4">
        <v>0.05</v>
      </c>
      <c r="L660" s="3">
        <v>11.91</v>
      </c>
      <c r="M660" s="2">
        <v>0</v>
      </c>
      <c r="N660" s="3">
        <v>144.63999999999999</v>
      </c>
    </row>
    <row r="661" spans="1:14">
      <c r="A661" s="1">
        <v>46008</v>
      </c>
      <c r="B661" t="s">
        <v>719</v>
      </c>
      <c r="C661" t="s">
        <v>45</v>
      </c>
      <c r="D661" t="s">
        <v>46</v>
      </c>
      <c r="E661" t="s">
        <v>24</v>
      </c>
      <c r="F661" t="s">
        <v>52</v>
      </c>
      <c r="G661" t="s">
        <v>53</v>
      </c>
      <c r="H661" t="s">
        <v>20</v>
      </c>
      <c r="I661" s="2">
        <v>2</v>
      </c>
      <c r="J661" s="3">
        <v>22.92</v>
      </c>
      <c r="K661" s="4">
        <v>0.2</v>
      </c>
      <c r="L661" s="3">
        <v>8.51</v>
      </c>
      <c r="M661" s="2">
        <v>2</v>
      </c>
      <c r="N661" s="3">
        <v>36.67</v>
      </c>
    </row>
    <row r="662" spans="1:14">
      <c r="A662" s="1">
        <v>45990</v>
      </c>
      <c r="B662" t="s">
        <v>720</v>
      </c>
      <c r="C662" t="s">
        <v>49</v>
      </c>
      <c r="D662" t="s">
        <v>50</v>
      </c>
      <c r="E662" t="s">
        <v>30</v>
      </c>
      <c r="F662" t="s">
        <v>52</v>
      </c>
      <c r="G662" t="s">
        <v>53</v>
      </c>
      <c r="H662" t="s">
        <v>33</v>
      </c>
      <c r="I662" s="2">
        <v>6</v>
      </c>
      <c r="J662" s="3">
        <v>186.44</v>
      </c>
      <c r="K662" s="4">
        <v>0.15</v>
      </c>
      <c r="L662" s="3">
        <v>119.88</v>
      </c>
      <c r="M662" s="2">
        <v>0</v>
      </c>
      <c r="N662" s="3">
        <v>950.84</v>
      </c>
    </row>
    <row r="663" spans="1:14">
      <c r="A663" s="1">
        <v>45808</v>
      </c>
      <c r="B663" t="s">
        <v>721</v>
      </c>
      <c r="C663" t="s">
        <v>66</v>
      </c>
      <c r="D663" t="s">
        <v>67</v>
      </c>
      <c r="E663" t="s">
        <v>30</v>
      </c>
      <c r="F663" t="s">
        <v>41</v>
      </c>
      <c r="G663" t="s">
        <v>42</v>
      </c>
      <c r="H663" t="s">
        <v>20</v>
      </c>
      <c r="I663" s="2">
        <v>1</v>
      </c>
      <c r="J663" s="3">
        <v>68.510000000000005</v>
      </c>
      <c r="K663" s="4">
        <v>0</v>
      </c>
      <c r="L663" s="3">
        <v>34.03</v>
      </c>
      <c r="M663" s="2">
        <v>1</v>
      </c>
      <c r="N663" s="3">
        <v>68.510000000000005</v>
      </c>
    </row>
    <row r="664" spans="1:14">
      <c r="A664" s="1">
        <v>45910</v>
      </c>
      <c r="B664" t="s">
        <v>722</v>
      </c>
      <c r="C664" t="s">
        <v>82</v>
      </c>
      <c r="D664" t="s">
        <v>83</v>
      </c>
      <c r="E664" t="s">
        <v>75</v>
      </c>
      <c r="F664" t="s">
        <v>25</v>
      </c>
      <c r="G664" t="s">
        <v>26</v>
      </c>
      <c r="H664" t="s">
        <v>33</v>
      </c>
      <c r="I664" s="2">
        <v>3</v>
      </c>
      <c r="J664" s="3">
        <v>27.36</v>
      </c>
      <c r="K664" s="4">
        <v>0</v>
      </c>
      <c r="L664" s="3">
        <v>11.65</v>
      </c>
      <c r="M664" s="2">
        <v>0</v>
      </c>
      <c r="N664" s="3">
        <v>82.08</v>
      </c>
    </row>
    <row r="665" spans="1:14">
      <c r="A665" s="1">
        <v>45685</v>
      </c>
      <c r="B665" t="s">
        <v>723</v>
      </c>
      <c r="C665" t="s">
        <v>58</v>
      </c>
      <c r="D665" t="s">
        <v>59</v>
      </c>
      <c r="E665" t="s">
        <v>17</v>
      </c>
      <c r="F665" t="s">
        <v>31</v>
      </c>
      <c r="G665" t="s">
        <v>32</v>
      </c>
      <c r="H665" t="s">
        <v>33</v>
      </c>
      <c r="I665" s="2">
        <v>3</v>
      </c>
      <c r="J665" s="3">
        <v>19.79</v>
      </c>
      <c r="K665" s="4">
        <v>0.1</v>
      </c>
      <c r="L665" s="3">
        <v>7.35</v>
      </c>
      <c r="M665" s="2">
        <v>0</v>
      </c>
      <c r="N665" s="3">
        <v>53.43</v>
      </c>
    </row>
    <row r="666" spans="1:14">
      <c r="A666" s="1">
        <v>45977</v>
      </c>
      <c r="B666" t="s">
        <v>724</v>
      </c>
      <c r="C666" t="s">
        <v>55</v>
      </c>
      <c r="D666" t="s">
        <v>56</v>
      </c>
      <c r="E666" t="s">
        <v>24</v>
      </c>
      <c r="F666" t="s">
        <v>25</v>
      </c>
      <c r="G666" t="s">
        <v>26</v>
      </c>
      <c r="H666" t="s">
        <v>33</v>
      </c>
      <c r="I666" s="2">
        <v>4</v>
      </c>
      <c r="J666" s="3">
        <v>9.5299999999999994</v>
      </c>
      <c r="K666" s="4">
        <v>0.15</v>
      </c>
      <c r="L666" s="3">
        <v>2.82</v>
      </c>
      <c r="M666" s="2">
        <v>0</v>
      </c>
      <c r="N666" s="3">
        <v>32.4</v>
      </c>
    </row>
    <row r="667" spans="1:14">
      <c r="A667" s="1">
        <v>45818</v>
      </c>
      <c r="B667" t="s">
        <v>725</v>
      </c>
      <c r="C667" t="s">
        <v>58</v>
      </c>
      <c r="D667" t="s">
        <v>59</v>
      </c>
      <c r="E667" t="s">
        <v>17</v>
      </c>
      <c r="F667" t="s">
        <v>41</v>
      </c>
      <c r="G667" t="s">
        <v>42</v>
      </c>
      <c r="H667" t="s">
        <v>20</v>
      </c>
      <c r="I667" s="2">
        <v>2</v>
      </c>
      <c r="J667" s="3">
        <v>20.54</v>
      </c>
      <c r="K667" s="4">
        <v>0</v>
      </c>
      <c r="L667" s="3">
        <v>7.24</v>
      </c>
      <c r="M667" s="2">
        <v>2</v>
      </c>
      <c r="N667" s="3">
        <v>41.08</v>
      </c>
    </row>
    <row r="668" spans="1:14">
      <c r="A668" s="1">
        <v>45684</v>
      </c>
      <c r="B668" t="s">
        <v>726</v>
      </c>
      <c r="C668" t="s">
        <v>15</v>
      </c>
      <c r="D668" t="s">
        <v>16</v>
      </c>
      <c r="E668" t="s">
        <v>17</v>
      </c>
      <c r="F668" t="s">
        <v>31</v>
      </c>
      <c r="G668" t="s">
        <v>32</v>
      </c>
      <c r="H668" t="s">
        <v>20</v>
      </c>
      <c r="I668" s="2">
        <v>1</v>
      </c>
      <c r="J668" s="3">
        <v>30.88</v>
      </c>
      <c r="K668" s="4">
        <v>0</v>
      </c>
      <c r="L668" s="3">
        <v>11.94</v>
      </c>
      <c r="M668" s="2">
        <v>1</v>
      </c>
      <c r="N668" s="3">
        <v>30.88</v>
      </c>
    </row>
    <row r="669" spans="1:14">
      <c r="A669" s="1">
        <v>45739</v>
      </c>
      <c r="B669" t="s">
        <v>727</v>
      </c>
      <c r="C669" t="s">
        <v>28</v>
      </c>
      <c r="D669" t="s">
        <v>29</v>
      </c>
      <c r="E669" t="s">
        <v>30</v>
      </c>
      <c r="F669" t="s">
        <v>18</v>
      </c>
      <c r="G669" t="s">
        <v>19</v>
      </c>
      <c r="H669" t="s">
        <v>33</v>
      </c>
      <c r="I669" s="2">
        <v>1</v>
      </c>
      <c r="J669" s="3">
        <v>24.91</v>
      </c>
      <c r="K669" s="4">
        <v>0</v>
      </c>
      <c r="L669" s="3">
        <v>10.51</v>
      </c>
      <c r="M669" s="2">
        <v>0</v>
      </c>
      <c r="N669" s="3">
        <v>24.91</v>
      </c>
    </row>
    <row r="670" spans="1:14">
      <c r="A670" s="1">
        <v>45689</v>
      </c>
      <c r="B670" t="s">
        <v>728</v>
      </c>
      <c r="C670" t="s">
        <v>82</v>
      </c>
      <c r="D670" t="s">
        <v>83</v>
      </c>
      <c r="E670" t="s">
        <v>75</v>
      </c>
      <c r="F670" t="s">
        <v>52</v>
      </c>
      <c r="G670" t="s">
        <v>53</v>
      </c>
      <c r="H670" t="s">
        <v>33</v>
      </c>
      <c r="I670" s="2">
        <v>9</v>
      </c>
      <c r="J670" s="3">
        <v>28.2</v>
      </c>
      <c r="K670" s="4">
        <v>0</v>
      </c>
      <c r="L670" s="3">
        <v>11.52</v>
      </c>
      <c r="M670" s="2">
        <v>0</v>
      </c>
      <c r="N670" s="3">
        <v>253.8</v>
      </c>
    </row>
    <row r="671" spans="1:14">
      <c r="A671" s="1">
        <v>45978</v>
      </c>
      <c r="B671" t="s">
        <v>729</v>
      </c>
      <c r="C671" t="s">
        <v>73</v>
      </c>
      <c r="D671" t="s">
        <v>74</v>
      </c>
      <c r="E671" t="s">
        <v>75</v>
      </c>
      <c r="F671" t="s">
        <v>18</v>
      </c>
      <c r="G671" t="s">
        <v>19</v>
      </c>
      <c r="H671" t="s">
        <v>33</v>
      </c>
      <c r="I671" s="2">
        <v>5</v>
      </c>
      <c r="J671" s="3">
        <v>32.31</v>
      </c>
      <c r="K671" s="4">
        <v>0.15</v>
      </c>
      <c r="L671" s="3">
        <v>14.33</v>
      </c>
      <c r="M671" s="2">
        <v>0</v>
      </c>
      <c r="N671" s="3">
        <v>137.32</v>
      </c>
    </row>
    <row r="672" spans="1:14">
      <c r="A672" s="1">
        <v>45996</v>
      </c>
      <c r="B672" t="s">
        <v>730</v>
      </c>
      <c r="C672" t="s">
        <v>45</v>
      </c>
      <c r="D672" t="s">
        <v>46</v>
      </c>
      <c r="E672" t="s">
        <v>24</v>
      </c>
      <c r="F672" t="s">
        <v>25</v>
      </c>
      <c r="G672" t="s">
        <v>26</v>
      </c>
      <c r="H672" t="s">
        <v>20</v>
      </c>
      <c r="I672" s="2">
        <v>4</v>
      </c>
      <c r="J672" s="3">
        <v>23.46</v>
      </c>
      <c r="K672" s="4">
        <v>0.2</v>
      </c>
      <c r="L672" s="3">
        <v>8.5500000000000007</v>
      </c>
      <c r="M672" s="2">
        <v>4</v>
      </c>
      <c r="N672" s="3">
        <v>75.069999999999993</v>
      </c>
    </row>
    <row r="673" spans="1:14">
      <c r="A673" s="1">
        <v>45877</v>
      </c>
      <c r="B673" t="s">
        <v>731</v>
      </c>
      <c r="C673" t="s">
        <v>58</v>
      </c>
      <c r="D673" t="s">
        <v>59</v>
      </c>
      <c r="E673" t="s">
        <v>17</v>
      </c>
      <c r="F673" t="s">
        <v>18</v>
      </c>
      <c r="G673" t="s">
        <v>19</v>
      </c>
      <c r="H673" t="s">
        <v>20</v>
      </c>
      <c r="I673" s="2">
        <v>1</v>
      </c>
      <c r="J673" s="3">
        <v>20.41</v>
      </c>
      <c r="K673" s="4">
        <v>0</v>
      </c>
      <c r="L673" s="3">
        <v>7.27</v>
      </c>
      <c r="M673" s="2">
        <v>1</v>
      </c>
      <c r="N673" s="3">
        <v>20.41</v>
      </c>
    </row>
    <row r="674" spans="1:14">
      <c r="A674" s="1">
        <v>45858</v>
      </c>
      <c r="B674" t="s">
        <v>732</v>
      </c>
      <c r="C674" t="s">
        <v>55</v>
      </c>
      <c r="D674" t="s">
        <v>56</v>
      </c>
      <c r="E674" t="s">
        <v>24</v>
      </c>
      <c r="F674" t="s">
        <v>25</v>
      </c>
      <c r="G674" t="s">
        <v>26</v>
      </c>
      <c r="H674" t="s">
        <v>33</v>
      </c>
      <c r="I674" s="2">
        <v>8</v>
      </c>
      <c r="J674" s="3">
        <v>9.41</v>
      </c>
      <c r="K674" s="4">
        <v>0</v>
      </c>
      <c r="L674" s="3">
        <v>2.87</v>
      </c>
      <c r="M674" s="2">
        <v>0</v>
      </c>
      <c r="N674" s="3">
        <v>75.28</v>
      </c>
    </row>
    <row r="675" spans="1:14">
      <c r="A675" s="1">
        <v>45821</v>
      </c>
      <c r="B675" t="s">
        <v>733</v>
      </c>
      <c r="C675" t="s">
        <v>73</v>
      </c>
      <c r="D675" t="s">
        <v>74</v>
      </c>
      <c r="E675" t="s">
        <v>75</v>
      </c>
      <c r="F675" t="s">
        <v>41</v>
      </c>
      <c r="G675" t="s">
        <v>42</v>
      </c>
      <c r="H675" t="s">
        <v>20</v>
      </c>
      <c r="I675" s="2">
        <v>2</v>
      </c>
      <c r="J675" s="3">
        <v>32.909999999999997</v>
      </c>
      <c r="K675" s="4">
        <v>0.2</v>
      </c>
      <c r="L675" s="3">
        <v>14.42</v>
      </c>
      <c r="M675" s="2">
        <v>2</v>
      </c>
      <c r="N675" s="3">
        <v>52.66</v>
      </c>
    </row>
    <row r="676" spans="1:14">
      <c r="A676" s="1">
        <v>45975</v>
      </c>
      <c r="B676" t="s">
        <v>734</v>
      </c>
      <c r="C676" t="s">
        <v>58</v>
      </c>
      <c r="D676" t="s">
        <v>59</v>
      </c>
      <c r="E676" t="s">
        <v>17</v>
      </c>
      <c r="F676" t="s">
        <v>52</v>
      </c>
      <c r="G676" t="s">
        <v>53</v>
      </c>
      <c r="H676" t="s">
        <v>20</v>
      </c>
      <c r="I676" s="2">
        <v>8</v>
      </c>
      <c r="J676" s="3">
        <v>20.260000000000002</v>
      </c>
      <c r="K676" s="4">
        <v>0.2</v>
      </c>
      <c r="L676" s="3">
        <v>7.2</v>
      </c>
      <c r="M676" s="2">
        <v>8</v>
      </c>
      <c r="N676" s="3">
        <v>129.66</v>
      </c>
    </row>
    <row r="677" spans="1:14">
      <c r="A677" s="1">
        <v>45805</v>
      </c>
      <c r="B677" t="s">
        <v>735</v>
      </c>
      <c r="C677" t="s">
        <v>22</v>
      </c>
      <c r="D677" t="s">
        <v>23</v>
      </c>
      <c r="E677" t="s">
        <v>24</v>
      </c>
      <c r="F677" t="s">
        <v>18</v>
      </c>
      <c r="G677" t="s">
        <v>19</v>
      </c>
      <c r="H677" t="s">
        <v>20</v>
      </c>
      <c r="I677" s="2">
        <v>9</v>
      </c>
      <c r="J677" s="3">
        <v>13.19</v>
      </c>
      <c r="K677" s="4">
        <v>0.2</v>
      </c>
      <c r="L677" s="3">
        <v>4.32</v>
      </c>
      <c r="M677" s="2">
        <v>9</v>
      </c>
      <c r="N677" s="3">
        <v>94.97</v>
      </c>
    </row>
    <row r="678" spans="1:14">
      <c r="A678" s="1">
        <v>45826</v>
      </c>
      <c r="B678" t="s">
        <v>736</v>
      </c>
      <c r="C678" t="s">
        <v>89</v>
      </c>
      <c r="D678" t="s">
        <v>90</v>
      </c>
      <c r="E678" t="s">
        <v>75</v>
      </c>
      <c r="F678" t="s">
        <v>25</v>
      </c>
      <c r="G678" t="s">
        <v>26</v>
      </c>
      <c r="H678" t="s">
        <v>33</v>
      </c>
      <c r="I678" s="2">
        <v>1</v>
      </c>
      <c r="J678" s="3">
        <v>18.63</v>
      </c>
      <c r="K678" s="4">
        <v>0.1</v>
      </c>
      <c r="L678" s="3">
        <v>6.84</v>
      </c>
      <c r="M678" s="2">
        <v>0</v>
      </c>
      <c r="N678" s="3">
        <v>16.77</v>
      </c>
    </row>
    <row r="679" spans="1:14">
      <c r="A679" s="1">
        <v>45865</v>
      </c>
      <c r="B679" t="s">
        <v>737</v>
      </c>
      <c r="C679" t="s">
        <v>35</v>
      </c>
      <c r="D679" t="s">
        <v>36</v>
      </c>
      <c r="E679" t="s">
        <v>17</v>
      </c>
      <c r="F679" t="s">
        <v>18</v>
      </c>
      <c r="G679" t="s">
        <v>19</v>
      </c>
      <c r="H679" t="s">
        <v>33</v>
      </c>
      <c r="I679" s="2">
        <v>2</v>
      </c>
      <c r="J679" s="3">
        <v>24.58</v>
      </c>
      <c r="K679" s="4">
        <v>0.15</v>
      </c>
      <c r="L679" s="3">
        <v>9.49</v>
      </c>
      <c r="M679" s="2">
        <v>0</v>
      </c>
      <c r="N679" s="3">
        <v>41.79</v>
      </c>
    </row>
    <row r="680" spans="1:14">
      <c r="A680" s="1">
        <v>45966</v>
      </c>
      <c r="B680" t="s">
        <v>738</v>
      </c>
      <c r="C680" t="s">
        <v>49</v>
      </c>
      <c r="D680" t="s">
        <v>50</v>
      </c>
      <c r="E680" t="s">
        <v>30</v>
      </c>
      <c r="F680" t="s">
        <v>18</v>
      </c>
      <c r="G680" t="s">
        <v>19</v>
      </c>
      <c r="H680" t="s">
        <v>33</v>
      </c>
      <c r="I680" s="2">
        <v>8</v>
      </c>
      <c r="J680" s="3">
        <v>185.71</v>
      </c>
      <c r="K680" s="4">
        <v>0.15</v>
      </c>
      <c r="L680" s="3">
        <v>119.92</v>
      </c>
      <c r="M680" s="2">
        <v>0</v>
      </c>
      <c r="N680" s="3">
        <v>1262.83</v>
      </c>
    </row>
    <row r="681" spans="1:14">
      <c r="A681" s="1">
        <v>45901</v>
      </c>
      <c r="B681" t="s">
        <v>739</v>
      </c>
      <c r="C681" t="s">
        <v>66</v>
      </c>
      <c r="D681" t="s">
        <v>67</v>
      </c>
      <c r="E681" t="s">
        <v>30</v>
      </c>
      <c r="F681" t="s">
        <v>18</v>
      </c>
      <c r="G681" t="s">
        <v>19</v>
      </c>
      <c r="H681" t="s">
        <v>33</v>
      </c>
      <c r="I681" s="2">
        <v>10</v>
      </c>
      <c r="J681" s="3">
        <v>70.41</v>
      </c>
      <c r="K681" s="4">
        <v>0.1</v>
      </c>
      <c r="L681" s="3">
        <v>34.11</v>
      </c>
      <c r="M681" s="2">
        <v>0</v>
      </c>
      <c r="N681" s="3">
        <v>633.69000000000005</v>
      </c>
    </row>
    <row r="682" spans="1:14">
      <c r="A682" s="1">
        <v>45897</v>
      </c>
      <c r="B682" t="s">
        <v>740</v>
      </c>
      <c r="C682" t="s">
        <v>49</v>
      </c>
      <c r="D682" t="s">
        <v>50</v>
      </c>
      <c r="E682" t="s">
        <v>30</v>
      </c>
      <c r="F682" t="s">
        <v>52</v>
      </c>
      <c r="G682" t="s">
        <v>53</v>
      </c>
      <c r="H682" t="s">
        <v>33</v>
      </c>
      <c r="I682" s="2">
        <v>6</v>
      </c>
      <c r="J682" s="3">
        <v>188.54</v>
      </c>
      <c r="K682" s="4">
        <v>0</v>
      </c>
      <c r="L682" s="3">
        <v>119.63</v>
      </c>
      <c r="M682" s="2">
        <v>0</v>
      </c>
      <c r="N682" s="3">
        <v>1131.24</v>
      </c>
    </row>
    <row r="683" spans="1:14">
      <c r="A683" s="1">
        <v>45718</v>
      </c>
      <c r="B683" t="s">
        <v>741</v>
      </c>
      <c r="C683" t="s">
        <v>69</v>
      </c>
      <c r="D683" t="s">
        <v>70</v>
      </c>
      <c r="E683" t="s">
        <v>30</v>
      </c>
      <c r="F683" t="s">
        <v>18</v>
      </c>
      <c r="G683" t="s">
        <v>19</v>
      </c>
      <c r="H683" t="s">
        <v>33</v>
      </c>
      <c r="I683" s="2">
        <v>5</v>
      </c>
      <c r="J683" s="3">
        <v>39.65</v>
      </c>
      <c r="K683" s="4">
        <v>0</v>
      </c>
      <c r="L683" s="3">
        <v>18.079999999999998</v>
      </c>
      <c r="M683" s="2">
        <v>0</v>
      </c>
      <c r="N683" s="3">
        <v>198.25</v>
      </c>
    </row>
    <row r="684" spans="1:14">
      <c r="A684" s="1">
        <v>45838</v>
      </c>
      <c r="B684" t="s">
        <v>742</v>
      </c>
      <c r="C684" t="s">
        <v>73</v>
      </c>
      <c r="D684" t="s">
        <v>74</v>
      </c>
      <c r="E684" t="s">
        <v>75</v>
      </c>
      <c r="F684" t="s">
        <v>41</v>
      </c>
      <c r="G684" t="s">
        <v>42</v>
      </c>
      <c r="H684" t="s">
        <v>20</v>
      </c>
      <c r="I684" s="2">
        <v>3</v>
      </c>
      <c r="J684" s="3">
        <v>32.83</v>
      </c>
      <c r="K684" s="4">
        <v>0.2</v>
      </c>
      <c r="L684" s="3">
        <v>14.02</v>
      </c>
      <c r="M684" s="2">
        <v>3</v>
      </c>
      <c r="N684" s="3">
        <v>78.790000000000006</v>
      </c>
    </row>
    <row r="685" spans="1:14">
      <c r="A685" s="1">
        <v>45713</v>
      </c>
      <c r="B685" t="s">
        <v>743</v>
      </c>
      <c r="C685" t="s">
        <v>69</v>
      </c>
      <c r="D685" t="s">
        <v>70</v>
      </c>
      <c r="E685" t="s">
        <v>30</v>
      </c>
      <c r="F685" t="s">
        <v>25</v>
      </c>
      <c r="G685" t="s">
        <v>26</v>
      </c>
      <c r="H685" t="s">
        <v>20</v>
      </c>
      <c r="I685" s="2">
        <v>2</v>
      </c>
      <c r="J685" s="3">
        <v>40.82</v>
      </c>
      <c r="K685" s="4">
        <v>0.2</v>
      </c>
      <c r="L685" s="3">
        <v>18.39</v>
      </c>
      <c r="M685" s="2">
        <v>2</v>
      </c>
      <c r="N685" s="3">
        <v>65.31</v>
      </c>
    </row>
    <row r="686" spans="1:14">
      <c r="A686" s="1">
        <v>45707</v>
      </c>
      <c r="B686" t="s">
        <v>744</v>
      </c>
      <c r="C686" t="s">
        <v>73</v>
      </c>
      <c r="D686" t="s">
        <v>74</v>
      </c>
      <c r="E686" t="s">
        <v>75</v>
      </c>
      <c r="F686" t="s">
        <v>31</v>
      </c>
      <c r="G686" t="s">
        <v>32</v>
      </c>
      <c r="H686" t="s">
        <v>20</v>
      </c>
      <c r="I686" s="2">
        <v>3</v>
      </c>
      <c r="J686" s="3">
        <v>31.75</v>
      </c>
      <c r="K686" s="4">
        <v>0.15</v>
      </c>
      <c r="L686" s="3">
        <v>14.44</v>
      </c>
      <c r="M686" s="2">
        <v>3</v>
      </c>
      <c r="N686" s="3">
        <v>80.959999999999994</v>
      </c>
    </row>
    <row r="687" spans="1:14">
      <c r="A687" s="1">
        <v>45723</v>
      </c>
      <c r="B687" t="s">
        <v>745</v>
      </c>
      <c r="C687" t="s">
        <v>69</v>
      </c>
      <c r="D687" t="s">
        <v>70</v>
      </c>
      <c r="E687" t="s">
        <v>30</v>
      </c>
      <c r="F687" t="s">
        <v>25</v>
      </c>
      <c r="G687" t="s">
        <v>26</v>
      </c>
      <c r="H687" t="s">
        <v>20</v>
      </c>
      <c r="I687" s="2">
        <v>1</v>
      </c>
      <c r="J687" s="3">
        <v>40.94</v>
      </c>
      <c r="K687" s="4">
        <v>0.2</v>
      </c>
      <c r="L687" s="3">
        <v>18.41</v>
      </c>
      <c r="M687" s="2">
        <v>1</v>
      </c>
      <c r="N687" s="3">
        <v>32.75</v>
      </c>
    </row>
    <row r="688" spans="1:14">
      <c r="A688" s="1">
        <v>45956</v>
      </c>
      <c r="B688" t="s">
        <v>746</v>
      </c>
      <c r="C688" t="s">
        <v>66</v>
      </c>
      <c r="D688" t="s">
        <v>67</v>
      </c>
      <c r="E688" t="s">
        <v>30</v>
      </c>
      <c r="F688" t="s">
        <v>52</v>
      </c>
      <c r="G688" t="s">
        <v>53</v>
      </c>
      <c r="H688" t="s">
        <v>33</v>
      </c>
      <c r="I688" s="2">
        <v>1</v>
      </c>
      <c r="J688" s="3">
        <v>71.33</v>
      </c>
      <c r="K688" s="4">
        <v>0</v>
      </c>
      <c r="L688" s="3">
        <v>33.97</v>
      </c>
      <c r="M688" s="2">
        <v>0</v>
      </c>
      <c r="N688" s="3">
        <v>71.33</v>
      </c>
    </row>
    <row r="689" spans="1:14">
      <c r="A689" s="1">
        <v>45789</v>
      </c>
      <c r="B689" t="s">
        <v>747</v>
      </c>
      <c r="C689" t="s">
        <v>69</v>
      </c>
      <c r="D689" t="s">
        <v>70</v>
      </c>
      <c r="E689" t="s">
        <v>30</v>
      </c>
      <c r="F689" t="s">
        <v>52</v>
      </c>
      <c r="G689" t="s">
        <v>53</v>
      </c>
      <c r="H689" t="s">
        <v>33</v>
      </c>
      <c r="I689" s="2">
        <v>4</v>
      </c>
      <c r="J689" s="3">
        <v>40.619999999999997</v>
      </c>
      <c r="K689" s="4">
        <v>0.1</v>
      </c>
      <c r="L689" s="3">
        <v>18.010000000000002</v>
      </c>
      <c r="M689" s="2">
        <v>0</v>
      </c>
      <c r="N689" s="3">
        <v>146.22999999999999</v>
      </c>
    </row>
    <row r="690" spans="1:14">
      <c r="A690" s="1">
        <v>45801</v>
      </c>
      <c r="B690" t="s">
        <v>748</v>
      </c>
      <c r="C690" t="s">
        <v>35</v>
      </c>
      <c r="D690" t="s">
        <v>36</v>
      </c>
      <c r="E690" t="s">
        <v>17</v>
      </c>
      <c r="F690" t="s">
        <v>41</v>
      </c>
      <c r="G690" t="s">
        <v>42</v>
      </c>
      <c r="H690" t="s">
        <v>20</v>
      </c>
      <c r="I690" s="2">
        <v>7</v>
      </c>
      <c r="J690" s="3">
        <v>23.96</v>
      </c>
      <c r="K690" s="4">
        <v>0.05</v>
      </c>
      <c r="L690" s="3">
        <v>9.49</v>
      </c>
      <c r="M690" s="2">
        <v>7</v>
      </c>
      <c r="N690" s="3">
        <v>159.33000000000001</v>
      </c>
    </row>
    <row r="691" spans="1:14">
      <c r="A691" s="1">
        <v>45671</v>
      </c>
      <c r="B691" t="s">
        <v>749</v>
      </c>
      <c r="C691" t="s">
        <v>15</v>
      </c>
      <c r="D691" t="s">
        <v>16</v>
      </c>
      <c r="E691" t="s">
        <v>17</v>
      </c>
      <c r="F691" t="s">
        <v>41</v>
      </c>
      <c r="G691" t="s">
        <v>42</v>
      </c>
      <c r="H691" t="s">
        <v>20</v>
      </c>
      <c r="I691" s="2">
        <v>6</v>
      </c>
      <c r="J691" s="3">
        <v>30.45</v>
      </c>
      <c r="K691" s="4">
        <v>0.1</v>
      </c>
      <c r="L691" s="3">
        <v>12.14</v>
      </c>
      <c r="M691" s="2">
        <v>6</v>
      </c>
      <c r="N691" s="3">
        <v>164.43</v>
      </c>
    </row>
    <row r="692" spans="1:14">
      <c r="A692" s="1">
        <v>45840</v>
      </c>
      <c r="B692" t="s">
        <v>750</v>
      </c>
      <c r="C692" t="s">
        <v>89</v>
      </c>
      <c r="D692" t="s">
        <v>90</v>
      </c>
      <c r="E692" t="s">
        <v>75</v>
      </c>
      <c r="F692" t="s">
        <v>41</v>
      </c>
      <c r="G692" t="s">
        <v>42</v>
      </c>
      <c r="H692" t="s">
        <v>33</v>
      </c>
      <c r="I692" s="2">
        <v>1</v>
      </c>
      <c r="J692" s="3">
        <v>18.760000000000002</v>
      </c>
      <c r="K692" s="4">
        <v>0</v>
      </c>
      <c r="L692" s="3">
        <v>6.97</v>
      </c>
      <c r="M692" s="2">
        <v>0</v>
      </c>
      <c r="N692" s="3">
        <v>18.760000000000002</v>
      </c>
    </row>
    <row r="693" spans="1:14">
      <c r="A693" s="1">
        <v>45991</v>
      </c>
      <c r="B693" t="s">
        <v>751</v>
      </c>
      <c r="C693" t="s">
        <v>55</v>
      </c>
      <c r="D693" t="s">
        <v>56</v>
      </c>
      <c r="E693" t="s">
        <v>24</v>
      </c>
      <c r="F693" t="s">
        <v>31</v>
      </c>
      <c r="G693" t="s">
        <v>32</v>
      </c>
      <c r="H693" t="s">
        <v>33</v>
      </c>
      <c r="I693" s="2">
        <v>3</v>
      </c>
      <c r="J693" s="3">
        <v>9.2200000000000006</v>
      </c>
      <c r="K693" s="4">
        <v>0</v>
      </c>
      <c r="L693" s="3">
        <v>2.9</v>
      </c>
      <c r="M693" s="2">
        <v>0</v>
      </c>
      <c r="N693" s="3">
        <v>27.66</v>
      </c>
    </row>
    <row r="694" spans="1:14">
      <c r="A694" s="1">
        <v>46003</v>
      </c>
      <c r="B694" t="s">
        <v>752</v>
      </c>
      <c r="C694" t="s">
        <v>73</v>
      </c>
      <c r="D694" t="s">
        <v>74</v>
      </c>
      <c r="E694" t="s">
        <v>75</v>
      </c>
      <c r="F694" t="s">
        <v>31</v>
      </c>
      <c r="G694" t="s">
        <v>32</v>
      </c>
      <c r="H694" t="s">
        <v>33</v>
      </c>
      <c r="I694" s="2">
        <v>9</v>
      </c>
      <c r="J694" s="3">
        <v>31.49</v>
      </c>
      <c r="K694" s="4">
        <v>0.2</v>
      </c>
      <c r="L694" s="3">
        <v>14.35</v>
      </c>
      <c r="M694" s="2">
        <v>0</v>
      </c>
      <c r="N694" s="3">
        <v>226.73</v>
      </c>
    </row>
    <row r="695" spans="1:14">
      <c r="A695" s="1">
        <v>45892</v>
      </c>
      <c r="B695" t="s">
        <v>753</v>
      </c>
      <c r="C695" t="s">
        <v>39</v>
      </c>
      <c r="D695" t="s">
        <v>40</v>
      </c>
      <c r="E695" t="s">
        <v>30</v>
      </c>
      <c r="F695" t="s">
        <v>18</v>
      </c>
      <c r="G695" t="s">
        <v>19</v>
      </c>
      <c r="H695" t="s">
        <v>20</v>
      </c>
      <c r="I695" s="2">
        <v>5</v>
      </c>
      <c r="J695" s="3">
        <v>53.35</v>
      </c>
      <c r="K695" s="4">
        <v>0</v>
      </c>
      <c r="L695" s="3">
        <v>27.45</v>
      </c>
      <c r="M695" s="2">
        <v>5</v>
      </c>
      <c r="N695" s="3">
        <v>266.75</v>
      </c>
    </row>
    <row r="696" spans="1:14">
      <c r="A696" s="1">
        <v>45977</v>
      </c>
      <c r="B696" t="s">
        <v>754</v>
      </c>
      <c r="C696" t="s">
        <v>73</v>
      </c>
      <c r="D696" t="s">
        <v>74</v>
      </c>
      <c r="E696" t="s">
        <v>75</v>
      </c>
      <c r="F696" t="s">
        <v>25</v>
      </c>
      <c r="G696" t="s">
        <v>26</v>
      </c>
      <c r="H696" t="s">
        <v>20</v>
      </c>
      <c r="I696" s="2">
        <v>5</v>
      </c>
      <c r="J696" s="3">
        <v>31.38</v>
      </c>
      <c r="K696" s="4">
        <v>0.2</v>
      </c>
      <c r="L696" s="3">
        <v>14.05</v>
      </c>
      <c r="M696" s="2">
        <v>5</v>
      </c>
      <c r="N696" s="3">
        <v>125.52</v>
      </c>
    </row>
    <row r="697" spans="1:14">
      <c r="A697" s="1">
        <v>45699</v>
      </c>
      <c r="B697" t="s">
        <v>755</v>
      </c>
      <c r="C697" t="s">
        <v>66</v>
      </c>
      <c r="D697" t="s">
        <v>67</v>
      </c>
      <c r="E697" t="s">
        <v>30</v>
      </c>
      <c r="F697" t="s">
        <v>52</v>
      </c>
      <c r="G697" t="s">
        <v>53</v>
      </c>
      <c r="H697" t="s">
        <v>20</v>
      </c>
      <c r="I697" s="2">
        <v>1</v>
      </c>
      <c r="J697" s="3">
        <v>71.09</v>
      </c>
      <c r="K697" s="4">
        <v>0.05</v>
      </c>
      <c r="L697" s="3">
        <v>33.380000000000003</v>
      </c>
      <c r="M697" s="2">
        <v>1</v>
      </c>
      <c r="N697" s="3">
        <v>67.540000000000006</v>
      </c>
    </row>
    <row r="698" spans="1:14">
      <c r="A698" s="1">
        <v>45781</v>
      </c>
      <c r="B698" t="s">
        <v>756</v>
      </c>
      <c r="C698" t="s">
        <v>82</v>
      </c>
      <c r="D698" t="s">
        <v>83</v>
      </c>
      <c r="E698" t="s">
        <v>75</v>
      </c>
      <c r="F698" t="s">
        <v>18</v>
      </c>
      <c r="G698" t="s">
        <v>19</v>
      </c>
      <c r="H698" t="s">
        <v>33</v>
      </c>
      <c r="I698" s="2">
        <v>5</v>
      </c>
      <c r="J698" s="3">
        <v>27.8</v>
      </c>
      <c r="K698" s="4">
        <v>0.15</v>
      </c>
      <c r="L698" s="3">
        <v>11.62</v>
      </c>
      <c r="M698" s="2">
        <v>0</v>
      </c>
      <c r="N698" s="3">
        <v>118.15</v>
      </c>
    </row>
    <row r="699" spans="1:14">
      <c r="A699" s="1">
        <v>45836</v>
      </c>
      <c r="B699" t="s">
        <v>757</v>
      </c>
      <c r="C699" t="s">
        <v>82</v>
      </c>
      <c r="D699" t="s">
        <v>83</v>
      </c>
      <c r="E699" t="s">
        <v>75</v>
      </c>
      <c r="F699" t="s">
        <v>31</v>
      </c>
      <c r="G699" t="s">
        <v>32</v>
      </c>
      <c r="H699" t="s">
        <v>33</v>
      </c>
      <c r="I699" s="2">
        <v>7</v>
      </c>
      <c r="J699" s="3">
        <v>27.99</v>
      </c>
      <c r="K699" s="4">
        <v>0.1</v>
      </c>
      <c r="L699" s="3">
        <v>11.6</v>
      </c>
      <c r="M699" s="2">
        <v>0</v>
      </c>
      <c r="N699" s="3">
        <v>176.34</v>
      </c>
    </row>
    <row r="700" spans="1:14">
      <c r="A700" s="1">
        <v>45673</v>
      </c>
      <c r="B700" t="s">
        <v>758</v>
      </c>
      <c r="C700" t="s">
        <v>45</v>
      </c>
      <c r="D700" t="s">
        <v>46</v>
      </c>
      <c r="E700" t="s">
        <v>24</v>
      </c>
      <c r="F700" t="s">
        <v>41</v>
      </c>
      <c r="G700" t="s">
        <v>42</v>
      </c>
      <c r="H700" t="s">
        <v>33</v>
      </c>
      <c r="I700" s="2">
        <v>3</v>
      </c>
      <c r="J700" s="3">
        <v>23.23</v>
      </c>
      <c r="K700" s="4">
        <v>0</v>
      </c>
      <c r="L700" s="3">
        <v>8.3800000000000008</v>
      </c>
      <c r="M700" s="2">
        <v>0</v>
      </c>
      <c r="N700" s="3">
        <v>69.69</v>
      </c>
    </row>
    <row r="701" spans="1:14">
      <c r="A701" s="1">
        <v>45827</v>
      </c>
      <c r="B701" t="s">
        <v>759</v>
      </c>
      <c r="C701" t="s">
        <v>66</v>
      </c>
      <c r="D701" t="s">
        <v>67</v>
      </c>
      <c r="E701" t="s">
        <v>30</v>
      </c>
      <c r="F701" t="s">
        <v>31</v>
      </c>
      <c r="G701" t="s">
        <v>32</v>
      </c>
      <c r="H701" t="s">
        <v>20</v>
      </c>
      <c r="I701" s="2">
        <v>10</v>
      </c>
      <c r="J701" s="3">
        <v>69.31</v>
      </c>
      <c r="K701" s="4">
        <v>0.15</v>
      </c>
      <c r="L701" s="3">
        <v>34.31</v>
      </c>
      <c r="M701" s="2">
        <v>10</v>
      </c>
      <c r="N701" s="3">
        <v>589.13</v>
      </c>
    </row>
    <row r="702" spans="1:14">
      <c r="A702" s="1">
        <v>45770</v>
      </c>
      <c r="B702" t="s">
        <v>760</v>
      </c>
      <c r="C702" t="s">
        <v>58</v>
      </c>
      <c r="D702" t="s">
        <v>59</v>
      </c>
      <c r="E702" t="s">
        <v>17</v>
      </c>
      <c r="F702" t="s">
        <v>25</v>
      </c>
      <c r="G702" t="s">
        <v>26</v>
      </c>
      <c r="H702" t="s">
        <v>33</v>
      </c>
      <c r="I702" s="2">
        <v>5</v>
      </c>
      <c r="J702" s="3">
        <v>20.350000000000001</v>
      </c>
      <c r="K702" s="4">
        <v>0.1</v>
      </c>
      <c r="L702" s="3">
        <v>7.26</v>
      </c>
      <c r="M702" s="2">
        <v>0</v>
      </c>
      <c r="N702" s="3">
        <v>91.58</v>
      </c>
    </row>
    <row r="703" spans="1:14">
      <c r="A703" s="1">
        <v>45961</v>
      </c>
      <c r="B703" t="s">
        <v>761</v>
      </c>
      <c r="C703" t="s">
        <v>82</v>
      </c>
      <c r="D703" t="s">
        <v>83</v>
      </c>
      <c r="E703" t="s">
        <v>75</v>
      </c>
      <c r="F703" t="s">
        <v>52</v>
      </c>
      <c r="G703" t="s">
        <v>53</v>
      </c>
      <c r="H703" t="s">
        <v>33</v>
      </c>
      <c r="I703" s="2">
        <v>1</v>
      </c>
      <c r="J703" s="3">
        <v>27.42</v>
      </c>
      <c r="K703" s="4">
        <v>0.35</v>
      </c>
      <c r="L703" s="3">
        <v>11.63</v>
      </c>
      <c r="M703" s="2">
        <v>0</v>
      </c>
      <c r="N703" s="3">
        <v>17.82</v>
      </c>
    </row>
    <row r="704" spans="1:14">
      <c r="A704" s="1">
        <v>45859</v>
      </c>
      <c r="B704" t="s">
        <v>762</v>
      </c>
      <c r="C704" t="s">
        <v>69</v>
      </c>
      <c r="D704" t="s">
        <v>70</v>
      </c>
      <c r="E704" t="s">
        <v>30</v>
      </c>
      <c r="F704" t="s">
        <v>41</v>
      </c>
      <c r="G704" t="s">
        <v>42</v>
      </c>
      <c r="H704" t="s">
        <v>20</v>
      </c>
      <c r="I704" s="2">
        <v>1</v>
      </c>
      <c r="J704" s="3">
        <v>38.950000000000003</v>
      </c>
      <c r="K704" s="4">
        <v>0</v>
      </c>
      <c r="L704" s="3">
        <v>18.16</v>
      </c>
      <c r="M704" s="2">
        <v>1</v>
      </c>
      <c r="N704" s="3">
        <v>38.950000000000003</v>
      </c>
    </row>
    <row r="705" spans="1:14">
      <c r="A705" s="1">
        <v>45935</v>
      </c>
      <c r="B705" t="s">
        <v>763</v>
      </c>
      <c r="C705" t="s">
        <v>49</v>
      </c>
      <c r="D705" t="s">
        <v>50</v>
      </c>
      <c r="E705" t="s">
        <v>30</v>
      </c>
      <c r="F705" t="s">
        <v>25</v>
      </c>
      <c r="G705" t="s">
        <v>26</v>
      </c>
      <c r="H705" t="s">
        <v>33</v>
      </c>
      <c r="I705" s="2">
        <v>6</v>
      </c>
      <c r="J705" s="3">
        <v>191.83</v>
      </c>
      <c r="K705" s="4">
        <v>0.2</v>
      </c>
      <c r="L705" s="3">
        <v>119.26</v>
      </c>
      <c r="M705" s="2">
        <v>0</v>
      </c>
      <c r="N705" s="3">
        <v>920.78</v>
      </c>
    </row>
    <row r="706" spans="1:14">
      <c r="A706" s="1">
        <v>45968</v>
      </c>
      <c r="B706" t="s">
        <v>764</v>
      </c>
      <c r="C706" t="s">
        <v>49</v>
      </c>
      <c r="D706" t="s">
        <v>50</v>
      </c>
      <c r="E706" t="s">
        <v>30</v>
      </c>
      <c r="F706" t="s">
        <v>52</v>
      </c>
      <c r="G706" t="s">
        <v>53</v>
      </c>
      <c r="H706" t="s">
        <v>33</v>
      </c>
      <c r="I706" s="2">
        <v>3</v>
      </c>
      <c r="J706" s="3">
        <v>193.52</v>
      </c>
      <c r="K706" s="4">
        <v>0.2</v>
      </c>
      <c r="L706" s="3">
        <v>120.14</v>
      </c>
      <c r="M706" s="2">
        <v>0</v>
      </c>
      <c r="N706" s="3">
        <v>464.45</v>
      </c>
    </row>
    <row r="707" spans="1:14">
      <c r="A707" s="1">
        <v>45671</v>
      </c>
      <c r="B707" t="s">
        <v>765</v>
      </c>
      <c r="C707" t="s">
        <v>63</v>
      </c>
      <c r="D707" t="s">
        <v>64</v>
      </c>
      <c r="E707" t="s">
        <v>17</v>
      </c>
      <c r="F707" t="s">
        <v>41</v>
      </c>
      <c r="G707" t="s">
        <v>42</v>
      </c>
      <c r="H707" t="s">
        <v>33</v>
      </c>
      <c r="I707" s="2">
        <v>2</v>
      </c>
      <c r="J707" s="3">
        <v>79.400000000000006</v>
      </c>
      <c r="K707" s="4">
        <v>0.15</v>
      </c>
      <c r="L707" s="3">
        <v>44.16</v>
      </c>
      <c r="M707" s="2">
        <v>0</v>
      </c>
      <c r="N707" s="3">
        <v>134.97999999999999</v>
      </c>
    </row>
    <row r="708" spans="1:14">
      <c r="A708" s="1">
        <v>45738</v>
      </c>
      <c r="B708" t="s">
        <v>766</v>
      </c>
      <c r="C708" t="s">
        <v>35</v>
      </c>
      <c r="D708" t="s">
        <v>36</v>
      </c>
      <c r="E708" t="s">
        <v>17</v>
      </c>
      <c r="F708" t="s">
        <v>18</v>
      </c>
      <c r="G708" t="s">
        <v>19</v>
      </c>
      <c r="H708" t="s">
        <v>33</v>
      </c>
      <c r="I708" s="2">
        <v>1</v>
      </c>
      <c r="J708" s="3">
        <v>24.39</v>
      </c>
      <c r="K708" s="4">
        <v>0.05</v>
      </c>
      <c r="L708" s="3">
        <v>9.68</v>
      </c>
      <c r="M708" s="2">
        <v>0</v>
      </c>
      <c r="N708" s="3">
        <v>23.17</v>
      </c>
    </row>
    <row r="709" spans="1:14">
      <c r="A709" s="1">
        <v>45842</v>
      </c>
      <c r="B709" t="s">
        <v>767</v>
      </c>
      <c r="C709" t="s">
        <v>55</v>
      </c>
      <c r="D709" t="s">
        <v>56</v>
      </c>
      <c r="E709" t="s">
        <v>24</v>
      </c>
      <c r="F709" t="s">
        <v>52</v>
      </c>
      <c r="G709" t="s">
        <v>53</v>
      </c>
      <c r="H709" t="s">
        <v>33</v>
      </c>
      <c r="I709" s="2">
        <v>5</v>
      </c>
      <c r="J709" s="3">
        <v>9.5299999999999994</v>
      </c>
      <c r="K709" s="4">
        <v>0.15</v>
      </c>
      <c r="L709" s="3">
        <v>2.86</v>
      </c>
      <c r="M709" s="2">
        <v>0</v>
      </c>
      <c r="N709" s="3">
        <v>40.5</v>
      </c>
    </row>
    <row r="710" spans="1:14">
      <c r="A710" s="1">
        <v>45718</v>
      </c>
      <c r="B710" t="s">
        <v>768</v>
      </c>
      <c r="C710" t="s">
        <v>82</v>
      </c>
      <c r="D710" t="s">
        <v>83</v>
      </c>
      <c r="E710" t="s">
        <v>75</v>
      </c>
      <c r="F710" t="s">
        <v>18</v>
      </c>
      <c r="G710" t="s">
        <v>19</v>
      </c>
      <c r="H710" t="s">
        <v>33</v>
      </c>
      <c r="I710" s="2">
        <v>10</v>
      </c>
      <c r="J710" s="3">
        <v>27.68</v>
      </c>
      <c r="K710" s="4">
        <v>0.1</v>
      </c>
      <c r="L710" s="3">
        <v>11.88</v>
      </c>
      <c r="M710" s="2">
        <v>0</v>
      </c>
      <c r="N710" s="3">
        <v>249.12</v>
      </c>
    </row>
    <row r="711" spans="1:14">
      <c r="A711" s="1">
        <v>45749</v>
      </c>
      <c r="B711" t="s">
        <v>769</v>
      </c>
      <c r="C711" t="s">
        <v>28</v>
      </c>
      <c r="D711" t="s">
        <v>29</v>
      </c>
      <c r="E711" t="s">
        <v>30</v>
      </c>
      <c r="F711" t="s">
        <v>25</v>
      </c>
      <c r="G711" t="s">
        <v>26</v>
      </c>
      <c r="H711" t="s">
        <v>20</v>
      </c>
      <c r="I711" s="2">
        <v>6</v>
      </c>
      <c r="J711" s="3">
        <v>24.76</v>
      </c>
      <c r="K711" s="4">
        <v>0</v>
      </c>
      <c r="L711" s="3">
        <v>10.55</v>
      </c>
      <c r="M711" s="2">
        <v>6</v>
      </c>
      <c r="N711" s="3">
        <v>148.56</v>
      </c>
    </row>
    <row r="712" spans="1:14">
      <c r="A712" s="1">
        <v>45822</v>
      </c>
      <c r="B712" t="s">
        <v>770</v>
      </c>
      <c r="C712" t="s">
        <v>73</v>
      </c>
      <c r="D712" t="s">
        <v>74</v>
      </c>
      <c r="E712" t="s">
        <v>75</v>
      </c>
      <c r="F712" t="s">
        <v>18</v>
      </c>
      <c r="G712" t="s">
        <v>19</v>
      </c>
      <c r="H712" t="s">
        <v>33</v>
      </c>
      <c r="I712" s="2">
        <v>1</v>
      </c>
      <c r="J712" s="3">
        <v>31.5</v>
      </c>
      <c r="K712" s="4">
        <v>0.05</v>
      </c>
      <c r="L712" s="3">
        <v>14.28</v>
      </c>
      <c r="M712" s="2">
        <v>0</v>
      </c>
      <c r="N712" s="3">
        <v>29.92</v>
      </c>
    </row>
    <row r="713" spans="1:14">
      <c r="A713" s="1">
        <v>45930</v>
      </c>
      <c r="B713" t="s">
        <v>771</v>
      </c>
      <c r="C713" t="s">
        <v>15</v>
      </c>
      <c r="D713" t="s">
        <v>16</v>
      </c>
      <c r="E713" t="s">
        <v>17</v>
      </c>
      <c r="F713" t="s">
        <v>41</v>
      </c>
      <c r="G713" t="s">
        <v>42</v>
      </c>
      <c r="H713" t="s">
        <v>33</v>
      </c>
      <c r="I713" s="2">
        <v>1</v>
      </c>
      <c r="J713" s="3">
        <v>29.4</v>
      </c>
      <c r="K713" s="4">
        <v>0.2</v>
      </c>
      <c r="L713" s="3">
        <v>11.92</v>
      </c>
      <c r="M713" s="2">
        <v>0</v>
      </c>
      <c r="N713" s="3">
        <v>23.52</v>
      </c>
    </row>
    <row r="714" spans="1:14">
      <c r="A714" s="1">
        <v>45866</v>
      </c>
      <c r="B714" t="s">
        <v>772</v>
      </c>
      <c r="C714" t="s">
        <v>82</v>
      </c>
      <c r="D714" t="s">
        <v>83</v>
      </c>
      <c r="E714" t="s">
        <v>75</v>
      </c>
      <c r="F714" t="s">
        <v>25</v>
      </c>
      <c r="G714" t="s">
        <v>26</v>
      </c>
      <c r="H714" t="s">
        <v>33</v>
      </c>
      <c r="I714" s="2">
        <v>3</v>
      </c>
      <c r="J714" s="3">
        <v>26.7</v>
      </c>
      <c r="K714" s="4">
        <v>0.15</v>
      </c>
      <c r="L714" s="3">
        <v>11.79</v>
      </c>
      <c r="M714" s="2">
        <v>0</v>
      </c>
      <c r="N714" s="3">
        <v>68.08</v>
      </c>
    </row>
    <row r="715" spans="1:14">
      <c r="A715" s="1">
        <v>45670</v>
      </c>
      <c r="B715" t="s">
        <v>773</v>
      </c>
      <c r="C715" t="s">
        <v>55</v>
      </c>
      <c r="D715" t="s">
        <v>56</v>
      </c>
      <c r="E715" t="s">
        <v>24</v>
      </c>
      <c r="F715" t="s">
        <v>52</v>
      </c>
      <c r="G715" t="s">
        <v>53</v>
      </c>
      <c r="H715" t="s">
        <v>20</v>
      </c>
      <c r="I715" s="2">
        <v>1</v>
      </c>
      <c r="J715" s="3">
        <v>9.48</v>
      </c>
      <c r="K715" s="4">
        <v>0.05</v>
      </c>
      <c r="L715" s="3">
        <v>2.85</v>
      </c>
      <c r="M715" s="2">
        <v>1</v>
      </c>
      <c r="N715" s="3">
        <v>9.01</v>
      </c>
    </row>
    <row r="716" spans="1:14">
      <c r="A716" s="1">
        <v>45972</v>
      </c>
      <c r="B716" t="s">
        <v>774</v>
      </c>
      <c r="C716" t="s">
        <v>69</v>
      </c>
      <c r="D716" t="s">
        <v>70</v>
      </c>
      <c r="E716" t="s">
        <v>30</v>
      </c>
      <c r="F716" t="s">
        <v>25</v>
      </c>
      <c r="G716" t="s">
        <v>26</v>
      </c>
      <c r="H716" t="s">
        <v>20</v>
      </c>
      <c r="I716" s="2">
        <v>10</v>
      </c>
      <c r="J716" s="3">
        <v>39.979999999999997</v>
      </c>
      <c r="K716" s="4">
        <v>0</v>
      </c>
      <c r="L716" s="3">
        <v>18.09</v>
      </c>
      <c r="M716" s="2">
        <v>10</v>
      </c>
      <c r="N716" s="3">
        <v>399.8</v>
      </c>
    </row>
    <row r="717" spans="1:14">
      <c r="A717" s="1">
        <v>45676</v>
      </c>
      <c r="B717" t="s">
        <v>775</v>
      </c>
      <c r="C717" t="s">
        <v>82</v>
      </c>
      <c r="D717" t="s">
        <v>83</v>
      </c>
      <c r="E717" t="s">
        <v>75</v>
      </c>
      <c r="F717" t="s">
        <v>31</v>
      </c>
      <c r="G717" t="s">
        <v>32</v>
      </c>
      <c r="H717" t="s">
        <v>33</v>
      </c>
      <c r="I717" s="2">
        <v>9</v>
      </c>
      <c r="J717" s="3">
        <v>27.85</v>
      </c>
      <c r="K717" s="4">
        <v>0</v>
      </c>
      <c r="L717" s="3">
        <v>11.79</v>
      </c>
      <c r="M717" s="2">
        <v>0</v>
      </c>
      <c r="N717" s="3">
        <v>250.65</v>
      </c>
    </row>
    <row r="718" spans="1:14">
      <c r="A718" s="1">
        <v>45766</v>
      </c>
      <c r="B718" t="s">
        <v>776</v>
      </c>
      <c r="C718" t="s">
        <v>58</v>
      </c>
      <c r="D718" t="s">
        <v>59</v>
      </c>
      <c r="E718" t="s">
        <v>17</v>
      </c>
      <c r="F718" t="s">
        <v>25</v>
      </c>
      <c r="G718" t="s">
        <v>26</v>
      </c>
      <c r="H718" t="s">
        <v>33</v>
      </c>
      <c r="I718" s="2">
        <v>2</v>
      </c>
      <c r="J718" s="3">
        <v>20.34</v>
      </c>
      <c r="K718" s="4">
        <v>0.05</v>
      </c>
      <c r="L718" s="3">
        <v>7.3</v>
      </c>
      <c r="M718" s="2">
        <v>0</v>
      </c>
      <c r="N718" s="3">
        <v>38.65</v>
      </c>
    </row>
    <row r="719" spans="1:14">
      <c r="A719" s="1">
        <v>45799</v>
      </c>
      <c r="B719" t="s">
        <v>777</v>
      </c>
      <c r="C719" t="s">
        <v>22</v>
      </c>
      <c r="D719" t="s">
        <v>23</v>
      </c>
      <c r="E719" t="s">
        <v>24</v>
      </c>
      <c r="F719" t="s">
        <v>18</v>
      </c>
      <c r="G719" t="s">
        <v>19</v>
      </c>
      <c r="H719" t="s">
        <v>20</v>
      </c>
      <c r="I719" s="2">
        <v>3</v>
      </c>
      <c r="J719" s="3">
        <v>13.09</v>
      </c>
      <c r="K719" s="4">
        <v>0.15</v>
      </c>
      <c r="L719" s="3">
        <v>4.26</v>
      </c>
      <c r="M719" s="2">
        <v>3</v>
      </c>
      <c r="N719" s="3">
        <v>33.380000000000003</v>
      </c>
    </row>
    <row r="720" spans="1:14">
      <c r="A720" s="1">
        <v>46012</v>
      </c>
      <c r="B720" t="s">
        <v>778</v>
      </c>
      <c r="C720" t="s">
        <v>15</v>
      </c>
      <c r="D720" t="s">
        <v>16</v>
      </c>
      <c r="E720" t="s">
        <v>17</v>
      </c>
      <c r="F720" t="s">
        <v>25</v>
      </c>
      <c r="G720" t="s">
        <v>26</v>
      </c>
      <c r="H720" t="s">
        <v>33</v>
      </c>
      <c r="I720" s="2">
        <v>5</v>
      </c>
      <c r="J720" s="3">
        <v>30.28</v>
      </c>
      <c r="K720" s="4">
        <v>0.2</v>
      </c>
      <c r="L720" s="3">
        <v>12.02</v>
      </c>
      <c r="M720" s="2">
        <v>0</v>
      </c>
      <c r="N720" s="3">
        <v>121.12</v>
      </c>
    </row>
    <row r="721" spans="1:14">
      <c r="A721" s="1">
        <v>45925</v>
      </c>
      <c r="B721" t="s">
        <v>779</v>
      </c>
      <c r="C721" t="s">
        <v>63</v>
      </c>
      <c r="D721" t="s">
        <v>64</v>
      </c>
      <c r="E721" t="s">
        <v>17</v>
      </c>
      <c r="F721" t="s">
        <v>52</v>
      </c>
      <c r="G721" t="s">
        <v>53</v>
      </c>
      <c r="H721" t="s">
        <v>33</v>
      </c>
      <c r="I721" s="2">
        <v>5</v>
      </c>
      <c r="J721" s="3">
        <v>77.88</v>
      </c>
      <c r="K721" s="4">
        <v>0.05</v>
      </c>
      <c r="L721" s="3">
        <v>44.76</v>
      </c>
      <c r="M721" s="2">
        <v>0</v>
      </c>
      <c r="N721" s="3">
        <v>369.93</v>
      </c>
    </row>
    <row r="722" spans="1:14">
      <c r="A722" s="1">
        <v>45721</v>
      </c>
      <c r="B722" t="s">
        <v>780</v>
      </c>
      <c r="C722" t="s">
        <v>15</v>
      </c>
      <c r="D722" t="s">
        <v>16</v>
      </c>
      <c r="E722" t="s">
        <v>17</v>
      </c>
      <c r="F722" t="s">
        <v>18</v>
      </c>
      <c r="G722" t="s">
        <v>19</v>
      </c>
      <c r="H722" t="s">
        <v>33</v>
      </c>
      <c r="I722" s="2">
        <v>3</v>
      </c>
      <c r="J722" s="3">
        <v>30.64</v>
      </c>
      <c r="K722" s="4">
        <v>0</v>
      </c>
      <c r="L722" s="3">
        <v>12.06</v>
      </c>
      <c r="M722" s="2">
        <v>0</v>
      </c>
      <c r="N722" s="3">
        <v>91.92</v>
      </c>
    </row>
    <row r="723" spans="1:14">
      <c r="A723" s="1">
        <v>45970</v>
      </c>
      <c r="B723" t="s">
        <v>781</v>
      </c>
      <c r="C723" t="s">
        <v>35</v>
      </c>
      <c r="D723" t="s">
        <v>36</v>
      </c>
      <c r="E723" t="s">
        <v>17</v>
      </c>
      <c r="F723" t="s">
        <v>18</v>
      </c>
      <c r="G723" t="s">
        <v>19</v>
      </c>
      <c r="H723" t="s">
        <v>33</v>
      </c>
      <c r="I723" s="2">
        <v>5</v>
      </c>
      <c r="J723" s="3">
        <v>24.1</v>
      </c>
      <c r="K723" s="4">
        <v>0.1</v>
      </c>
      <c r="L723" s="3">
        <v>9.42</v>
      </c>
      <c r="M723" s="2">
        <v>0</v>
      </c>
      <c r="N723" s="3">
        <v>108.45</v>
      </c>
    </row>
    <row r="724" spans="1:14">
      <c r="A724" s="1">
        <v>45971</v>
      </c>
      <c r="B724" t="s">
        <v>782</v>
      </c>
      <c r="C724" t="s">
        <v>89</v>
      </c>
      <c r="D724" t="s">
        <v>90</v>
      </c>
      <c r="E724" t="s">
        <v>75</v>
      </c>
      <c r="F724" t="s">
        <v>52</v>
      </c>
      <c r="G724" t="s">
        <v>53</v>
      </c>
      <c r="H724" t="s">
        <v>33</v>
      </c>
      <c r="I724" s="2">
        <v>3</v>
      </c>
      <c r="J724" s="3">
        <v>18.649999999999999</v>
      </c>
      <c r="K724" s="4">
        <v>0.15</v>
      </c>
      <c r="L724" s="3">
        <v>6.98</v>
      </c>
      <c r="M724" s="2">
        <v>0</v>
      </c>
      <c r="N724" s="3">
        <v>47.56</v>
      </c>
    </row>
    <row r="725" spans="1:14">
      <c r="A725" s="1">
        <v>45765</v>
      </c>
      <c r="B725" t="s">
        <v>783</v>
      </c>
      <c r="C725" t="s">
        <v>69</v>
      </c>
      <c r="D725" t="s">
        <v>70</v>
      </c>
      <c r="E725" t="s">
        <v>30</v>
      </c>
      <c r="F725" t="s">
        <v>41</v>
      </c>
      <c r="G725" t="s">
        <v>42</v>
      </c>
      <c r="H725" t="s">
        <v>33</v>
      </c>
      <c r="I725" s="2">
        <v>3</v>
      </c>
      <c r="J725" s="3">
        <v>38.840000000000003</v>
      </c>
      <c r="K725" s="4">
        <v>0</v>
      </c>
      <c r="L725" s="3">
        <v>18.11</v>
      </c>
      <c r="M725" s="2">
        <v>0</v>
      </c>
      <c r="N725" s="3">
        <v>116.52</v>
      </c>
    </row>
    <row r="726" spans="1:14">
      <c r="A726" s="1">
        <v>45780</v>
      </c>
      <c r="B726" t="s">
        <v>784</v>
      </c>
      <c r="C726" t="s">
        <v>63</v>
      </c>
      <c r="D726" t="s">
        <v>64</v>
      </c>
      <c r="E726" t="s">
        <v>17</v>
      </c>
      <c r="F726" t="s">
        <v>52</v>
      </c>
      <c r="G726" t="s">
        <v>53</v>
      </c>
      <c r="H726" t="s">
        <v>33</v>
      </c>
      <c r="I726" s="2">
        <v>5</v>
      </c>
      <c r="J726" s="3">
        <v>81.84</v>
      </c>
      <c r="K726" s="4">
        <v>0.1</v>
      </c>
      <c r="L726" s="3">
        <v>45.8</v>
      </c>
      <c r="M726" s="2">
        <v>0</v>
      </c>
      <c r="N726" s="3">
        <v>368.28</v>
      </c>
    </row>
    <row r="727" spans="1:14">
      <c r="A727" s="1">
        <v>45935</v>
      </c>
      <c r="B727" t="s">
        <v>785</v>
      </c>
      <c r="C727" t="s">
        <v>39</v>
      </c>
      <c r="D727" t="s">
        <v>40</v>
      </c>
      <c r="E727" t="s">
        <v>30</v>
      </c>
      <c r="F727" t="s">
        <v>41</v>
      </c>
      <c r="G727" t="s">
        <v>42</v>
      </c>
      <c r="H727" t="s">
        <v>33</v>
      </c>
      <c r="I727" s="2">
        <v>3</v>
      </c>
      <c r="J727" s="3">
        <v>53.74</v>
      </c>
      <c r="K727" s="4">
        <v>0.2</v>
      </c>
      <c r="L727" s="3">
        <v>26.73</v>
      </c>
      <c r="M727" s="2">
        <v>0</v>
      </c>
      <c r="N727" s="3">
        <v>128.97999999999999</v>
      </c>
    </row>
    <row r="728" spans="1:14">
      <c r="A728" s="1">
        <v>45999</v>
      </c>
      <c r="B728" t="s">
        <v>786</v>
      </c>
      <c r="C728" t="s">
        <v>55</v>
      </c>
      <c r="D728" t="s">
        <v>56</v>
      </c>
      <c r="E728" t="s">
        <v>24</v>
      </c>
      <c r="F728" t="s">
        <v>41</v>
      </c>
      <c r="G728" t="s">
        <v>42</v>
      </c>
      <c r="H728" t="s">
        <v>33</v>
      </c>
      <c r="I728" s="2">
        <v>5</v>
      </c>
      <c r="J728" s="3">
        <v>9.6300000000000008</v>
      </c>
      <c r="K728" s="4">
        <v>0.05</v>
      </c>
      <c r="L728" s="3">
        <v>2.82</v>
      </c>
      <c r="M728" s="2">
        <v>0</v>
      </c>
      <c r="N728" s="3">
        <v>45.74</v>
      </c>
    </row>
    <row r="729" spans="1:14">
      <c r="A729" s="1">
        <v>45695</v>
      </c>
      <c r="B729" t="s">
        <v>787</v>
      </c>
      <c r="C729" t="s">
        <v>49</v>
      </c>
      <c r="D729" t="s">
        <v>50</v>
      </c>
      <c r="E729" t="s">
        <v>30</v>
      </c>
      <c r="F729" t="s">
        <v>52</v>
      </c>
      <c r="G729" t="s">
        <v>53</v>
      </c>
      <c r="H729" t="s">
        <v>33</v>
      </c>
      <c r="I729" s="2">
        <v>7</v>
      </c>
      <c r="J729" s="3">
        <v>184.93</v>
      </c>
      <c r="K729" s="4">
        <v>0.2</v>
      </c>
      <c r="L729" s="3">
        <v>117.41</v>
      </c>
      <c r="M729" s="2">
        <v>0</v>
      </c>
      <c r="N729" s="3">
        <v>1035.6099999999999</v>
      </c>
    </row>
    <row r="730" spans="1:14">
      <c r="A730" s="1">
        <v>46002</v>
      </c>
      <c r="B730" t="s">
        <v>788</v>
      </c>
      <c r="C730" t="s">
        <v>22</v>
      </c>
      <c r="D730" t="s">
        <v>23</v>
      </c>
      <c r="E730" t="s">
        <v>24</v>
      </c>
      <c r="F730" t="s">
        <v>52</v>
      </c>
      <c r="G730" t="s">
        <v>53</v>
      </c>
      <c r="H730" t="s">
        <v>33</v>
      </c>
      <c r="I730" s="2">
        <v>3</v>
      </c>
      <c r="J730" s="3">
        <v>13.29</v>
      </c>
      <c r="K730" s="4">
        <v>0.2</v>
      </c>
      <c r="L730" s="3">
        <v>4.2300000000000004</v>
      </c>
      <c r="M730" s="2">
        <v>0</v>
      </c>
      <c r="N730" s="3">
        <v>31.9</v>
      </c>
    </row>
    <row r="731" spans="1:14">
      <c r="A731" s="1">
        <v>45798</v>
      </c>
      <c r="B731" t="s">
        <v>789</v>
      </c>
      <c r="C731" t="s">
        <v>63</v>
      </c>
      <c r="D731" t="s">
        <v>64</v>
      </c>
      <c r="E731" t="s">
        <v>17</v>
      </c>
      <c r="F731" t="s">
        <v>25</v>
      </c>
      <c r="G731" t="s">
        <v>26</v>
      </c>
      <c r="H731" t="s">
        <v>20</v>
      </c>
      <c r="I731" s="2">
        <v>5</v>
      </c>
      <c r="J731" s="3">
        <v>81.42</v>
      </c>
      <c r="K731" s="4">
        <v>0</v>
      </c>
      <c r="L731" s="3">
        <v>45.52</v>
      </c>
      <c r="M731" s="2">
        <v>5</v>
      </c>
      <c r="N731" s="3">
        <v>407.1</v>
      </c>
    </row>
    <row r="732" spans="1:14">
      <c r="A732" s="1">
        <v>45765</v>
      </c>
      <c r="B732" t="s">
        <v>790</v>
      </c>
      <c r="C732" t="s">
        <v>82</v>
      </c>
      <c r="D732" t="s">
        <v>83</v>
      </c>
      <c r="E732" t="s">
        <v>75</v>
      </c>
      <c r="F732" t="s">
        <v>18</v>
      </c>
      <c r="G732" t="s">
        <v>19</v>
      </c>
      <c r="H732" t="s">
        <v>33</v>
      </c>
      <c r="I732" s="2">
        <v>5</v>
      </c>
      <c r="J732" s="3">
        <v>28.15</v>
      </c>
      <c r="K732" s="4">
        <v>0</v>
      </c>
      <c r="L732" s="3">
        <v>11.77</v>
      </c>
      <c r="M732" s="2">
        <v>0</v>
      </c>
      <c r="N732" s="3">
        <v>140.75</v>
      </c>
    </row>
    <row r="733" spans="1:14">
      <c r="A733" s="1">
        <v>45762</v>
      </c>
      <c r="B733" t="s">
        <v>791</v>
      </c>
      <c r="C733" t="s">
        <v>82</v>
      </c>
      <c r="D733" t="s">
        <v>83</v>
      </c>
      <c r="E733" t="s">
        <v>75</v>
      </c>
      <c r="F733" t="s">
        <v>41</v>
      </c>
      <c r="G733" t="s">
        <v>42</v>
      </c>
      <c r="H733" t="s">
        <v>33</v>
      </c>
      <c r="I733" s="2">
        <v>3</v>
      </c>
      <c r="J733" s="3">
        <v>28.28</v>
      </c>
      <c r="K733" s="4">
        <v>0.05</v>
      </c>
      <c r="L733" s="3">
        <v>11.66</v>
      </c>
      <c r="M733" s="2">
        <v>0</v>
      </c>
      <c r="N733" s="3">
        <v>80.599999999999994</v>
      </c>
    </row>
    <row r="734" spans="1:14">
      <c r="A734" s="1">
        <v>46016</v>
      </c>
      <c r="B734" t="s">
        <v>792</v>
      </c>
      <c r="C734" t="s">
        <v>39</v>
      </c>
      <c r="D734" t="s">
        <v>40</v>
      </c>
      <c r="E734" t="s">
        <v>30</v>
      </c>
      <c r="F734" t="s">
        <v>18</v>
      </c>
      <c r="G734" t="s">
        <v>19</v>
      </c>
      <c r="H734" t="s">
        <v>20</v>
      </c>
      <c r="I734" s="2">
        <v>9</v>
      </c>
      <c r="J734" s="3">
        <v>55.42</v>
      </c>
      <c r="K734" s="4">
        <v>0.1</v>
      </c>
      <c r="L734" s="3">
        <v>27.35</v>
      </c>
      <c r="M734" s="2">
        <v>9</v>
      </c>
      <c r="N734" s="3">
        <v>448.9</v>
      </c>
    </row>
    <row r="735" spans="1:14">
      <c r="A735" s="1">
        <v>46007</v>
      </c>
      <c r="B735" t="s">
        <v>793</v>
      </c>
      <c r="C735" t="s">
        <v>15</v>
      </c>
      <c r="D735" t="s">
        <v>16</v>
      </c>
      <c r="E735" t="s">
        <v>17</v>
      </c>
      <c r="F735" t="s">
        <v>52</v>
      </c>
      <c r="G735" t="s">
        <v>53</v>
      </c>
      <c r="H735" t="s">
        <v>33</v>
      </c>
      <c r="I735" s="2">
        <v>4</v>
      </c>
      <c r="J735" s="3">
        <v>30.67</v>
      </c>
      <c r="K735" s="4">
        <v>0</v>
      </c>
      <c r="L735" s="3">
        <v>12.1</v>
      </c>
      <c r="M735" s="2">
        <v>0</v>
      </c>
      <c r="N735" s="3">
        <v>122.68</v>
      </c>
    </row>
    <row r="736" spans="1:14">
      <c r="A736" s="1">
        <v>45850</v>
      </c>
      <c r="B736" t="s">
        <v>794</v>
      </c>
      <c r="C736" t="s">
        <v>82</v>
      </c>
      <c r="D736" t="s">
        <v>83</v>
      </c>
      <c r="E736" t="s">
        <v>75</v>
      </c>
      <c r="F736" t="s">
        <v>25</v>
      </c>
      <c r="G736" t="s">
        <v>26</v>
      </c>
      <c r="H736" t="s">
        <v>33</v>
      </c>
      <c r="I736" s="2">
        <v>4</v>
      </c>
      <c r="J736" s="3">
        <v>27.2</v>
      </c>
      <c r="K736" s="4">
        <v>0</v>
      </c>
      <c r="L736" s="3">
        <v>11.87</v>
      </c>
      <c r="M736" s="2">
        <v>0</v>
      </c>
      <c r="N736" s="3">
        <v>108.8</v>
      </c>
    </row>
    <row r="737" spans="1:14">
      <c r="A737" s="1">
        <v>45906</v>
      </c>
      <c r="B737" t="s">
        <v>795</v>
      </c>
      <c r="C737" t="s">
        <v>45</v>
      </c>
      <c r="D737" t="s">
        <v>46</v>
      </c>
      <c r="E737" t="s">
        <v>24</v>
      </c>
      <c r="F737" t="s">
        <v>52</v>
      </c>
      <c r="G737" t="s">
        <v>53</v>
      </c>
      <c r="H737" t="s">
        <v>33</v>
      </c>
      <c r="I737" s="2">
        <v>1</v>
      </c>
      <c r="J737" s="3">
        <v>22.85</v>
      </c>
      <c r="K737" s="4">
        <v>0.05</v>
      </c>
      <c r="L737" s="3">
        <v>8.44</v>
      </c>
      <c r="M737" s="2">
        <v>0</v>
      </c>
      <c r="N737" s="3">
        <v>21.71</v>
      </c>
    </row>
    <row r="738" spans="1:14">
      <c r="A738" s="1">
        <v>45694</v>
      </c>
      <c r="B738" t="s">
        <v>796</v>
      </c>
      <c r="C738" t="s">
        <v>39</v>
      </c>
      <c r="D738" t="s">
        <v>40</v>
      </c>
      <c r="E738" t="s">
        <v>30</v>
      </c>
      <c r="F738" t="s">
        <v>25</v>
      </c>
      <c r="G738" t="s">
        <v>26</v>
      </c>
      <c r="H738" t="s">
        <v>33</v>
      </c>
      <c r="I738" s="2">
        <v>6</v>
      </c>
      <c r="J738" s="3">
        <v>55.48</v>
      </c>
      <c r="K738" s="4">
        <v>0</v>
      </c>
      <c r="L738" s="3">
        <v>27.37</v>
      </c>
      <c r="M738" s="2">
        <v>0</v>
      </c>
      <c r="N738" s="3">
        <v>332.88</v>
      </c>
    </row>
    <row r="739" spans="1:14">
      <c r="A739" s="1">
        <v>45956</v>
      </c>
      <c r="B739" t="s">
        <v>797</v>
      </c>
      <c r="C739" t="s">
        <v>73</v>
      </c>
      <c r="D739" t="s">
        <v>74</v>
      </c>
      <c r="E739" t="s">
        <v>75</v>
      </c>
      <c r="F739" t="s">
        <v>52</v>
      </c>
      <c r="G739" t="s">
        <v>53</v>
      </c>
      <c r="H739" t="s">
        <v>33</v>
      </c>
      <c r="I739" s="2">
        <v>5</v>
      </c>
      <c r="J739" s="3">
        <v>31.53</v>
      </c>
      <c r="K739" s="4">
        <v>0.1</v>
      </c>
      <c r="L739" s="3">
        <v>14.37</v>
      </c>
      <c r="M739" s="2">
        <v>0</v>
      </c>
      <c r="N739" s="3">
        <v>141.88999999999999</v>
      </c>
    </row>
    <row r="740" spans="1:14">
      <c r="A740" s="1">
        <v>45730</v>
      </c>
      <c r="B740" t="s">
        <v>798</v>
      </c>
      <c r="C740" t="s">
        <v>73</v>
      </c>
      <c r="D740" t="s">
        <v>74</v>
      </c>
      <c r="E740" t="s">
        <v>75</v>
      </c>
      <c r="F740" t="s">
        <v>31</v>
      </c>
      <c r="G740" t="s">
        <v>32</v>
      </c>
      <c r="H740" t="s">
        <v>33</v>
      </c>
      <c r="I740" s="2">
        <v>2</v>
      </c>
      <c r="J740" s="3">
        <v>32.630000000000003</v>
      </c>
      <c r="K740" s="4">
        <v>0.05</v>
      </c>
      <c r="L740" s="3">
        <v>13.93</v>
      </c>
      <c r="M740" s="2">
        <v>0</v>
      </c>
      <c r="N740" s="3">
        <v>62</v>
      </c>
    </row>
    <row r="741" spans="1:14">
      <c r="A741" s="1">
        <v>45675</v>
      </c>
      <c r="B741" t="s">
        <v>799</v>
      </c>
      <c r="C741" t="s">
        <v>45</v>
      </c>
      <c r="D741" t="s">
        <v>46</v>
      </c>
      <c r="E741" t="s">
        <v>24</v>
      </c>
      <c r="F741" t="s">
        <v>25</v>
      </c>
      <c r="G741" t="s">
        <v>26</v>
      </c>
      <c r="H741" t="s">
        <v>33</v>
      </c>
      <c r="I741" s="2">
        <v>8</v>
      </c>
      <c r="J741" s="3">
        <v>23.64</v>
      </c>
      <c r="K741" s="4">
        <v>0.05</v>
      </c>
      <c r="L741" s="3">
        <v>8.42</v>
      </c>
      <c r="M741" s="2">
        <v>0</v>
      </c>
      <c r="N741" s="3">
        <v>179.66</v>
      </c>
    </row>
    <row r="742" spans="1:14">
      <c r="A742" s="1">
        <v>45963</v>
      </c>
      <c r="B742" t="s">
        <v>800</v>
      </c>
      <c r="C742" t="s">
        <v>82</v>
      </c>
      <c r="D742" t="s">
        <v>83</v>
      </c>
      <c r="E742" t="s">
        <v>75</v>
      </c>
      <c r="F742" t="s">
        <v>25</v>
      </c>
      <c r="G742" t="s">
        <v>26</v>
      </c>
      <c r="H742" t="s">
        <v>33</v>
      </c>
      <c r="I742" s="2">
        <v>2</v>
      </c>
      <c r="J742" s="3">
        <v>28.25</v>
      </c>
      <c r="K742" s="4">
        <v>0</v>
      </c>
      <c r="L742" s="3">
        <v>11.57</v>
      </c>
      <c r="M742" s="2">
        <v>0</v>
      </c>
      <c r="N742" s="3">
        <v>56.5</v>
      </c>
    </row>
    <row r="743" spans="1:14">
      <c r="A743" s="1">
        <v>45944</v>
      </c>
      <c r="B743" t="s">
        <v>801</v>
      </c>
      <c r="C743" t="s">
        <v>58</v>
      </c>
      <c r="D743" t="s">
        <v>59</v>
      </c>
      <c r="E743" t="s">
        <v>17</v>
      </c>
      <c r="F743" t="s">
        <v>52</v>
      </c>
      <c r="G743" t="s">
        <v>53</v>
      </c>
      <c r="H743" t="s">
        <v>33</v>
      </c>
      <c r="I743" s="2">
        <v>3</v>
      </c>
      <c r="J743" s="3">
        <v>19.66</v>
      </c>
      <c r="K743" s="4">
        <v>0.05</v>
      </c>
      <c r="L743" s="3">
        <v>7.21</v>
      </c>
      <c r="M743" s="2">
        <v>0</v>
      </c>
      <c r="N743" s="3">
        <v>56.03</v>
      </c>
    </row>
    <row r="744" spans="1:14">
      <c r="A744" s="1">
        <v>46017</v>
      </c>
      <c r="B744" t="s">
        <v>802</v>
      </c>
      <c r="C744" t="s">
        <v>49</v>
      </c>
      <c r="D744" t="s">
        <v>50</v>
      </c>
      <c r="E744" t="s">
        <v>30</v>
      </c>
      <c r="F744" t="s">
        <v>18</v>
      </c>
      <c r="G744" t="s">
        <v>19</v>
      </c>
      <c r="H744" t="s">
        <v>33</v>
      </c>
      <c r="I744" s="2">
        <v>5</v>
      </c>
      <c r="J744" s="3">
        <v>194.05</v>
      </c>
      <c r="K744" s="4">
        <v>0.05</v>
      </c>
      <c r="L744" s="3">
        <v>116.98</v>
      </c>
      <c r="M744" s="2">
        <v>0</v>
      </c>
      <c r="N744" s="3">
        <v>921.74</v>
      </c>
    </row>
    <row r="745" spans="1:14">
      <c r="A745" s="1">
        <v>45944</v>
      </c>
      <c r="B745" t="s">
        <v>803</v>
      </c>
      <c r="C745" t="s">
        <v>69</v>
      </c>
      <c r="D745" t="s">
        <v>70</v>
      </c>
      <c r="E745" t="s">
        <v>30</v>
      </c>
      <c r="F745" t="s">
        <v>52</v>
      </c>
      <c r="G745" t="s">
        <v>53</v>
      </c>
      <c r="H745" t="s">
        <v>33</v>
      </c>
      <c r="I745" s="2">
        <v>1</v>
      </c>
      <c r="J745" s="3">
        <v>41.13</v>
      </c>
      <c r="K745" s="4">
        <v>0.05</v>
      </c>
      <c r="L745" s="3">
        <v>18.34</v>
      </c>
      <c r="M745" s="2">
        <v>0</v>
      </c>
      <c r="N745" s="3">
        <v>39.07</v>
      </c>
    </row>
    <row r="746" spans="1:14">
      <c r="A746" s="1">
        <v>46003</v>
      </c>
      <c r="B746" t="s">
        <v>804</v>
      </c>
      <c r="C746" t="s">
        <v>55</v>
      </c>
      <c r="D746" t="s">
        <v>56</v>
      </c>
      <c r="E746" t="s">
        <v>24</v>
      </c>
      <c r="F746" t="s">
        <v>52</v>
      </c>
      <c r="G746" t="s">
        <v>53</v>
      </c>
      <c r="H746" t="s">
        <v>20</v>
      </c>
      <c r="I746" s="2">
        <v>4</v>
      </c>
      <c r="J746" s="3">
        <v>9.76</v>
      </c>
      <c r="K746" s="4">
        <v>0.1</v>
      </c>
      <c r="L746" s="3">
        <v>2.87</v>
      </c>
      <c r="M746" s="2">
        <v>4</v>
      </c>
      <c r="N746" s="3">
        <v>35.14</v>
      </c>
    </row>
    <row r="747" spans="1:14">
      <c r="A747" s="1">
        <v>45970</v>
      </c>
      <c r="B747" t="s">
        <v>805</v>
      </c>
      <c r="C747" t="s">
        <v>66</v>
      </c>
      <c r="D747" t="s">
        <v>67</v>
      </c>
      <c r="E747" t="s">
        <v>30</v>
      </c>
      <c r="F747" t="s">
        <v>41</v>
      </c>
      <c r="G747" t="s">
        <v>42</v>
      </c>
      <c r="H747" t="s">
        <v>33</v>
      </c>
      <c r="I747" s="2">
        <v>2</v>
      </c>
      <c r="J747" s="3">
        <v>69.87</v>
      </c>
      <c r="K747" s="4">
        <v>0.1</v>
      </c>
      <c r="L747" s="3">
        <v>34.6</v>
      </c>
      <c r="M747" s="2">
        <v>0</v>
      </c>
      <c r="N747" s="3">
        <v>125.77</v>
      </c>
    </row>
    <row r="748" spans="1:14">
      <c r="A748" s="1">
        <v>46011</v>
      </c>
      <c r="B748" t="s">
        <v>806</v>
      </c>
      <c r="C748" t="s">
        <v>15</v>
      </c>
      <c r="D748" t="s">
        <v>16</v>
      </c>
      <c r="E748" t="s">
        <v>17</v>
      </c>
      <c r="F748" t="s">
        <v>41</v>
      </c>
      <c r="G748" t="s">
        <v>42</v>
      </c>
      <c r="H748" t="s">
        <v>20</v>
      </c>
      <c r="I748" s="2">
        <v>5</v>
      </c>
      <c r="J748" s="3">
        <v>29.63</v>
      </c>
      <c r="K748" s="4">
        <v>0.2</v>
      </c>
      <c r="L748" s="3">
        <v>11.78</v>
      </c>
      <c r="M748" s="2">
        <v>5</v>
      </c>
      <c r="N748" s="3">
        <v>118.52</v>
      </c>
    </row>
    <row r="749" spans="1:14">
      <c r="A749" s="1">
        <v>45722</v>
      </c>
      <c r="B749" t="s">
        <v>807</v>
      </c>
      <c r="C749" t="s">
        <v>22</v>
      </c>
      <c r="D749" t="s">
        <v>23</v>
      </c>
      <c r="E749" t="s">
        <v>24</v>
      </c>
      <c r="F749" t="s">
        <v>52</v>
      </c>
      <c r="G749" t="s">
        <v>53</v>
      </c>
      <c r="H749" t="s">
        <v>33</v>
      </c>
      <c r="I749" s="2">
        <v>7</v>
      </c>
      <c r="J749" s="3">
        <v>12.7</v>
      </c>
      <c r="K749" s="4">
        <v>0.1</v>
      </c>
      <c r="L749" s="3">
        <v>4.29</v>
      </c>
      <c r="M749" s="2">
        <v>0</v>
      </c>
      <c r="N749" s="3">
        <v>80.010000000000005</v>
      </c>
    </row>
    <row r="750" spans="1:14">
      <c r="A750" s="1">
        <v>45817</v>
      </c>
      <c r="B750" t="s">
        <v>808</v>
      </c>
      <c r="C750" t="s">
        <v>66</v>
      </c>
      <c r="D750" t="s">
        <v>67</v>
      </c>
      <c r="E750" t="s">
        <v>30</v>
      </c>
      <c r="F750" t="s">
        <v>18</v>
      </c>
      <c r="G750" t="s">
        <v>19</v>
      </c>
      <c r="H750" t="s">
        <v>20</v>
      </c>
      <c r="I750" s="2">
        <v>1</v>
      </c>
      <c r="J750" s="3">
        <v>71.55</v>
      </c>
      <c r="K750" s="4">
        <v>0.05</v>
      </c>
      <c r="L750" s="3">
        <v>34.58</v>
      </c>
      <c r="M750" s="2">
        <v>1</v>
      </c>
      <c r="N750" s="3">
        <v>67.97</v>
      </c>
    </row>
    <row r="751" spans="1:14">
      <c r="A751" s="1">
        <v>45776</v>
      </c>
      <c r="B751" t="s">
        <v>809</v>
      </c>
      <c r="C751" t="s">
        <v>49</v>
      </c>
      <c r="D751" t="s">
        <v>50</v>
      </c>
      <c r="E751" t="s">
        <v>30</v>
      </c>
      <c r="F751" t="s">
        <v>25</v>
      </c>
      <c r="G751" t="s">
        <v>26</v>
      </c>
      <c r="H751" t="s">
        <v>33</v>
      </c>
      <c r="I751" s="2">
        <v>8</v>
      </c>
      <c r="J751" s="3">
        <v>190.18</v>
      </c>
      <c r="K751" s="4">
        <v>0.1</v>
      </c>
      <c r="L751" s="3">
        <v>119.85</v>
      </c>
      <c r="M751" s="2">
        <v>0</v>
      </c>
      <c r="N751" s="3">
        <v>1369.3</v>
      </c>
    </row>
    <row r="752" spans="1:14">
      <c r="A752" s="1">
        <v>45793</v>
      </c>
      <c r="B752" t="s">
        <v>810</v>
      </c>
      <c r="C752" t="s">
        <v>58</v>
      </c>
      <c r="D752" t="s">
        <v>59</v>
      </c>
      <c r="E752" t="s">
        <v>17</v>
      </c>
      <c r="F752" t="s">
        <v>31</v>
      </c>
      <c r="G752" t="s">
        <v>32</v>
      </c>
      <c r="H752" t="s">
        <v>33</v>
      </c>
      <c r="I752" s="2">
        <v>8</v>
      </c>
      <c r="J752" s="3">
        <v>20.149999999999999</v>
      </c>
      <c r="K752" s="4">
        <v>0.15</v>
      </c>
      <c r="L752" s="3">
        <v>7.17</v>
      </c>
      <c r="M752" s="2">
        <v>0</v>
      </c>
      <c r="N752" s="3">
        <v>137.02000000000001</v>
      </c>
    </row>
    <row r="753" spans="1:14">
      <c r="A753" s="1">
        <v>45724</v>
      </c>
      <c r="B753" t="s">
        <v>811</v>
      </c>
      <c r="C753" t="s">
        <v>69</v>
      </c>
      <c r="D753" t="s">
        <v>70</v>
      </c>
      <c r="E753" t="s">
        <v>30</v>
      </c>
      <c r="F753" t="s">
        <v>41</v>
      </c>
      <c r="G753" t="s">
        <v>42</v>
      </c>
      <c r="H753" t="s">
        <v>33</v>
      </c>
      <c r="I753" s="2">
        <v>1</v>
      </c>
      <c r="J753" s="3">
        <v>39.909999999999997</v>
      </c>
      <c r="K753" s="4">
        <v>0</v>
      </c>
      <c r="L753" s="3">
        <v>18.61</v>
      </c>
      <c r="M753" s="2">
        <v>0</v>
      </c>
      <c r="N753" s="3">
        <v>39.909999999999997</v>
      </c>
    </row>
    <row r="754" spans="1:14">
      <c r="A754" s="1">
        <v>45993</v>
      </c>
      <c r="B754" t="s">
        <v>812</v>
      </c>
      <c r="C754" t="s">
        <v>89</v>
      </c>
      <c r="D754" t="s">
        <v>90</v>
      </c>
      <c r="E754" t="s">
        <v>75</v>
      </c>
      <c r="F754" t="s">
        <v>18</v>
      </c>
      <c r="G754" t="s">
        <v>19</v>
      </c>
      <c r="H754" t="s">
        <v>33</v>
      </c>
      <c r="I754" s="2">
        <v>6</v>
      </c>
      <c r="J754" s="3">
        <v>18.98</v>
      </c>
      <c r="K754" s="4">
        <v>0.1</v>
      </c>
      <c r="L754" s="3">
        <v>6.82</v>
      </c>
      <c r="M754" s="2">
        <v>0</v>
      </c>
      <c r="N754" s="3">
        <v>102.49</v>
      </c>
    </row>
    <row r="755" spans="1:14">
      <c r="A755" s="1">
        <v>45774</v>
      </c>
      <c r="B755" t="s">
        <v>813</v>
      </c>
      <c r="C755" t="s">
        <v>69</v>
      </c>
      <c r="D755" t="s">
        <v>70</v>
      </c>
      <c r="E755" t="s">
        <v>30</v>
      </c>
      <c r="F755" t="s">
        <v>25</v>
      </c>
      <c r="G755" t="s">
        <v>26</v>
      </c>
      <c r="H755" t="s">
        <v>33</v>
      </c>
      <c r="I755" s="2">
        <v>4</v>
      </c>
      <c r="J755" s="3">
        <v>40.380000000000003</v>
      </c>
      <c r="K755" s="4">
        <v>0.05</v>
      </c>
      <c r="L755" s="3">
        <v>18.309999999999999</v>
      </c>
      <c r="M755" s="2">
        <v>0</v>
      </c>
      <c r="N755" s="3">
        <v>153.44</v>
      </c>
    </row>
    <row r="756" spans="1:14">
      <c r="A756" s="1">
        <v>45674</v>
      </c>
      <c r="B756" t="s">
        <v>814</v>
      </c>
      <c r="C756" t="s">
        <v>58</v>
      </c>
      <c r="D756" t="s">
        <v>59</v>
      </c>
      <c r="E756" t="s">
        <v>17</v>
      </c>
      <c r="F756" t="s">
        <v>25</v>
      </c>
      <c r="G756" t="s">
        <v>26</v>
      </c>
      <c r="H756" t="s">
        <v>20</v>
      </c>
      <c r="I756" s="2">
        <v>8</v>
      </c>
      <c r="J756" s="3">
        <v>19.690000000000001</v>
      </c>
      <c r="K756" s="4">
        <v>0.15</v>
      </c>
      <c r="L756" s="3">
        <v>7.41</v>
      </c>
      <c r="M756" s="2">
        <v>8</v>
      </c>
      <c r="N756" s="3">
        <v>133.88999999999999</v>
      </c>
    </row>
    <row r="757" spans="1:14">
      <c r="A757" s="1">
        <v>45679</v>
      </c>
      <c r="B757" t="s">
        <v>815</v>
      </c>
      <c r="C757" t="s">
        <v>45</v>
      </c>
      <c r="D757" t="s">
        <v>46</v>
      </c>
      <c r="E757" t="s">
        <v>24</v>
      </c>
      <c r="F757" t="s">
        <v>41</v>
      </c>
      <c r="G757" t="s">
        <v>42</v>
      </c>
      <c r="H757" t="s">
        <v>33</v>
      </c>
      <c r="I757" s="2">
        <v>4</v>
      </c>
      <c r="J757" s="3">
        <v>23.61</v>
      </c>
      <c r="K757" s="4">
        <v>0.1</v>
      </c>
      <c r="L757" s="3">
        <v>8.3800000000000008</v>
      </c>
      <c r="M757" s="2">
        <v>0</v>
      </c>
      <c r="N757" s="3">
        <v>85</v>
      </c>
    </row>
    <row r="758" spans="1:14">
      <c r="A758" s="1">
        <v>45715</v>
      </c>
      <c r="B758" t="s">
        <v>816</v>
      </c>
      <c r="C758" t="s">
        <v>15</v>
      </c>
      <c r="D758" t="s">
        <v>16</v>
      </c>
      <c r="E758" t="s">
        <v>17</v>
      </c>
      <c r="F758" t="s">
        <v>52</v>
      </c>
      <c r="G758" t="s">
        <v>53</v>
      </c>
      <c r="H758" t="s">
        <v>33</v>
      </c>
      <c r="I758" s="2">
        <v>9</v>
      </c>
      <c r="J758" s="3">
        <v>30.16</v>
      </c>
      <c r="K758" s="4">
        <v>0</v>
      </c>
      <c r="L758" s="3">
        <v>11.92</v>
      </c>
      <c r="M758" s="2">
        <v>0</v>
      </c>
      <c r="N758" s="3">
        <v>271.44</v>
      </c>
    </row>
    <row r="759" spans="1:14">
      <c r="A759" s="1">
        <v>45677</v>
      </c>
      <c r="B759" t="s">
        <v>817</v>
      </c>
      <c r="C759" t="s">
        <v>89</v>
      </c>
      <c r="D759" t="s">
        <v>90</v>
      </c>
      <c r="E759" t="s">
        <v>75</v>
      </c>
      <c r="F759" t="s">
        <v>18</v>
      </c>
      <c r="G759" t="s">
        <v>19</v>
      </c>
      <c r="H759" t="s">
        <v>33</v>
      </c>
      <c r="I759" s="2">
        <v>10</v>
      </c>
      <c r="J759" s="3">
        <v>19.45</v>
      </c>
      <c r="K759" s="4">
        <v>0</v>
      </c>
      <c r="L759" s="3">
        <v>6.82</v>
      </c>
      <c r="M759" s="2">
        <v>0</v>
      </c>
      <c r="N759" s="3">
        <v>194.5</v>
      </c>
    </row>
    <row r="760" spans="1:14">
      <c r="A760" s="1">
        <v>45678</v>
      </c>
      <c r="B760" t="s">
        <v>818</v>
      </c>
      <c r="C760" t="s">
        <v>49</v>
      </c>
      <c r="D760" t="s">
        <v>50</v>
      </c>
      <c r="E760" t="s">
        <v>30</v>
      </c>
      <c r="F760" t="s">
        <v>18</v>
      </c>
      <c r="G760" t="s">
        <v>19</v>
      </c>
      <c r="H760" t="s">
        <v>33</v>
      </c>
      <c r="I760" s="2">
        <v>5</v>
      </c>
      <c r="J760" s="3">
        <v>190.53</v>
      </c>
      <c r="K760" s="4">
        <v>0.1</v>
      </c>
      <c r="L760" s="3">
        <v>116.08</v>
      </c>
      <c r="M760" s="2">
        <v>0</v>
      </c>
      <c r="N760" s="3">
        <v>857.38</v>
      </c>
    </row>
    <row r="761" spans="1:14">
      <c r="A761" s="1">
        <v>45755</v>
      </c>
      <c r="B761" t="s">
        <v>819</v>
      </c>
      <c r="C761" t="s">
        <v>58</v>
      </c>
      <c r="D761" t="s">
        <v>59</v>
      </c>
      <c r="E761" t="s">
        <v>17</v>
      </c>
      <c r="F761" t="s">
        <v>52</v>
      </c>
      <c r="G761" t="s">
        <v>53</v>
      </c>
      <c r="H761" t="s">
        <v>20</v>
      </c>
      <c r="I761" s="2">
        <v>7</v>
      </c>
      <c r="J761" s="3">
        <v>19.59</v>
      </c>
      <c r="K761" s="4">
        <v>0.2</v>
      </c>
      <c r="L761" s="3">
        <v>7.2</v>
      </c>
      <c r="M761" s="2">
        <v>7</v>
      </c>
      <c r="N761" s="3">
        <v>109.7</v>
      </c>
    </row>
    <row r="762" spans="1:14">
      <c r="A762" s="1">
        <v>45803</v>
      </c>
      <c r="B762" t="s">
        <v>820</v>
      </c>
      <c r="C762" t="s">
        <v>82</v>
      </c>
      <c r="D762" t="s">
        <v>83</v>
      </c>
      <c r="E762" t="s">
        <v>75</v>
      </c>
      <c r="F762" t="s">
        <v>18</v>
      </c>
      <c r="G762" t="s">
        <v>19</v>
      </c>
      <c r="H762" t="s">
        <v>33</v>
      </c>
      <c r="I762" s="2">
        <v>4</v>
      </c>
      <c r="J762" s="3">
        <v>27.26</v>
      </c>
      <c r="K762" s="4">
        <v>0</v>
      </c>
      <c r="L762" s="3">
        <v>11.91</v>
      </c>
      <c r="M762" s="2">
        <v>0</v>
      </c>
      <c r="N762" s="3">
        <v>109.04</v>
      </c>
    </row>
    <row r="763" spans="1:14">
      <c r="A763" s="1">
        <v>45854</v>
      </c>
      <c r="B763" t="s">
        <v>821</v>
      </c>
      <c r="C763" t="s">
        <v>89</v>
      </c>
      <c r="D763" t="s">
        <v>90</v>
      </c>
      <c r="E763" t="s">
        <v>75</v>
      </c>
      <c r="F763" t="s">
        <v>52</v>
      </c>
      <c r="G763" t="s">
        <v>53</v>
      </c>
      <c r="H763" t="s">
        <v>33</v>
      </c>
      <c r="I763" s="2">
        <v>4</v>
      </c>
      <c r="J763" s="3">
        <v>18.899999999999999</v>
      </c>
      <c r="K763" s="4">
        <v>0.1</v>
      </c>
      <c r="L763" s="3">
        <v>6.99</v>
      </c>
      <c r="M763" s="2">
        <v>0</v>
      </c>
      <c r="N763" s="3">
        <v>68.040000000000006</v>
      </c>
    </row>
    <row r="764" spans="1:14">
      <c r="A764" s="1">
        <v>45914</v>
      </c>
      <c r="B764" t="s">
        <v>822</v>
      </c>
      <c r="C764" t="s">
        <v>45</v>
      </c>
      <c r="D764" t="s">
        <v>46</v>
      </c>
      <c r="E764" t="s">
        <v>24</v>
      </c>
      <c r="F764" t="s">
        <v>52</v>
      </c>
      <c r="G764" t="s">
        <v>53</v>
      </c>
      <c r="H764" t="s">
        <v>20</v>
      </c>
      <c r="I764" s="2">
        <v>3</v>
      </c>
      <c r="J764" s="3">
        <v>23.64</v>
      </c>
      <c r="K764" s="4">
        <v>0.05</v>
      </c>
      <c r="L764" s="3">
        <v>8.57</v>
      </c>
      <c r="M764" s="2">
        <v>3</v>
      </c>
      <c r="N764" s="3">
        <v>67.37</v>
      </c>
    </row>
    <row r="765" spans="1:14">
      <c r="A765" s="1">
        <v>46008</v>
      </c>
      <c r="B765" t="s">
        <v>823</v>
      </c>
      <c r="C765" t="s">
        <v>45</v>
      </c>
      <c r="D765" t="s">
        <v>46</v>
      </c>
      <c r="E765" t="s">
        <v>24</v>
      </c>
      <c r="F765" t="s">
        <v>25</v>
      </c>
      <c r="G765" t="s">
        <v>26</v>
      </c>
      <c r="H765" t="s">
        <v>20</v>
      </c>
      <c r="I765" s="2">
        <v>3</v>
      </c>
      <c r="J765" s="3">
        <v>23.55</v>
      </c>
      <c r="K765" s="4">
        <v>0.15</v>
      </c>
      <c r="L765" s="3">
        <v>8.56</v>
      </c>
      <c r="M765" s="2">
        <v>3</v>
      </c>
      <c r="N765" s="3">
        <v>60.05</v>
      </c>
    </row>
    <row r="766" spans="1:14">
      <c r="A766" s="1">
        <v>45785</v>
      </c>
      <c r="B766" t="s">
        <v>824</v>
      </c>
      <c r="C766" t="s">
        <v>22</v>
      </c>
      <c r="D766" t="s">
        <v>23</v>
      </c>
      <c r="E766" t="s">
        <v>24</v>
      </c>
      <c r="F766" t="s">
        <v>52</v>
      </c>
      <c r="G766" t="s">
        <v>53</v>
      </c>
      <c r="H766" t="s">
        <v>20</v>
      </c>
      <c r="I766" s="2">
        <v>1</v>
      </c>
      <c r="J766" s="3">
        <v>12.66</v>
      </c>
      <c r="K766" s="4">
        <v>0</v>
      </c>
      <c r="L766" s="3">
        <v>4.25</v>
      </c>
      <c r="M766" s="2">
        <v>1</v>
      </c>
      <c r="N766" s="3">
        <v>12.66</v>
      </c>
    </row>
    <row r="767" spans="1:14">
      <c r="A767" s="1">
        <v>45823</v>
      </c>
      <c r="B767" t="s">
        <v>825</v>
      </c>
      <c r="C767" t="s">
        <v>45</v>
      </c>
      <c r="D767" t="s">
        <v>46</v>
      </c>
      <c r="E767" t="s">
        <v>24</v>
      </c>
      <c r="F767" t="s">
        <v>25</v>
      </c>
      <c r="G767" t="s">
        <v>26</v>
      </c>
      <c r="H767" t="s">
        <v>33</v>
      </c>
      <c r="I767" s="2">
        <v>2</v>
      </c>
      <c r="J767" s="3">
        <v>23.11</v>
      </c>
      <c r="K767" s="4">
        <v>0.2</v>
      </c>
      <c r="L767" s="3">
        <v>8.34</v>
      </c>
      <c r="M767" s="2">
        <v>0</v>
      </c>
      <c r="N767" s="3">
        <v>36.979999999999997</v>
      </c>
    </row>
    <row r="768" spans="1:14">
      <c r="A768" s="1">
        <v>45976</v>
      </c>
      <c r="B768" t="s">
        <v>826</v>
      </c>
      <c r="C768" t="s">
        <v>69</v>
      </c>
      <c r="D768" t="s">
        <v>70</v>
      </c>
      <c r="E768" t="s">
        <v>30</v>
      </c>
      <c r="F768" t="s">
        <v>31</v>
      </c>
      <c r="G768" t="s">
        <v>32</v>
      </c>
      <c r="H768" t="s">
        <v>33</v>
      </c>
      <c r="I768" s="2">
        <v>3</v>
      </c>
      <c r="J768" s="3">
        <v>40.89</v>
      </c>
      <c r="K768" s="4">
        <v>0.2</v>
      </c>
      <c r="L768" s="3">
        <v>18.22</v>
      </c>
      <c r="M768" s="2">
        <v>0</v>
      </c>
      <c r="N768" s="3">
        <v>98.14</v>
      </c>
    </row>
    <row r="769" spans="1:14">
      <c r="A769" s="1">
        <v>45950</v>
      </c>
      <c r="B769" t="s">
        <v>827</v>
      </c>
      <c r="C769" t="s">
        <v>58</v>
      </c>
      <c r="D769" t="s">
        <v>59</v>
      </c>
      <c r="E769" t="s">
        <v>17</v>
      </c>
      <c r="F769" t="s">
        <v>18</v>
      </c>
      <c r="G769" t="s">
        <v>19</v>
      </c>
      <c r="H769" t="s">
        <v>20</v>
      </c>
      <c r="I769" s="2">
        <v>8</v>
      </c>
      <c r="J769" s="3">
        <v>20.36</v>
      </c>
      <c r="K769" s="4">
        <v>0.2</v>
      </c>
      <c r="L769" s="3">
        <v>7.44</v>
      </c>
      <c r="M769" s="2">
        <v>8</v>
      </c>
      <c r="N769" s="3">
        <v>130.30000000000001</v>
      </c>
    </row>
    <row r="770" spans="1:14">
      <c r="A770" s="1">
        <v>45769</v>
      </c>
      <c r="B770" t="s">
        <v>828</v>
      </c>
      <c r="C770" t="s">
        <v>66</v>
      </c>
      <c r="D770" t="s">
        <v>67</v>
      </c>
      <c r="E770" t="s">
        <v>30</v>
      </c>
      <c r="F770" t="s">
        <v>52</v>
      </c>
      <c r="G770" t="s">
        <v>53</v>
      </c>
      <c r="H770" t="s">
        <v>33</v>
      </c>
      <c r="I770" s="2">
        <v>1</v>
      </c>
      <c r="J770" s="3">
        <v>68.38</v>
      </c>
      <c r="K770" s="4">
        <v>0</v>
      </c>
      <c r="L770" s="3">
        <v>34.21</v>
      </c>
      <c r="M770" s="2">
        <v>0</v>
      </c>
      <c r="N770" s="3">
        <v>68.38</v>
      </c>
    </row>
    <row r="771" spans="1:14">
      <c r="A771" s="1">
        <v>45851</v>
      </c>
      <c r="B771" t="s">
        <v>829</v>
      </c>
      <c r="C771" t="s">
        <v>35</v>
      </c>
      <c r="D771" t="s">
        <v>36</v>
      </c>
      <c r="E771" t="s">
        <v>17</v>
      </c>
      <c r="F771" t="s">
        <v>25</v>
      </c>
      <c r="G771" t="s">
        <v>26</v>
      </c>
      <c r="H771" t="s">
        <v>33</v>
      </c>
      <c r="I771" s="2">
        <v>2</v>
      </c>
      <c r="J771" s="3">
        <v>24.95</v>
      </c>
      <c r="K771" s="4">
        <v>0.1</v>
      </c>
      <c r="L771" s="3">
        <v>9.67</v>
      </c>
      <c r="M771" s="2">
        <v>0</v>
      </c>
      <c r="N771" s="3">
        <v>44.91</v>
      </c>
    </row>
    <row r="772" spans="1:14">
      <c r="A772" s="1">
        <v>46013</v>
      </c>
      <c r="B772" t="s">
        <v>830</v>
      </c>
      <c r="C772" t="s">
        <v>82</v>
      </c>
      <c r="D772" t="s">
        <v>83</v>
      </c>
      <c r="E772" t="s">
        <v>75</v>
      </c>
      <c r="F772" t="s">
        <v>18</v>
      </c>
      <c r="G772" t="s">
        <v>19</v>
      </c>
      <c r="H772" t="s">
        <v>20</v>
      </c>
      <c r="I772" s="2">
        <v>2</v>
      </c>
      <c r="J772" s="3">
        <v>26.85</v>
      </c>
      <c r="K772" s="4">
        <v>0.1</v>
      </c>
      <c r="L772" s="3">
        <v>11.61</v>
      </c>
      <c r="M772" s="2">
        <v>2</v>
      </c>
      <c r="N772" s="3">
        <v>48.33</v>
      </c>
    </row>
    <row r="773" spans="1:14">
      <c r="A773" s="1">
        <v>45921</v>
      </c>
      <c r="B773" t="s">
        <v>831</v>
      </c>
      <c r="C773" t="s">
        <v>39</v>
      </c>
      <c r="D773" t="s">
        <v>40</v>
      </c>
      <c r="E773" t="s">
        <v>30</v>
      </c>
      <c r="F773" t="s">
        <v>52</v>
      </c>
      <c r="G773" t="s">
        <v>53</v>
      </c>
      <c r="H773" t="s">
        <v>33</v>
      </c>
      <c r="I773" s="2">
        <v>7</v>
      </c>
      <c r="J773" s="3">
        <v>55.12</v>
      </c>
      <c r="K773" s="4">
        <v>0</v>
      </c>
      <c r="L773" s="3">
        <v>26.78</v>
      </c>
      <c r="M773" s="2">
        <v>0</v>
      </c>
      <c r="N773" s="3">
        <v>385.84</v>
      </c>
    </row>
    <row r="774" spans="1:14">
      <c r="A774" s="1">
        <v>45854</v>
      </c>
      <c r="B774" t="s">
        <v>832</v>
      </c>
      <c r="C774" t="s">
        <v>82</v>
      </c>
      <c r="D774" t="s">
        <v>83</v>
      </c>
      <c r="E774" t="s">
        <v>75</v>
      </c>
      <c r="F774" t="s">
        <v>41</v>
      </c>
      <c r="G774" t="s">
        <v>42</v>
      </c>
      <c r="H774" t="s">
        <v>20</v>
      </c>
      <c r="I774" s="2">
        <v>8</v>
      </c>
      <c r="J774" s="3">
        <v>27.88</v>
      </c>
      <c r="K774" s="4">
        <v>0.15</v>
      </c>
      <c r="L774" s="3">
        <v>11.74</v>
      </c>
      <c r="M774" s="2">
        <v>8</v>
      </c>
      <c r="N774" s="3">
        <v>189.58</v>
      </c>
    </row>
    <row r="775" spans="1:14">
      <c r="A775" s="1">
        <v>46010</v>
      </c>
      <c r="B775" t="s">
        <v>833</v>
      </c>
      <c r="C775" t="s">
        <v>39</v>
      </c>
      <c r="D775" t="s">
        <v>40</v>
      </c>
      <c r="E775" t="s">
        <v>30</v>
      </c>
      <c r="F775" t="s">
        <v>31</v>
      </c>
      <c r="G775" t="s">
        <v>32</v>
      </c>
      <c r="H775" t="s">
        <v>20</v>
      </c>
      <c r="I775" s="2">
        <v>8</v>
      </c>
      <c r="J775" s="3">
        <v>53.51</v>
      </c>
      <c r="K775" s="4">
        <v>0.2</v>
      </c>
      <c r="L775" s="3">
        <v>27.38</v>
      </c>
      <c r="M775" s="2">
        <v>8</v>
      </c>
      <c r="N775" s="3">
        <v>342.46</v>
      </c>
    </row>
    <row r="776" spans="1:14">
      <c r="A776" s="1">
        <v>45981</v>
      </c>
      <c r="B776" t="s">
        <v>834</v>
      </c>
      <c r="C776" t="s">
        <v>15</v>
      </c>
      <c r="D776" t="s">
        <v>16</v>
      </c>
      <c r="E776" t="s">
        <v>17</v>
      </c>
      <c r="F776" t="s">
        <v>25</v>
      </c>
      <c r="G776" t="s">
        <v>26</v>
      </c>
      <c r="H776" t="s">
        <v>33</v>
      </c>
      <c r="I776" s="2">
        <v>3</v>
      </c>
      <c r="J776" s="3">
        <v>29.96</v>
      </c>
      <c r="K776" s="4">
        <v>0.15</v>
      </c>
      <c r="L776" s="3">
        <v>12.01</v>
      </c>
      <c r="M776" s="2">
        <v>0</v>
      </c>
      <c r="N776" s="3">
        <v>76.400000000000006</v>
      </c>
    </row>
    <row r="777" spans="1:14">
      <c r="A777" s="1">
        <v>45819</v>
      </c>
      <c r="B777" t="s">
        <v>835</v>
      </c>
      <c r="C777" t="s">
        <v>22</v>
      </c>
      <c r="D777" t="s">
        <v>23</v>
      </c>
      <c r="E777" t="s">
        <v>24</v>
      </c>
      <c r="F777" t="s">
        <v>41</v>
      </c>
      <c r="G777" t="s">
        <v>42</v>
      </c>
      <c r="H777" t="s">
        <v>20</v>
      </c>
      <c r="I777" s="2">
        <v>4</v>
      </c>
      <c r="J777" s="3">
        <v>13.29</v>
      </c>
      <c r="K777" s="4">
        <v>0</v>
      </c>
      <c r="L777" s="3">
        <v>4.32</v>
      </c>
      <c r="M777" s="2">
        <v>4</v>
      </c>
      <c r="N777" s="3">
        <v>53.16</v>
      </c>
    </row>
    <row r="778" spans="1:14">
      <c r="A778" s="1">
        <v>45800</v>
      </c>
      <c r="B778" t="s">
        <v>836</v>
      </c>
      <c r="C778" t="s">
        <v>82</v>
      </c>
      <c r="D778" t="s">
        <v>83</v>
      </c>
      <c r="E778" t="s">
        <v>75</v>
      </c>
      <c r="F778" t="s">
        <v>41</v>
      </c>
      <c r="G778" t="s">
        <v>42</v>
      </c>
      <c r="H778" t="s">
        <v>20</v>
      </c>
      <c r="I778" s="2">
        <v>5</v>
      </c>
      <c r="J778" s="3">
        <v>27.44</v>
      </c>
      <c r="K778" s="4">
        <v>0.15</v>
      </c>
      <c r="L778" s="3">
        <v>11.79</v>
      </c>
      <c r="M778" s="2">
        <v>5</v>
      </c>
      <c r="N778" s="3">
        <v>116.62</v>
      </c>
    </row>
    <row r="779" spans="1:14">
      <c r="A779" s="1">
        <v>45960</v>
      </c>
      <c r="B779" t="s">
        <v>837</v>
      </c>
      <c r="C779" t="s">
        <v>55</v>
      </c>
      <c r="D779" t="s">
        <v>56</v>
      </c>
      <c r="E779" t="s">
        <v>24</v>
      </c>
      <c r="F779" t="s">
        <v>52</v>
      </c>
      <c r="G779" t="s">
        <v>53</v>
      </c>
      <c r="H779" t="s">
        <v>20</v>
      </c>
      <c r="I779" s="2">
        <v>2</v>
      </c>
      <c r="J779" s="3">
        <v>9.61</v>
      </c>
      <c r="K779" s="4">
        <v>0.1</v>
      </c>
      <c r="L779" s="3">
        <v>2.87</v>
      </c>
      <c r="M779" s="2">
        <v>2</v>
      </c>
      <c r="N779" s="3">
        <v>17.3</v>
      </c>
    </row>
    <row r="780" spans="1:14">
      <c r="A780" s="1">
        <v>45956</v>
      </c>
      <c r="B780" t="s">
        <v>838</v>
      </c>
      <c r="C780" t="s">
        <v>89</v>
      </c>
      <c r="D780" t="s">
        <v>90</v>
      </c>
      <c r="E780" t="s">
        <v>75</v>
      </c>
      <c r="F780" t="s">
        <v>31</v>
      </c>
      <c r="G780" t="s">
        <v>32</v>
      </c>
      <c r="H780" t="s">
        <v>33</v>
      </c>
      <c r="I780" s="2">
        <v>2</v>
      </c>
      <c r="J780" s="3">
        <v>19.27</v>
      </c>
      <c r="K780" s="4">
        <v>0.15</v>
      </c>
      <c r="L780" s="3">
        <v>6.8</v>
      </c>
      <c r="M780" s="2">
        <v>0</v>
      </c>
      <c r="N780" s="3">
        <v>32.76</v>
      </c>
    </row>
    <row r="781" spans="1:14">
      <c r="A781" s="1">
        <v>45736</v>
      </c>
      <c r="B781" t="s">
        <v>839</v>
      </c>
      <c r="C781" t="s">
        <v>89</v>
      </c>
      <c r="D781" t="s">
        <v>90</v>
      </c>
      <c r="E781" t="s">
        <v>75</v>
      </c>
      <c r="F781" t="s">
        <v>41</v>
      </c>
      <c r="G781" t="s">
        <v>42</v>
      </c>
      <c r="H781" t="s">
        <v>33</v>
      </c>
      <c r="I781" s="2">
        <v>9</v>
      </c>
      <c r="J781" s="3">
        <v>18.98</v>
      </c>
      <c r="K781" s="4">
        <v>0.05</v>
      </c>
      <c r="L781" s="3">
        <v>6.82</v>
      </c>
      <c r="M781" s="2">
        <v>0</v>
      </c>
      <c r="N781" s="3">
        <v>162.28</v>
      </c>
    </row>
    <row r="782" spans="1:14">
      <c r="A782" s="1">
        <v>45658</v>
      </c>
      <c r="B782" t="s">
        <v>840</v>
      </c>
      <c r="C782" t="s">
        <v>73</v>
      </c>
      <c r="D782" t="s">
        <v>74</v>
      </c>
      <c r="E782" t="s">
        <v>75</v>
      </c>
      <c r="F782" t="s">
        <v>18</v>
      </c>
      <c r="G782" t="s">
        <v>19</v>
      </c>
      <c r="H782" t="s">
        <v>20</v>
      </c>
      <c r="I782" s="2">
        <v>1</v>
      </c>
      <c r="J782" s="3">
        <v>32.619999999999997</v>
      </c>
      <c r="K782" s="4">
        <v>0.2</v>
      </c>
      <c r="L782" s="3">
        <v>14.11</v>
      </c>
      <c r="M782" s="2">
        <v>1</v>
      </c>
      <c r="N782" s="3">
        <v>26.1</v>
      </c>
    </row>
    <row r="783" spans="1:14">
      <c r="A783" s="1">
        <v>45696</v>
      </c>
      <c r="B783" t="s">
        <v>841</v>
      </c>
      <c r="C783" t="s">
        <v>66</v>
      </c>
      <c r="D783" t="s">
        <v>67</v>
      </c>
      <c r="E783" t="s">
        <v>30</v>
      </c>
      <c r="F783" t="s">
        <v>25</v>
      </c>
      <c r="G783" t="s">
        <v>26</v>
      </c>
      <c r="H783" t="s">
        <v>20</v>
      </c>
      <c r="I783" s="2">
        <v>2</v>
      </c>
      <c r="J783" s="3">
        <v>69.319999999999993</v>
      </c>
      <c r="K783" s="4">
        <v>0.1</v>
      </c>
      <c r="L783" s="3">
        <v>34.369999999999997</v>
      </c>
      <c r="M783" s="2">
        <v>2</v>
      </c>
      <c r="N783" s="3">
        <v>124.78</v>
      </c>
    </row>
    <row r="784" spans="1:14">
      <c r="A784" s="1">
        <v>45898</v>
      </c>
      <c r="B784" t="s">
        <v>842</v>
      </c>
      <c r="C784" t="s">
        <v>69</v>
      </c>
      <c r="D784" t="s">
        <v>70</v>
      </c>
      <c r="E784" t="s">
        <v>30</v>
      </c>
      <c r="F784" t="s">
        <v>25</v>
      </c>
      <c r="G784" t="s">
        <v>26</v>
      </c>
      <c r="H784" t="s">
        <v>33</v>
      </c>
      <c r="I784" s="2">
        <v>1</v>
      </c>
      <c r="J784" s="3">
        <v>38.909999999999997</v>
      </c>
      <c r="K784" s="4">
        <v>0.15</v>
      </c>
      <c r="L784" s="3">
        <v>18.47</v>
      </c>
      <c r="M784" s="2">
        <v>0</v>
      </c>
      <c r="N784" s="3">
        <v>33.07</v>
      </c>
    </row>
    <row r="785" spans="1:14">
      <c r="A785" s="1">
        <v>46016</v>
      </c>
      <c r="B785" t="s">
        <v>843</v>
      </c>
      <c r="C785" t="s">
        <v>66</v>
      </c>
      <c r="D785" t="s">
        <v>67</v>
      </c>
      <c r="E785" t="s">
        <v>30</v>
      </c>
      <c r="F785" t="s">
        <v>41</v>
      </c>
      <c r="G785" t="s">
        <v>42</v>
      </c>
      <c r="H785" t="s">
        <v>33</v>
      </c>
      <c r="I785" s="2">
        <v>4</v>
      </c>
      <c r="J785" s="3">
        <v>71.349999999999994</v>
      </c>
      <c r="K785" s="4">
        <v>0</v>
      </c>
      <c r="L785" s="3">
        <v>33.549999999999997</v>
      </c>
      <c r="M785" s="2">
        <v>0</v>
      </c>
      <c r="N785" s="3">
        <v>285.39999999999998</v>
      </c>
    </row>
    <row r="786" spans="1:14">
      <c r="A786" s="1">
        <v>45695</v>
      </c>
      <c r="B786" t="s">
        <v>844</v>
      </c>
      <c r="C786" t="s">
        <v>63</v>
      </c>
      <c r="D786" t="s">
        <v>64</v>
      </c>
      <c r="E786" t="s">
        <v>17</v>
      </c>
      <c r="F786" t="s">
        <v>18</v>
      </c>
      <c r="G786" t="s">
        <v>19</v>
      </c>
      <c r="H786" t="s">
        <v>20</v>
      </c>
      <c r="I786" s="2">
        <v>2</v>
      </c>
      <c r="J786" s="3">
        <v>79.709999999999994</v>
      </c>
      <c r="K786" s="4">
        <v>0.2</v>
      </c>
      <c r="L786" s="3">
        <v>45.67</v>
      </c>
      <c r="M786" s="2">
        <v>2</v>
      </c>
      <c r="N786" s="3">
        <v>127.54</v>
      </c>
    </row>
    <row r="787" spans="1:14">
      <c r="A787" s="1">
        <v>45728</v>
      </c>
      <c r="B787" t="s">
        <v>845</v>
      </c>
      <c r="C787" t="s">
        <v>73</v>
      </c>
      <c r="D787" t="s">
        <v>74</v>
      </c>
      <c r="E787" t="s">
        <v>75</v>
      </c>
      <c r="F787" t="s">
        <v>31</v>
      </c>
      <c r="G787" t="s">
        <v>32</v>
      </c>
      <c r="H787" t="s">
        <v>20</v>
      </c>
      <c r="I787" s="2">
        <v>2</v>
      </c>
      <c r="J787" s="3">
        <v>32.89</v>
      </c>
      <c r="K787" s="4">
        <v>0.15</v>
      </c>
      <c r="L787" s="3">
        <v>14.11</v>
      </c>
      <c r="M787" s="2">
        <v>2</v>
      </c>
      <c r="N787" s="3">
        <v>55.91</v>
      </c>
    </row>
    <row r="788" spans="1:14">
      <c r="A788" s="1">
        <v>45841</v>
      </c>
      <c r="B788" t="s">
        <v>846</v>
      </c>
      <c r="C788" t="s">
        <v>49</v>
      </c>
      <c r="D788" t="s">
        <v>50</v>
      </c>
      <c r="E788" t="s">
        <v>30</v>
      </c>
      <c r="F788" t="s">
        <v>18</v>
      </c>
      <c r="G788" t="s">
        <v>19</v>
      </c>
      <c r="H788" t="s">
        <v>33</v>
      </c>
      <c r="I788" s="2">
        <v>3</v>
      </c>
      <c r="J788" s="3">
        <v>191.47</v>
      </c>
      <c r="K788" s="4">
        <v>0.05</v>
      </c>
      <c r="L788" s="3">
        <v>116.36</v>
      </c>
      <c r="M788" s="2">
        <v>0</v>
      </c>
      <c r="N788" s="3">
        <v>545.69000000000005</v>
      </c>
    </row>
    <row r="789" spans="1:14">
      <c r="A789" s="1">
        <v>45975</v>
      </c>
      <c r="B789" t="s">
        <v>847</v>
      </c>
      <c r="C789" t="s">
        <v>58</v>
      </c>
      <c r="D789" t="s">
        <v>59</v>
      </c>
      <c r="E789" t="s">
        <v>17</v>
      </c>
      <c r="F789" t="s">
        <v>31</v>
      </c>
      <c r="G789" t="s">
        <v>32</v>
      </c>
      <c r="H789" t="s">
        <v>20</v>
      </c>
      <c r="I789" s="2">
        <v>5</v>
      </c>
      <c r="J789" s="3">
        <v>20.47</v>
      </c>
      <c r="K789" s="4">
        <v>0.2</v>
      </c>
      <c r="L789" s="3">
        <v>7.28</v>
      </c>
      <c r="M789" s="2">
        <v>5</v>
      </c>
      <c r="N789" s="3">
        <v>81.88</v>
      </c>
    </row>
    <row r="790" spans="1:14">
      <c r="A790" s="1">
        <v>45984</v>
      </c>
      <c r="B790" t="s">
        <v>848</v>
      </c>
      <c r="C790" t="s">
        <v>58</v>
      </c>
      <c r="D790" t="s">
        <v>59</v>
      </c>
      <c r="E790" t="s">
        <v>17</v>
      </c>
      <c r="F790" t="s">
        <v>25</v>
      </c>
      <c r="G790" t="s">
        <v>26</v>
      </c>
      <c r="H790" t="s">
        <v>33</v>
      </c>
      <c r="I790" s="2">
        <v>2</v>
      </c>
      <c r="J790" s="3">
        <v>19.87</v>
      </c>
      <c r="K790" s="4">
        <v>0.15</v>
      </c>
      <c r="L790" s="3">
        <v>7.38</v>
      </c>
      <c r="M790" s="2">
        <v>0</v>
      </c>
      <c r="N790" s="3">
        <v>33.78</v>
      </c>
    </row>
    <row r="791" spans="1:14">
      <c r="A791" s="1">
        <v>45951</v>
      </c>
      <c r="B791" t="s">
        <v>849</v>
      </c>
      <c r="C791" t="s">
        <v>69</v>
      </c>
      <c r="D791" t="s">
        <v>70</v>
      </c>
      <c r="E791" t="s">
        <v>30</v>
      </c>
      <c r="F791" t="s">
        <v>25</v>
      </c>
      <c r="G791" t="s">
        <v>26</v>
      </c>
      <c r="H791" t="s">
        <v>20</v>
      </c>
      <c r="I791" s="2">
        <v>4</v>
      </c>
      <c r="J791" s="3">
        <v>40.5</v>
      </c>
      <c r="K791" s="4">
        <v>0.2</v>
      </c>
      <c r="L791" s="3">
        <v>18.190000000000001</v>
      </c>
      <c r="M791" s="2">
        <v>4</v>
      </c>
      <c r="N791" s="3">
        <v>129.6</v>
      </c>
    </row>
    <row r="792" spans="1:14">
      <c r="A792" s="1">
        <v>46014</v>
      </c>
      <c r="B792" t="s">
        <v>850</v>
      </c>
      <c r="C792" t="s">
        <v>22</v>
      </c>
      <c r="D792" t="s">
        <v>23</v>
      </c>
      <c r="E792" t="s">
        <v>24</v>
      </c>
      <c r="F792" t="s">
        <v>18</v>
      </c>
      <c r="G792" t="s">
        <v>19</v>
      </c>
      <c r="H792" t="s">
        <v>33</v>
      </c>
      <c r="I792" s="2">
        <v>3</v>
      </c>
      <c r="J792" s="3">
        <v>12.61</v>
      </c>
      <c r="K792" s="4">
        <v>0.05</v>
      </c>
      <c r="L792" s="3">
        <v>4.2699999999999996</v>
      </c>
      <c r="M792" s="2">
        <v>0</v>
      </c>
      <c r="N792" s="3">
        <v>35.94</v>
      </c>
    </row>
    <row r="793" spans="1:14">
      <c r="A793" s="1">
        <v>45729</v>
      </c>
      <c r="B793" t="s">
        <v>851</v>
      </c>
      <c r="C793" t="s">
        <v>89</v>
      </c>
      <c r="D793" t="s">
        <v>90</v>
      </c>
      <c r="E793" t="s">
        <v>75</v>
      </c>
      <c r="F793" t="s">
        <v>31</v>
      </c>
      <c r="G793" t="s">
        <v>32</v>
      </c>
      <c r="H793" t="s">
        <v>33</v>
      </c>
      <c r="I793" s="2">
        <v>4</v>
      </c>
      <c r="J793" s="3">
        <v>19.12</v>
      </c>
      <c r="K793" s="4">
        <v>0.15</v>
      </c>
      <c r="L793" s="3">
        <v>6.95</v>
      </c>
      <c r="M793" s="2">
        <v>0</v>
      </c>
      <c r="N793" s="3">
        <v>65.010000000000005</v>
      </c>
    </row>
    <row r="794" spans="1:14">
      <c r="A794" s="1">
        <v>46017</v>
      </c>
      <c r="B794" t="s">
        <v>852</v>
      </c>
      <c r="C794" t="s">
        <v>45</v>
      </c>
      <c r="D794" t="s">
        <v>46</v>
      </c>
      <c r="E794" t="s">
        <v>24</v>
      </c>
      <c r="F794" t="s">
        <v>52</v>
      </c>
      <c r="G794" t="s">
        <v>53</v>
      </c>
      <c r="H794" t="s">
        <v>33</v>
      </c>
      <c r="I794" s="2">
        <v>7</v>
      </c>
      <c r="J794" s="3">
        <v>22.35</v>
      </c>
      <c r="K794" s="4">
        <v>0.2</v>
      </c>
      <c r="L794" s="3">
        <v>8.58</v>
      </c>
      <c r="M794" s="2">
        <v>0</v>
      </c>
      <c r="N794" s="3">
        <v>125.16</v>
      </c>
    </row>
    <row r="795" spans="1:14">
      <c r="A795" s="1">
        <v>45706</v>
      </c>
      <c r="B795" t="s">
        <v>853</v>
      </c>
      <c r="C795" t="s">
        <v>49</v>
      </c>
      <c r="D795" t="s">
        <v>50</v>
      </c>
      <c r="E795" t="s">
        <v>30</v>
      </c>
      <c r="F795" t="s">
        <v>31</v>
      </c>
      <c r="G795" t="s">
        <v>32</v>
      </c>
      <c r="H795" t="s">
        <v>20</v>
      </c>
      <c r="I795" s="2">
        <v>4</v>
      </c>
      <c r="J795" s="3">
        <v>190.23</v>
      </c>
      <c r="K795" s="4">
        <v>0.2</v>
      </c>
      <c r="L795" s="3">
        <v>118.44</v>
      </c>
      <c r="M795" s="2">
        <v>4</v>
      </c>
      <c r="N795" s="3">
        <v>608.74</v>
      </c>
    </row>
    <row r="796" spans="1:14">
      <c r="A796" s="1">
        <v>45772</v>
      </c>
      <c r="B796" t="s">
        <v>854</v>
      </c>
      <c r="C796" t="s">
        <v>49</v>
      </c>
      <c r="D796" t="s">
        <v>50</v>
      </c>
      <c r="E796" t="s">
        <v>30</v>
      </c>
      <c r="F796" t="s">
        <v>52</v>
      </c>
      <c r="G796" t="s">
        <v>53</v>
      </c>
      <c r="H796" t="s">
        <v>33</v>
      </c>
      <c r="I796" s="2">
        <v>1</v>
      </c>
      <c r="J796" s="3">
        <v>184.97</v>
      </c>
      <c r="K796" s="4">
        <v>0.1</v>
      </c>
      <c r="L796" s="3">
        <v>116.87</v>
      </c>
      <c r="M796" s="2">
        <v>0</v>
      </c>
      <c r="N796" s="3">
        <v>166.47</v>
      </c>
    </row>
    <row r="797" spans="1:14">
      <c r="A797" s="1">
        <v>45842</v>
      </c>
      <c r="B797" t="s">
        <v>855</v>
      </c>
      <c r="C797" t="s">
        <v>28</v>
      </c>
      <c r="D797" t="s">
        <v>29</v>
      </c>
      <c r="E797" t="s">
        <v>30</v>
      </c>
      <c r="F797" t="s">
        <v>41</v>
      </c>
      <c r="G797" t="s">
        <v>42</v>
      </c>
      <c r="H797" t="s">
        <v>33</v>
      </c>
      <c r="I797" s="2">
        <v>4</v>
      </c>
      <c r="J797" s="3">
        <v>24.25</v>
      </c>
      <c r="K797" s="4">
        <v>0.1</v>
      </c>
      <c r="L797" s="3">
        <v>10.7</v>
      </c>
      <c r="M797" s="2">
        <v>0</v>
      </c>
      <c r="N797" s="3">
        <v>87.3</v>
      </c>
    </row>
    <row r="798" spans="1:14">
      <c r="A798" s="1">
        <v>45980</v>
      </c>
      <c r="B798" t="s">
        <v>856</v>
      </c>
      <c r="C798" t="s">
        <v>55</v>
      </c>
      <c r="D798" t="s">
        <v>56</v>
      </c>
      <c r="E798" t="s">
        <v>24</v>
      </c>
      <c r="F798" t="s">
        <v>25</v>
      </c>
      <c r="G798" t="s">
        <v>26</v>
      </c>
      <c r="H798" t="s">
        <v>33</v>
      </c>
      <c r="I798" s="2">
        <v>3</v>
      </c>
      <c r="J798" s="3">
        <v>9.3699999999999992</v>
      </c>
      <c r="K798" s="4">
        <v>0</v>
      </c>
      <c r="L798" s="3">
        <v>2.85</v>
      </c>
      <c r="M798" s="2">
        <v>0</v>
      </c>
      <c r="N798" s="3">
        <v>28.11</v>
      </c>
    </row>
    <row r="799" spans="1:14">
      <c r="A799" s="1">
        <v>45758</v>
      </c>
      <c r="B799" t="s">
        <v>857</v>
      </c>
      <c r="C799" t="s">
        <v>22</v>
      </c>
      <c r="D799" t="s">
        <v>23</v>
      </c>
      <c r="E799" t="s">
        <v>24</v>
      </c>
      <c r="F799" t="s">
        <v>25</v>
      </c>
      <c r="G799" t="s">
        <v>26</v>
      </c>
      <c r="H799" t="s">
        <v>20</v>
      </c>
      <c r="I799" s="2">
        <v>6</v>
      </c>
      <c r="J799" s="3">
        <v>12.95</v>
      </c>
      <c r="K799" s="4">
        <v>0</v>
      </c>
      <c r="L799" s="3">
        <v>4.3099999999999996</v>
      </c>
      <c r="M799" s="2">
        <v>6</v>
      </c>
      <c r="N799" s="3">
        <v>77.7</v>
      </c>
    </row>
    <row r="800" spans="1:14">
      <c r="A800" s="1">
        <v>45690</v>
      </c>
      <c r="B800" t="s">
        <v>858</v>
      </c>
      <c r="C800" t="s">
        <v>82</v>
      </c>
      <c r="D800" t="s">
        <v>83</v>
      </c>
      <c r="E800" t="s">
        <v>75</v>
      </c>
      <c r="F800" t="s">
        <v>31</v>
      </c>
      <c r="G800" t="s">
        <v>32</v>
      </c>
      <c r="H800" t="s">
        <v>33</v>
      </c>
      <c r="I800" s="2">
        <v>3</v>
      </c>
      <c r="J800" s="3">
        <v>27.27</v>
      </c>
      <c r="K800" s="4">
        <v>0.2</v>
      </c>
      <c r="L800" s="3">
        <v>11.7</v>
      </c>
      <c r="M800" s="2">
        <v>0</v>
      </c>
      <c r="N800" s="3">
        <v>65.45</v>
      </c>
    </row>
    <row r="801" spans="1:14">
      <c r="A801" s="1">
        <v>45894</v>
      </c>
      <c r="B801" t="s">
        <v>859</v>
      </c>
      <c r="C801" t="s">
        <v>82</v>
      </c>
      <c r="D801" t="s">
        <v>83</v>
      </c>
      <c r="E801" t="s">
        <v>75</v>
      </c>
      <c r="F801" t="s">
        <v>18</v>
      </c>
      <c r="G801" t="s">
        <v>19</v>
      </c>
      <c r="H801" t="s">
        <v>33</v>
      </c>
      <c r="I801" s="2">
        <v>4</v>
      </c>
      <c r="J801" s="3">
        <v>28.31</v>
      </c>
      <c r="K801" s="4">
        <v>0.15</v>
      </c>
      <c r="L801" s="3">
        <v>11.86</v>
      </c>
      <c r="M801" s="2">
        <v>0</v>
      </c>
      <c r="N801" s="3">
        <v>96.25</v>
      </c>
    </row>
    <row r="802" spans="1:14">
      <c r="A802" s="1">
        <v>45814</v>
      </c>
      <c r="B802" t="s">
        <v>860</v>
      </c>
      <c r="C802" t="s">
        <v>69</v>
      </c>
      <c r="D802" t="s">
        <v>70</v>
      </c>
      <c r="E802" t="s">
        <v>30</v>
      </c>
      <c r="F802" t="s">
        <v>25</v>
      </c>
      <c r="G802" t="s">
        <v>26</v>
      </c>
      <c r="H802" t="s">
        <v>20</v>
      </c>
      <c r="I802" s="2">
        <v>5</v>
      </c>
      <c r="J802" s="3">
        <v>39.1</v>
      </c>
      <c r="K802" s="4">
        <v>0.2</v>
      </c>
      <c r="L802" s="3">
        <v>17.97</v>
      </c>
      <c r="M802" s="2">
        <v>5</v>
      </c>
      <c r="N802" s="3">
        <v>156.4</v>
      </c>
    </row>
    <row r="803" spans="1:14">
      <c r="A803" s="1">
        <v>45763</v>
      </c>
      <c r="B803" t="s">
        <v>861</v>
      </c>
      <c r="C803" t="s">
        <v>28</v>
      </c>
      <c r="D803" t="s">
        <v>29</v>
      </c>
      <c r="E803" t="s">
        <v>30</v>
      </c>
      <c r="F803" t="s">
        <v>31</v>
      </c>
      <c r="G803" t="s">
        <v>32</v>
      </c>
      <c r="H803" t="s">
        <v>33</v>
      </c>
      <c r="I803" s="2">
        <v>2</v>
      </c>
      <c r="J803" s="3">
        <v>25.67</v>
      </c>
      <c r="K803" s="4">
        <v>0.1</v>
      </c>
      <c r="L803" s="3">
        <v>10.34</v>
      </c>
      <c r="M803" s="2">
        <v>0</v>
      </c>
      <c r="N803" s="3">
        <v>46.21</v>
      </c>
    </row>
    <row r="804" spans="1:14">
      <c r="A804" s="1">
        <v>45818</v>
      </c>
      <c r="B804" t="s">
        <v>862</v>
      </c>
      <c r="C804" t="s">
        <v>28</v>
      </c>
      <c r="D804" t="s">
        <v>29</v>
      </c>
      <c r="E804" t="s">
        <v>30</v>
      </c>
      <c r="F804" t="s">
        <v>25</v>
      </c>
      <c r="G804" t="s">
        <v>26</v>
      </c>
      <c r="H804" t="s">
        <v>20</v>
      </c>
      <c r="I804" s="2">
        <v>2</v>
      </c>
      <c r="J804" s="3">
        <v>25.73</v>
      </c>
      <c r="K804" s="4">
        <v>0.1</v>
      </c>
      <c r="L804" s="3">
        <v>10.62</v>
      </c>
      <c r="M804" s="2">
        <v>2</v>
      </c>
      <c r="N804" s="3">
        <v>46.31</v>
      </c>
    </row>
    <row r="805" spans="1:14">
      <c r="A805" s="1">
        <v>45735</v>
      </c>
      <c r="B805" t="s">
        <v>863</v>
      </c>
      <c r="C805" t="s">
        <v>82</v>
      </c>
      <c r="D805" t="s">
        <v>83</v>
      </c>
      <c r="E805" t="s">
        <v>75</v>
      </c>
      <c r="F805" t="s">
        <v>41</v>
      </c>
      <c r="G805" t="s">
        <v>42</v>
      </c>
      <c r="H805" t="s">
        <v>33</v>
      </c>
      <c r="I805" s="2">
        <v>2</v>
      </c>
      <c r="J805" s="3">
        <v>27.13</v>
      </c>
      <c r="K805" s="4">
        <v>0</v>
      </c>
      <c r="L805" s="3">
        <v>11.9</v>
      </c>
      <c r="M805" s="2">
        <v>0</v>
      </c>
      <c r="N805" s="3">
        <v>54.26</v>
      </c>
    </row>
    <row r="806" spans="1:14">
      <c r="A806" s="1">
        <v>45842</v>
      </c>
      <c r="B806" t="s">
        <v>864</v>
      </c>
      <c r="C806" t="s">
        <v>22</v>
      </c>
      <c r="D806" t="s">
        <v>23</v>
      </c>
      <c r="E806" t="s">
        <v>24</v>
      </c>
      <c r="F806" t="s">
        <v>18</v>
      </c>
      <c r="G806" t="s">
        <v>19</v>
      </c>
      <c r="H806" t="s">
        <v>20</v>
      </c>
      <c r="I806" s="2">
        <v>1</v>
      </c>
      <c r="J806" s="3">
        <v>12.98</v>
      </c>
      <c r="K806" s="4">
        <v>0.05</v>
      </c>
      <c r="L806" s="3">
        <v>4.32</v>
      </c>
      <c r="M806" s="2">
        <v>1</v>
      </c>
      <c r="N806" s="3">
        <v>12.33</v>
      </c>
    </row>
    <row r="807" spans="1:14">
      <c r="A807" s="1">
        <v>45977</v>
      </c>
      <c r="B807" t="s">
        <v>865</v>
      </c>
      <c r="C807" t="s">
        <v>35</v>
      </c>
      <c r="D807" t="s">
        <v>36</v>
      </c>
      <c r="E807" t="s">
        <v>17</v>
      </c>
      <c r="F807" t="s">
        <v>25</v>
      </c>
      <c r="G807" t="s">
        <v>26</v>
      </c>
      <c r="H807" t="s">
        <v>20</v>
      </c>
      <c r="I807" s="2">
        <v>3</v>
      </c>
      <c r="J807" s="3">
        <v>24.87</v>
      </c>
      <c r="K807" s="4">
        <v>0.2</v>
      </c>
      <c r="L807" s="3">
        <v>9.66</v>
      </c>
      <c r="M807" s="2">
        <v>3</v>
      </c>
      <c r="N807" s="3">
        <v>59.69</v>
      </c>
    </row>
    <row r="808" spans="1:14">
      <c r="A808" s="1">
        <v>45816</v>
      </c>
      <c r="B808" t="s">
        <v>866</v>
      </c>
      <c r="C808" t="s">
        <v>63</v>
      </c>
      <c r="D808" t="s">
        <v>64</v>
      </c>
      <c r="E808" t="s">
        <v>17</v>
      </c>
      <c r="F808" t="s">
        <v>52</v>
      </c>
      <c r="G808" t="s">
        <v>53</v>
      </c>
      <c r="H808" t="s">
        <v>20</v>
      </c>
      <c r="I808" s="2">
        <v>1</v>
      </c>
      <c r="J808" s="3">
        <v>80.81</v>
      </c>
      <c r="K808" s="4">
        <v>0.15</v>
      </c>
      <c r="L808" s="3">
        <v>45.26</v>
      </c>
      <c r="M808" s="2">
        <v>1</v>
      </c>
      <c r="N808" s="3">
        <v>68.69</v>
      </c>
    </row>
    <row r="809" spans="1:14">
      <c r="A809" s="1">
        <v>46014</v>
      </c>
      <c r="B809" t="s">
        <v>867</v>
      </c>
      <c r="C809" t="s">
        <v>28</v>
      </c>
      <c r="D809" t="s">
        <v>29</v>
      </c>
      <c r="E809" t="s">
        <v>30</v>
      </c>
      <c r="F809" t="s">
        <v>25</v>
      </c>
      <c r="G809" t="s">
        <v>26</v>
      </c>
      <c r="H809" t="s">
        <v>33</v>
      </c>
      <c r="I809" s="2">
        <v>7</v>
      </c>
      <c r="J809" s="3">
        <v>25.08</v>
      </c>
      <c r="K809" s="4">
        <v>0</v>
      </c>
      <c r="L809" s="3">
        <v>10.33</v>
      </c>
      <c r="M809" s="2">
        <v>0</v>
      </c>
      <c r="N809" s="3">
        <v>175.56</v>
      </c>
    </row>
    <row r="810" spans="1:14">
      <c r="A810" s="1">
        <v>46009</v>
      </c>
      <c r="B810" t="s">
        <v>868</v>
      </c>
      <c r="C810" t="s">
        <v>55</v>
      </c>
      <c r="D810" t="s">
        <v>56</v>
      </c>
      <c r="E810" t="s">
        <v>24</v>
      </c>
      <c r="F810" t="s">
        <v>41</v>
      </c>
      <c r="G810" t="s">
        <v>42</v>
      </c>
      <c r="H810" t="s">
        <v>33</v>
      </c>
      <c r="I810" s="2">
        <v>5</v>
      </c>
      <c r="J810" s="3">
        <v>9.49</v>
      </c>
      <c r="K810" s="4">
        <v>0.2</v>
      </c>
      <c r="L810" s="3">
        <v>2.81</v>
      </c>
      <c r="M810" s="2">
        <v>0</v>
      </c>
      <c r="N810" s="3">
        <v>37.96</v>
      </c>
    </row>
    <row r="811" spans="1:14">
      <c r="A811" s="1">
        <v>45683</v>
      </c>
      <c r="B811" t="s">
        <v>869</v>
      </c>
      <c r="C811" t="s">
        <v>39</v>
      </c>
      <c r="D811" t="s">
        <v>40</v>
      </c>
      <c r="E811" t="s">
        <v>30</v>
      </c>
      <c r="F811" t="s">
        <v>31</v>
      </c>
      <c r="G811" t="s">
        <v>32</v>
      </c>
      <c r="H811" t="s">
        <v>33</v>
      </c>
      <c r="I811" s="2">
        <v>6</v>
      </c>
      <c r="J811" s="3">
        <v>55.25</v>
      </c>
      <c r="K811" s="4">
        <v>0</v>
      </c>
      <c r="L811" s="3">
        <v>27.33</v>
      </c>
      <c r="M811" s="2">
        <v>0</v>
      </c>
      <c r="N811" s="3">
        <v>331.5</v>
      </c>
    </row>
    <row r="812" spans="1:14">
      <c r="A812" s="1">
        <v>45913</v>
      </c>
      <c r="B812" t="s">
        <v>870</v>
      </c>
      <c r="C812" t="s">
        <v>55</v>
      </c>
      <c r="D812" t="s">
        <v>56</v>
      </c>
      <c r="E812" t="s">
        <v>24</v>
      </c>
      <c r="F812" t="s">
        <v>41</v>
      </c>
      <c r="G812" t="s">
        <v>42</v>
      </c>
      <c r="H812" t="s">
        <v>33</v>
      </c>
      <c r="I812" s="2">
        <v>8</v>
      </c>
      <c r="J812" s="3">
        <v>9.4</v>
      </c>
      <c r="K812" s="4">
        <v>0</v>
      </c>
      <c r="L812" s="3">
        <v>2.84</v>
      </c>
      <c r="M812" s="2">
        <v>0</v>
      </c>
      <c r="N812" s="3">
        <v>75.2</v>
      </c>
    </row>
    <row r="813" spans="1:14">
      <c r="A813" s="1">
        <v>46002</v>
      </c>
      <c r="B813" t="s">
        <v>871</v>
      </c>
      <c r="C813" t="s">
        <v>82</v>
      </c>
      <c r="D813" t="s">
        <v>83</v>
      </c>
      <c r="E813" t="s">
        <v>75</v>
      </c>
      <c r="F813" t="s">
        <v>18</v>
      </c>
      <c r="G813" t="s">
        <v>19</v>
      </c>
      <c r="H813" t="s">
        <v>20</v>
      </c>
      <c r="I813" s="2">
        <v>13</v>
      </c>
      <c r="J813" s="3">
        <v>26.94</v>
      </c>
      <c r="K813" s="4">
        <v>0.15</v>
      </c>
      <c r="L813" s="3">
        <v>11.83</v>
      </c>
      <c r="M813" s="2">
        <v>13</v>
      </c>
      <c r="N813" s="3">
        <v>297.69</v>
      </c>
    </row>
    <row r="814" spans="1:14">
      <c r="A814" s="1">
        <v>45688</v>
      </c>
      <c r="B814" t="s">
        <v>872</v>
      </c>
      <c r="C814" t="s">
        <v>73</v>
      </c>
      <c r="D814" t="s">
        <v>74</v>
      </c>
      <c r="E814" t="s">
        <v>75</v>
      </c>
      <c r="F814" t="s">
        <v>31</v>
      </c>
      <c r="G814" t="s">
        <v>32</v>
      </c>
      <c r="H814" t="s">
        <v>20</v>
      </c>
      <c r="I814" s="2">
        <v>1</v>
      </c>
      <c r="J814" s="3">
        <v>31.78</v>
      </c>
      <c r="K814" s="4">
        <v>0.15</v>
      </c>
      <c r="L814" s="3">
        <v>14.06</v>
      </c>
      <c r="M814" s="2">
        <v>1</v>
      </c>
      <c r="N814" s="3">
        <v>27.01</v>
      </c>
    </row>
    <row r="815" spans="1:14">
      <c r="A815" s="1">
        <v>46020</v>
      </c>
      <c r="B815" t="s">
        <v>873</v>
      </c>
      <c r="C815" t="s">
        <v>66</v>
      </c>
      <c r="D815" t="s">
        <v>67</v>
      </c>
      <c r="E815" t="s">
        <v>30</v>
      </c>
      <c r="F815" t="s">
        <v>41</v>
      </c>
      <c r="G815" t="s">
        <v>42</v>
      </c>
      <c r="H815" t="s">
        <v>20</v>
      </c>
      <c r="I815" s="2">
        <v>8</v>
      </c>
      <c r="J815" s="3">
        <v>68.88</v>
      </c>
      <c r="K815" s="4">
        <v>0.2</v>
      </c>
      <c r="L815" s="3">
        <v>33.69</v>
      </c>
      <c r="M815" s="2">
        <v>8</v>
      </c>
      <c r="N815" s="3">
        <v>440.83</v>
      </c>
    </row>
    <row r="816" spans="1:14">
      <c r="A816" s="1">
        <v>45795</v>
      </c>
      <c r="B816" t="s">
        <v>874</v>
      </c>
      <c r="C816" t="s">
        <v>82</v>
      </c>
      <c r="D816" t="s">
        <v>83</v>
      </c>
      <c r="E816" t="s">
        <v>75</v>
      </c>
      <c r="F816" t="s">
        <v>41</v>
      </c>
      <c r="G816" t="s">
        <v>42</v>
      </c>
      <c r="H816" t="s">
        <v>33</v>
      </c>
      <c r="I816" s="2">
        <v>3</v>
      </c>
      <c r="J816" s="3">
        <v>27.05</v>
      </c>
      <c r="K816" s="4">
        <v>0</v>
      </c>
      <c r="L816" s="3">
        <v>11.64</v>
      </c>
      <c r="M816" s="2">
        <v>0</v>
      </c>
      <c r="N816" s="3">
        <v>81.150000000000006</v>
      </c>
    </row>
    <row r="817" spans="1:14">
      <c r="A817" s="1">
        <v>46013</v>
      </c>
      <c r="B817" t="s">
        <v>875</v>
      </c>
      <c r="C817" t="s">
        <v>66</v>
      </c>
      <c r="D817" t="s">
        <v>67</v>
      </c>
      <c r="E817" t="s">
        <v>30</v>
      </c>
      <c r="F817" t="s">
        <v>31</v>
      </c>
      <c r="G817" t="s">
        <v>32</v>
      </c>
      <c r="H817" t="s">
        <v>33</v>
      </c>
      <c r="I817" s="2">
        <v>5</v>
      </c>
      <c r="J817" s="3">
        <v>69.17</v>
      </c>
      <c r="K817" s="4">
        <v>0.2</v>
      </c>
      <c r="L817" s="3">
        <v>34</v>
      </c>
      <c r="M817" s="2">
        <v>0</v>
      </c>
      <c r="N817" s="3">
        <v>276.68</v>
      </c>
    </row>
    <row r="818" spans="1:14">
      <c r="A818" s="1">
        <v>45966</v>
      </c>
      <c r="B818" t="s">
        <v>876</v>
      </c>
      <c r="C818" t="s">
        <v>73</v>
      </c>
      <c r="D818" t="s">
        <v>74</v>
      </c>
      <c r="E818" t="s">
        <v>75</v>
      </c>
      <c r="F818" t="s">
        <v>25</v>
      </c>
      <c r="G818" t="s">
        <v>26</v>
      </c>
      <c r="H818" t="s">
        <v>33</v>
      </c>
      <c r="I818" s="2">
        <v>9</v>
      </c>
      <c r="J818" s="3">
        <v>32.86</v>
      </c>
      <c r="K818" s="4">
        <v>0.2</v>
      </c>
      <c r="L818" s="3">
        <v>13.92</v>
      </c>
      <c r="M818" s="2">
        <v>0</v>
      </c>
      <c r="N818" s="3">
        <v>236.59</v>
      </c>
    </row>
    <row r="819" spans="1:14">
      <c r="A819" s="1">
        <v>45865</v>
      </c>
      <c r="B819" t="s">
        <v>877</v>
      </c>
      <c r="C819" t="s">
        <v>55</v>
      </c>
      <c r="D819" t="s">
        <v>56</v>
      </c>
      <c r="E819" t="s">
        <v>24</v>
      </c>
      <c r="F819" t="s">
        <v>18</v>
      </c>
      <c r="G819" t="s">
        <v>19</v>
      </c>
      <c r="H819" t="s">
        <v>33</v>
      </c>
      <c r="I819" s="2">
        <v>1</v>
      </c>
      <c r="J819" s="3">
        <v>9.24</v>
      </c>
      <c r="K819" s="4">
        <v>0.15</v>
      </c>
      <c r="L819" s="3">
        <v>2.82</v>
      </c>
      <c r="M819" s="2">
        <v>0</v>
      </c>
      <c r="N819" s="3">
        <v>7.85</v>
      </c>
    </row>
    <row r="820" spans="1:14">
      <c r="A820" s="1">
        <v>45769</v>
      </c>
      <c r="B820" t="s">
        <v>878</v>
      </c>
      <c r="C820" t="s">
        <v>82</v>
      </c>
      <c r="D820" t="s">
        <v>83</v>
      </c>
      <c r="E820" t="s">
        <v>75</v>
      </c>
      <c r="F820" t="s">
        <v>18</v>
      </c>
      <c r="G820" t="s">
        <v>19</v>
      </c>
      <c r="H820" t="s">
        <v>33</v>
      </c>
      <c r="I820" s="2">
        <v>2</v>
      </c>
      <c r="J820" s="3">
        <v>28.05</v>
      </c>
      <c r="K820" s="4">
        <v>0.05</v>
      </c>
      <c r="L820" s="3">
        <v>11.54</v>
      </c>
      <c r="M820" s="2">
        <v>0</v>
      </c>
      <c r="N820" s="3">
        <v>53.3</v>
      </c>
    </row>
    <row r="821" spans="1:14">
      <c r="A821" s="1">
        <v>45980</v>
      </c>
      <c r="B821" t="s">
        <v>879</v>
      </c>
      <c r="C821" t="s">
        <v>66</v>
      </c>
      <c r="D821" t="s">
        <v>67</v>
      </c>
      <c r="E821" t="s">
        <v>30</v>
      </c>
      <c r="F821" t="s">
        <v>18</v>
      </c>
      <c r="G821" t="s">
        <v>19</v>
      </c>
      <c r="H821" t="s">
        <v>20</v>
      </c>
      <c r="I821" s="2">
        <v>6</v>
      </c>
      <c r="J821" s="3">
        <v>70.94</v>
      </c>
      <c r="K821" s="4">
        <v>0.2</v>
      </c>
      <c r="L821" s="3">
        <v>34.619999999999997</v>
      </c>
      <c r="M821" s="2">
        <v>6</v>
      </c>
      <c r="N821" s="3">
        <v>340.51</v>
      </c>
    </row>
    <row r="822" spans="1:14">
      <c r="A822" s="1">
        <v>45799</v>
      </c>
      <c r="B822" t="s">
        <v>880</v>
      </c>
      <c r="C822" t="s">
        <v>73</v>
      </c>
      <c r="D822" t="s">
        <v>74</v>
      </c>
      <c r="E822" t="s">
        <v>75</v>
      </c>
      <c r="F822" t="s">
        <v>18</v>
      </c>
      <c r="G822" t="s">
        <v>19</v>
      </c>
      <c r="H822" t="s">
        <v>33</v>
      </c>
      <c r="I822" s="2">
        <v>5</v>
      </c>
      <c r="J822" s="3">
        <v>31.55</v>
      </c>
      <c r="K822" s="4">
        <v>0.1</v>
      </c>
      <c r="L822" s="3">
        <v>14.11</v>
      </c>
      <c r="M822" s="2">
        <v>0</v>
      </c>
      <c r="N822" s="3">
        <v>141.97</v>
      </c>
    </row>
    <row r="823" spans="1:14">
      <c r="A823" s="1">
        <v>45858</v>
      </c>
      <c r="B823" t="s">
        <v>881</v>
      </c>
      <c r="C823" t="s">
        <v>73</v>
      </c>
      <c r="D823" t="s">
        <v>74</v>
      </c>
      <c r="E823" t="s">
        <v>75</v>
      </c>
      <c r="F823" t="s">
        <v>41</v>
      </c>
      <c r="G823" t="s">
        <v>42</v>
      </c>
      <c r="H823" t="s">
        <v>33</v>
      </c>
      <c r="I823" s="2">
        <v>1</v>
      </c>
      <c r="J823" s="3">
        <v>32.799999999999997</v>
      </c>
      <c r="K823" s="4">
        <v>0.15</v>
      </c>
      <c r="L823" s="3">
        <v>13.92</v>
      </c>
      <c r="M823" s="2">
        <v>0</v>
      </c>
      <c r="N823" s="3">
        <v>27.88</v>
      </c>
    </row>
    <row r="824" spans="1:14">
      <c r="A824" s="1">
        <v>45663</v>
      </c>
      <c r="B824" t="s">
        <v>882</v>
      </c>
      <c r="C824" t="s">
        <v>82</v>
      </c>
      <c r="D824" t="s">
        <v>83</v>
      </c>
      <c r="E824" t="s">
        <v>75</v>
      </c>
      <c r="F824" t="s">
        <v>25</v>
      </c>
      <c r="G824" t="s">
        <v>26</v>
      </c>
      <c r="H824" t="s">
        <v>33</v>
      </c>
      <c r="I824" s="2">
        <v>5</v>
      </c>
      <c r="J824" s="3">
        <v>27.92</v>
      </c>
      <c r="K824" s="4">
        <v>0.2</v>
      </c>
      <c r="L824" s="3">
        <v>11.55</v>
      </c>
      <c r="M824" s="2">
        <v>0</v>
      </c>
      <c r="N824" s="3">
        <v>111.68</v>
      </c>
    </row>
    <row r="825" spans="1:14">
      <c r="A825" s="1">
        <v>46012</v>
      </c>
      <c r="B825" t="s">
        <v>883</v>
      </c>
      <c r="C825" t="s">
        <v>66</v>
      </c>
      <c r="D825" t="s">
        <v>67</v>
      </c>
      <c r="E825" t="s">
        <v>30</v>
      </c>
      <c r="F825" t="s">
        <v>25</v>
      </c>
      <c r="G825" t="s">
        <v>26</v>
      </c>
      <c r="H825" t="s">
        <v>20</v>
      </c>
      <c r="I825" s="2">
        <v>8</v>
      </c>
      <c r="J825" s="3">
        <v>70.709999999999994</v>
      </c>
      <c r="K825" s="4">
        <v>0.2</v>
      </c>
      <c r="L825" s="3">
        <v>33.81</v>
      </c>
      <c r="M825" s="2">
        <v>8</v>
      </c>
      <c r="N825" s="3">
        <v>452.54</v>
      </c>
    </row>
    <row r="826" spans="1:14">
      <c r="A826" s="1">
        <v>45741</v>
      </c>
      <c r="B826" t="s">
        <v>884</v>
      </c>
      <c r="C826" t="s">
        <v>58</v>
      </c>
      <c r="D826" t="s">
        <v>59</v>
      </c>
      <c r="E826" t="s">
        <v>17</v>
      </c>
      <c r="F826" t="s">
        <v>41</v>
      </c>
      <c r="G826" t="s">
        <v>42</v>
      </c>
      <c r="H826" t="s">
        <v>20</v>
      </c>
      <c r="I826" s="2">
        <v>2</v>
      </c>
      <c r="J826" s="3">
        <v>19.62</v>
      </c>
      <c r="K826" s="4">
        <v>0.1</v>
      </c>
      <c r="L826" s="3">
        <v>7.38</v>
      </c>
      <c r="M826" s="2">
        <v>2</v>
      </c>
      <c r="N826" s="3">
        <v>35.32</v>
      </c>
    </row>
    <row r="827" spans="1:14">
      <c r="A827" s="1">
        <v>45953</v>
      </c>
      <c r="B827" t="s">
        <v>885</v>
      </c>
      <c r="C827" t="s">
        <v>73</v>
      </c>
      <c r="D827" t="s">
        <v>74</v>
      </c>
      <c r="E827" t="s">
        <v>75</v>
      </c>
      <c r="F827" t="s">
        <v>31</v>
      </c>
      <c r="G827" t="s">
        <v>32</v>
      </c>
      <c r="H827" t="s">
        <v>20</v>
      </c>
      <c r="I827" s="2">
        <v>4</v>
      </c>
      <c r="J827" s="3">
        <v>31.61</v>
      </c>
      <c r="K827" s="4">
        <v>0.15</v>
      </c>
      <c r="L827" s="3">
        <v>14.47</v>
      </c>
      <c r="M827" s="2">
        <v>4</v>
      </c>
      <c r="N827" s="3">
        <v>107.47</v>
      </c>
    </row>
    <row r="828" spans="1:14">
      <c r="A828" s="1">
        <v>45673</v>
      </c>
      <c r="B828" t="s">
        <v>886</v>
      </c>
      <c r="C828" t="s">
        <v>63</v>
      </c>
      <c r="D828" t="s">
        <v>64</v>
      </c>
      <c r="E828" t="s">
        <v>17</v>
      </c>
      <c r="F828" t="s">
        <v>25</v>
      </c>
      <c r="G828" t="s">
        <v>26</v>
      </c>
      <c r="H828" t="s">
        <v>20</v>
      </c>
      <c r="I828" s="2">
        <v>1</v>
      </c>
      <c r="J828" s="3">
        <v>81.53</v>
      </c>
      <c r="K828" s="4">
        <v>0.15</v>
      </c>
      <c r="L828" s="3">
        <v>45.12</v>
      </c>
      <c r="M828" s="2">
        <v>1</v>
      </c>
      <c r="N828" s="3">
        <v>69.3</v>
      </c>
    </row>
    <row r="829" spans="1:14">
      <c r="A829" s="1">
        <v>45856</v>
      </c>
      <c r="B829" t="s">
        <v>887</v>
      </c>
      <c r="C829" t="s">
        <v>39</v>
      </c>
      <c r="D829" t="s">
        <v>40</v>
      </c>
      <c r="E829" t="s">
        <v>30</v>
      </c>
      <c r="F829" t="s">
        <v>25</v>
      </c>
      <c r="G829" t="s">
        <v>26</v>
      </c>
      <c r="H829" t="s">
        <v>33</v>
      </c>
      <c r="I829" s="2">
        <v>4</v>
      </c>
      <c r="J829" s="3">
        <v>53.92</v>
      </c>
      <c r="K829" s="4">
        <v>0</v>
      </c>
      <c r="L829" s="3">
        <v>27.27</v>
      </c>
      <c r="M829" s="2">
        <v>0</v>
      </c>
      <c r="N829" s="3">
        <v>215.68</v>
      </c>
    </row>
    <row r="830" spans="1:14">
      <c r="A830" s="1">
        <v>45707</v>
      </c>
      <c r="B830" t="s">
        <v>888</v>
      </c>
      <c r="C830" t="s">
        <v>35</v>
      </c>
      <c r="D830" t="s">
        <v>36</v>
      </c>
      <c r="E830" t="s">
        <v>17</v>
      </c>
      <c r="F830" t="s">
        <v>31</v>
      </c>
      <c r="G830" t="s">
        <v>32</v>
      </c>
      <c r="H830" t="s">
        <v>33</v>
      </c>
      <c r="I830" s="2">
        <v>5</v>
      </c>
      <c r="J830" s="3">
        <v>24.16</v>
      </c>
      <c r="K830" s="4">
        <v>0</v>
      </c>
      <c r="L830" s="3">
        <v>9.7899999999999991</v>
      </c>
      <c r="M830" s="2">
        <v>0</v>
      </c>
      <c r="N830" s="3">
        <v>120.8</v>
      </c>
    </row>
    <row r="831" spans="1:14">
      <c r="A831" s="1">
        <v>45948</v>
      </c>
      <c r="B831" t="s">
        <v>889</v>
      </c>
      <c r="C831" t="s">
        <v>55</v>
      </c>
      <c r="D831" t="s">
        <v>56</v>
      </c>
      <c r="E831" t="s">
        <v>24</v>
      </c>
      <c r="F831" t="s">
        <v>18</v>
      </c>
      <c r="G831" t="s">
        <v>19</v>
      </c>
      <c r="H831" t="s">
        <v>33</v>
      </c>
      <c r="I831" s="2">
        <v>7</v>
      </c>
      <c r="J831" s="3">
        <v>9.2100000000000009</v>
      </c>
      <c r="K831" s="4">
        <v>0.1</v>
      </c>
      <c r="L831" s="3">
        <v>2.87</v>
      </c>
      <c r="M831" s="2">
        <v>0</v>
      </c>
      <c r="N831" s="3">
        <v>58.02</v>
      </c>
    </row>
    <row r="832" spans="1:14">
      <c r="A832" s="1">
        <v>45993</v>
      </c>
      <c r="B832" t="s">
        <v>890</v>
      </c>
      <c r="C832" t="s">
        <v>35</v>
      </c>
      <c r="D832" t="s">
        <v>36</v>
      </c>
      <c r="E832" t="s">
        <v>17</v>
      </c>
      <c r="F832" t="s">
        <v>18</v>
      </c>
      <c r="G832" t="s">
        <v>19</v>
      </c>
      <c r="H832" t="s">
        <v>33</v>
      </c>
      <c r="I832" s="2">
        <v>11</v>
      </c>
      <c r="J832" s="3">
        <v>23.93</v>
      </c>
      <c r="K832" s="4">
        <v>0.2</v>
      </c>
      <c r="L832" s="3">
        <v>9.5500000000000007</v>
      </c>
      <c r="M832" s="2">
        <v>0</v>
      </c>
      <c r="N832" s="3">
        <v>210.58</v>
      </c>
    </row>
    <row r="833" spans="1:14">
      <c r="A833" s="1">
        <v>45990</v>
      </c>
      <c r="B833" t="s">
        <v>891</v>
      </c>
      <c r="C833" t="s">
        <v>15</v>
      </c>
      <c r="D833" t="s">
        <v>16</v>
      </c>
      <c r="E833" t="s">
        <v>17</v>
      </c>
      <c r="F833" t="s">
        <v>31</v>
      </c>
      <c r="G833" t="s">
        <v>32</v>
      </c>
      <c r="H833" t="s">
        <v>20</v>
      </c>
      <c r="I833" s="2">
        <v>11</v>
      </c>
      <c r="J833" s="3">
        <v>29.9</v>
      </c>
      <c r="K833" s="4">
        <v>0.2</v>
      </c>
      <c r="L833" s="3">
        <v>12.15</v>
      </c>
      <c r="M833" s="2">
        <v>11</v>
      </c>
      <c r="N833" s="3">
        <v>263.12</v>
      </c>
    </row>
    <row r="834" spans="1:14">
      <c r="A834" s="1">
        <v>45665</v>
      </c>
      <c r="B834" t="s">
        <v>892</v>
      </c>
      <c r="C834" t="s">
        <v>15</v>
      </c>
      <c r="D834" t="s">
        <v>16</v>
      </c>
      <c r="E834" t="s">
        <v>17</v>
      </c>
      <c r="F834" t="s">
        <v>52</v>
      </c>
      <c r="G834" t="s">
        <v>53</v>
      </c>
      <c r="H834" t="s">
        <v>33</v>
      </c>
      <c r="I834" s="2">
        <v>8</v>
      </c>
      <c r="J834" s="3">
        <v>29.44</v>
      </c>
      <c r="K834" s="4">
        <v>0.1</v>
      </c>
      <c r="L834" s="3">
        <v>11.91</v>
      </c>
      <c r="M834" s="2">
        <v>0</v>
      </c>
      <c r="N834" s="3">
        <v>211.97</v>
      </c>
    </row>
    <row r="835" spans="1:14">
      <c r="A835" s="1">
        <v>45904</v>
      </c>
      <c r="B835" t="s">
        <v>893</v>
      </c>
      <c r="C835" t="s">
        <v>28</v>
      </c>
      <c r="D835" t="s">
        <v>29</v>
      </c>
      <c r="E835" t="s">
        <v>30</v>
      </c>
      <c r="F835" t="s">
        <v>52</v>
      </c>
      <c r="G835" t="s">
        <v>53</v>
      </c>
      <c r="H835" t="s">
        <v>33</v>
      </c>
      <c r="I835" s="2">
        <v>1</v>
      </c>
      <c r="J835" s="3">
        <v>25.44</v>
      </c>
      <c r="K835" s="4">
        <v>0.1</v>
      </c>
      <c r="L835" s="3">
        <v>10.64</v>
      </c>
      <c r="M835" s="2">
        <v>0</v>
      </c>
      <c r="N835" s="3">
        <v>22.9</v>
      </c>
    </row>
    <row r="836" spans="1:14">
      <c r="A836" s="1">
        <v>45763</v>
      </c>
      <c r="B836" t="s">
        <v>894</v>
      </c>
      <c r="C836" t="s">
        <v>39</v>
      </c>
      <c r="D836" t="s">
        <v>40</v>
      </c>
      <c r="E836" t="s">
        <v>30</v>
      </c>
      <c r="F836" t="s">
        <v>18</v>
      </c>
      <c r="G836" t="s">
        <v>19</v>
      </c>
      <c r="H836" t="s">
        <v>33</v>
      </c>
      <c r="I836" s="2">
        <v>6</v>
      </c>
      <c r="J836" s="3">
        <v>55.05</v>
      </c>
      <c r="K836" s="4">
        <v>0.05</v>
      </c>
      <c r="L836" s="3">
        <v>27.48</v>
      </c>
      <c r="M836" s="2">
        <v>0</v>
      </c>
      <c r="N836" s="3">
        <v>313.77999999999997</v>
      </c>
    </row>
    <row r="837" spans="1:14">
      <c r="A837" s="1">
        <v>45981</v>
      </c>
      <c r="B837" t="s">
        <v>895</v>
      </c>
      <c r="C837" t="s">
        <v>89</v>
      </c>
      <c r="D837" t="s">
        <v>90</v>
      </c>
      <c r="E837" t="s">
        <v>75</v>
      </c>
      <c r="F837" t="s">
        <v>41</v>
      </c>
      <c r="G837" t="s">
        <v>42</v>
      </c>
      <c r="H837" t="s">
        <v>33</v>
      </c>
      <c r="I837" s="2">
        <v>4</v>
      </c>
      <c r="J837" s="3">
        <v>19.53</v>
      </c>
      <c r="K837" s="4">
        <v>0.2</v>
      </c>
      <c r="L837" s="3">
        <v>6.78</v>
      </c>
      <c r="M837" s="2">
        <v>0</v>
      </c>
      <c r="N837" s="3">
        <v>62.5</v>
      </c>
    </row>
    <row r="838" spans="1:14">
      <c r="A838" s="1">
        <v>45714</v>
      </c>
      <c r="B838" t="s">
        <v>896</v>
      </c>
      <c r="C838" t="s">
        <v>89</v>
      </c>
      <c r="D838" t="s">
        <v>90</v>
      </c>
      <c r="E838" t="s">
        <v>75</v>
      </c>
      <c r="F838" t="s">
        <v>41</v>
      </c>
      <c r="G838" t="s">
        <v>42</v>
      </c>
      <c r="H838" t="s">
        <v>20</v>
      </c>
      <c r="I838" s="2">
        <v>4</v>
      </c>
      <c r="J838" s="3">
        <v>18.5</v>
      </c>
      <c r="K838" s="4">
        <v>0</v>
      </c>
      <c r="L838" s="3">
        <v>6.84</v>
      </c>
      <c r="M838" s="2">
        <v>4</v>
      </c>
      <c r="N838" s="3">
        <v>74</v>
      </c>
    </row>
    <row r="839" spans="1:14">
      <c r="A839" s="1">
        <v>45812</v>
      </c>
      <c r="B839" t="s">
        <v>897</v>
      </c>
      <c r="C839" t="s">
        <v>55</v>
      </c>
      <c r="D839" t="s">
        <v>56</v>
      </c>
      <c r="E839" t="s">
        <v>24</v>
      </c>
      <c r="F839" t="s">
        <v>52</v>
      </c>
      <c r="G839" t="s">
        <v>53</v>
      </c>
      <c r="H839" t="s">
        <v>20</v>
      </c>
      <c r="I839" s="2">
        <v>4</v>
      </c>
      <c r="J839" s="3">
        <v>9.58</v>
      </c>
      <c r="K839" s="4">
        <v>0</v>
      </c>
      <c r="L839" s="3">
        <v>2.85</v>
      </c>
      <c r="M839" s="2">
        <v>4</v>
      </c>
      <c r="N839" s="3">
        <v>38.32</v>
      </c>
    </row>
    <row r="840" spans="1:14">
      <c r="A840" s="1">
        <v>45828</v>
      </c>
      <c r="B840" t="s">
        <v>898</v>
      </c>
      <c r="C840" t="s">
        <v>55</v>
      </c>
      <c r="D840" t="s">
        <v>56</v>
      </c>
      <c r="E840" t="s">
        <v>24</v>
      </c>
      <c r="F840" t="s">
        <v>41</v>
      </c>
      <c r="G840" t="s">
        <v>42</v>
      </c>
      <c r="H840" t="s">
        <v>20</v>
      </c>
      <c r="I840" s="2">
        <v>8</v>
      </c>
      <c r="J840" s="3">
        <v>9.65</v>
      </c>
      <c r="K840" s="4">
        <v>0.15</v>
      </c>
      <c r="L840" s="3">
        <v>2.86</v>
      </c>
      <c r="M840" s="2">
        <v>8</v>
      </c>
      <c r="N840" s="3">
        <v>65.62</v>
      </c>
    </row>
    <row r="841" spans="1:14">
      <c r="A841" s="1">
        <v>45689</v>
      </c>
      <c r="B841" t="s">
        <v>899</v>
      </c>
      <c r="C841" t="s">
        <v>55</v>
      </c>
      <c r="D841" t="s">
        <v>56</v>
      </c>
      <c r="E841" t="s">
        <v>24</v>
      </c>
      <c r="F841" t="s">
        <v>41</v>
      </c>
      <c r="G841" t="s">
        <v>42</v>
      </c>
      <c r="H841" t="s">
        <v>33</v>
      </c>
      <c r="I841" s="2">
        <v>7</v>
      </c>
      <c r="J841" s="3">
        <v>9.7200000000000006</v>
      </c>
      <c r="K841" s="4">
        <v>0</v>
      </c>
      <c r="L841" s="3">
        <v>2.87</v>
      </c>
      <c r="M841" s="2">
        <v>0</v>
      </c>
      <c r="N841" s="3">
        <v>68.040000000000006</v>
      </c>
    </row>
    <row r="842" spans="1:14">
      <c r="A842" s="1">
        <v>45761</v>
      </c>
      <c r="B842" t="s">
        <v>900</v>
      </c>
      <c r="C842" t="s">
        <v>89</v>
      </c>
      <c r="D842" t="s">
        <v>90</v>
      </c>
      <c r="E842" t="s">
        <v>75</v>
      </c>
      <c r="F842" t="s">
        <v>25</v>
      </c>
      <c r="G842" t="s">
        <v>26</v>
      </c>
      <c r="H842" t="s">
        <v>33</v>
      </c>
      <c r="I842" s="2">
        <v>2</v>
      </c>
      <c r="J842" s="3">
        <v>19.329999999999998</v>
      </c>
      <c r="K842" s="4">
        <v>0</v>
      </c>
      <c r="L842" s="3">
        <v>6.8</v>
      </c>
      <c r="M842" s="2">
        <v>0</v>
      </c>
      <c r="N842" s="3">
        <v>38.659999999999997</v>
      </c>
    </row>
    <row r="843" spans="1:14">
      <c r="A843" s="1">
        <v>45886</v>
      </c>
      <c r="B843" t="s">
        <v>901</v>
      </c>
      <c r="C843" t="s">
        <v>45</v>
      </c>
      <c r="D843" t="s">
        <v>46</v>
      </c>
      <c r="E843" t="s">
        <v>24</v>
      </c>
      <c r="F843" t="s">
        <v>18</v>
      </c>
      <c r="G843" t="s">
        <v>19</v>
      </c>
      <c r="H843" t="s">
        <v>20</v>
      </c>
      <c r="I843" s="2">
        <v>7</v>
      </c>
      <c r="J843" s="3">
        <v>23.37</v>
      </c>
      <c r="K843" s="4">
        <v>0</v>
      </c>
      <c r="L843" s="3">
        <v>8.5399999999999991</v>
      </c>
      <c r="M843" s="2">
        <v>7</v>
      </c>
      <c r="N843" s="3">
        <v>163.59</v>
      </c>
    </row>
    <row r="844" spans="1:14">
      <c r="A844" s="1">
        <v>45778</v>
      </c>
      <c r="B844" t="s">
        <v>902</v>
      </c>
      <c r="C844" t="s">
        <v>22</v>
      </c>
      <c r="D844" t="s">
        <v>23</v>
      </c>
      <c r="E844" t="s">
        <v>24</v>
      </c>
      <c r="F844" t="s">
        <v>25</v>
      </c>
      <c r="G844" t="s">
        <v>26</v>
      </c>
      <c r="H844" t="s">
        <v>33</v>
      </c>
      <c r="I844" s="2">
        <v>1</v>
      </c>
      <c r="J844" s="3">
        <v>12.79</v>
      </c>
      <c r="K844" s="4">
        <v>0.2</v>
      </c>
      <c r="L844" s="3">
        <v>4.3099999999999996</v>
      </c>
      <c r="M844" s="2">
        <v>0</v>
      </c>
      <c r="N844" s="3">
        <v>10.23</v>
      </c>
    </row>
    <row r="845" spans="1:14">
      <c r="A845" s="1">
        <v>45815</v>
      </c>
      <c r="B845" t="s">
        <v>903</v>
      </c>
      <c r="C845" t="s">
        <v>39</v>
      </c>
      <c r="D845" t="s">
        <v>40</v>
      </c>
      <c r="E845" t="s">
        <v>30</v>
      </c>
      <c r="F845" t="s">
        <v>31</v>
      </c>
      <c r="G845" t="s">
        <v>32</v>
      </c>
      <c r="H845" t="s">
        <v>33</v>
      </c>
      <c r="I845" s="2">
        <v>2</v>
      </c>
      <c r="J845" s="3">
        <v>55.54</v>
      </c>
      <c r="K845" s="4">
        <v>0.15</v>
      </c>
      <c r="L845" s="3">
        <v>27.11</v>
      </c>
      <c r="M845" s="2">
        <v>0</v>
      </c>
      <c r="N845" s="3">
        <v>94.42</v>
      </c>
    </row>
    <row r="846" spans="1:14">
      <c r="A846" s="1">
        <v>45796</v>
      </c>
      <c r="B846" t="s">
        <v>904</v>
      </c>
      <c r="C846" t="s">
        <v>55</v>
      </c>
      <c r="D846" t="s">
        <v>56</v>
      </c>
      <c r="E846" t="s">
        <v>24</v>
      </c>
      <c r="F846" t="s">
        <v>18</v>
      </c>
      <c r="G846" t="s">
        <v>19</v>
      </c>
      <c r="H846" t="s">
        <v>33</v>
      </c>
      <c r="I846" s="2">
        <v>3</v>
      </c>
      <c r="J846" s="3">
        <v>9.3000000000000007</v>
      </c>
      <c r="K846" s="4">
        <v>0.15</v>
      </c>
      <c r="L846" s="3">
        <v>2.89</v>
      </c>
      <c r="M846" s="2">
        <v>0</v>
      </c>
      <c r="N846" s="3">
        <v>23.71</v>
      </c>
    </row>
    <row r="847" spans="1:14">
      <c r="A847" s="1">
        <v>46007</v>
      </c>
      <c r="B847" t="s">
        <v>905</v>
      </c>
      <c r="C847" t="s">
        <v>39</v>
      </c>
      <c r="D847" t="s">
        <v>40</v>
      </c>
      <c r="E847" t="s">
        <v>30</v>
      </c>
      <c r="F847" t="s">
        <v>41</v>
      </c>
      <c r="G847" t="s">
        <v>42</v>
      </c>
      <c r="H847" t="s">
        <v>33</v>
      </c>
      <c r="I847" s="2">
        <v>7</v>
      </c>
      <c r="J847" s="3">
        <v>55.4</v>
      </c>
      <c r="K847" s="4">
        <v>0.05</v>
      </c>
      <c r="L847" s="3">
        <v>27.29</v>
      </c>
      <c r="M847" s="2">
        <v>0</v>
      </c>
      <c r="N847" s="3">
        <v>368.41</v>
      </c>
    </row>
    <row r="848" spans="1:14">
      <c r="A848" s="1">
        <v>45987</v>
      </c>
      <c r="B848" t="s">
        <v>906</v>
      </c>
      <c r="C848" t="s">
        <v>15</v>
      </c>
      <c r="D848" t="s">
        <v>16</v>
      </c>
      <c r="E848" t="s">
        <v>17</v>
      </c>
      <c r="F848" t="s">
        <v>52</v>
      </c>
      <c r="G848" t="s">
        <v>53</v>
      </c>
      <c r="H848" t="s">
        <v>20</v>
      </c>
      <c r="I848" s="2">
        <v>1</v>
      </c>
      <c r="J848" s="3">
        <v>29.74</v>
      </c>
      <c r="K848" s="4">
        <v>0</v>
      </c>
      <c r="L848" s="3">
        <v>11.83</v>
      </c>
      <c r="M848" s="2">
        <v>1</v>
      </c>
      <c r="N848" s="3">
        <v>29.74</v>
      </c>
    </row>
    <row r="849" spans="1:14">
      <c r="A849" s="1">
        <v>45859</v>
      </c>
      <c r="B849" t="s">
        <v>907</v>
      </c>
      <c r="C849" t="s">
        <v>55</v>
      </c>
      <c r="D849" t="s">
        <v>56</v>
      </c>
      <c r="E849" t="s">
        <v>24</v>
      </c>
      <c r="F849" t="s">
        <v>18</v>
      </c>
      <c r="G849" t="s">
        <v>19</v>
      </c>
      <c r="H849" t="s">
        <v>20</v>
      </c>
      <c r="I849" s="2">
        <v>1</v>
      </c>
      <c r="J849" s="3">
        <v>9.32</v>
      </c>
      <c r="K849" s="4">
        <v>0.15</v>
      </c>
      <c r="L849" s="3">
        <v>2.87</v>
      </c>
      <c r="M849" s="2">
        <v>1</v>
      </c>
      <c r="N849" s="3">
        <v>7.92</v>
      </c>
    </row>
    <row r="850" spans="1:14">
      <c r="A850" s="1">
        <v>45795</v>
      </c>
      <c r="B850" t="s">
        <v>908</v>
      </c>
      <c r="C850" t="s">
        <v>39</v>
      </c>
      <c r="D850" t="s">
        <v>40</v>
      </c>
      <c r="E850" t="s">
        <v>30</v>
      </c>
      <c r="F850" t="s">
        <v>31</v>
      </c>
      <c r="G850" t="s">
        <v>32</v>
      </c>
      <c r="H850" t="s">
        <v>20</v>
      </c>
      <c r="I850" s="2">
        <v>1</v>
      </c>
      <c r="J850" s="3">
        <v>54.2</v>
      </c>
      <c r="K850" s="4">
        <v>0.2</v>
      </c>
      <c r="L850" s="3">
        <v>26.61</v>
      </c>
      <c r="M850" s="2">
        <v>1</v>
      </c>
      <c r="N850" s="3">
        <v>43.36</v>
      </c>
    </row>
    <row r="851" spans="1:14">
      <c r="A851" s="1">
        <v>45929</v>
      </c>
      <c r="B851" t="s">
        <v>909</v>
      </c>
      <c r="C851" t="s">
        <v>66</v>
      </c>
      <c r="D851" t="s">
        <v>67</v>
      </c>
      <c r="E851" t="s">
        <v>30</v>
      </c>
      <c r="F851" t="s">
        <v>18</v>
      </c>
      <c r="G851" t="s">
        <v>19</v>
      </c>
      <c r="H851" t="s">
        <v>33</v>
      </c>
      <c r="I851" s="2">
        <v>2</v>
      </c>
      <c r="J851" s="3">
        <v>68.900000000000006</v>
      </c>
      <c r="K851" s="4">
        <v>0.1</v>
      </c>
      <c r="L851" s="3">
        <v>34.22</v>
      </c>
      <c r="M851" s="2">
        <v>0</v>
      </c>
      <c r="N851" s="3">
        <v>124.02</v>
      </c>
    </row>
    <row r="852" spans="1:14">
      <c r="A852" s="1">
        <v>46017</v>
      </c>
      <c r="B852" t="s">
        <v>910</v>
      </c>
      <c r="C852" t="s">
        <v>55</v>
      </c>
      <c r="D852" t="s">
        <v>56</v>
      </c>
      <c r="E852" t="s">
        <v>24</v>
      </c>
      <c r="F852" t="s">
        <v>52</v>
      </c>
      <c r="G852" t="s">
        <v>53</v>
      </c>
      <c r="H852" t="s">
        <v>33</v>
      </c>
      <c r="I852" s="2">
        <v>2</v>
      </c>
      <c r="J852" s="3">
        <v>9.7100000000000009</v>
      </c>
      <c r="K852" s="4">
        <v>0</v>
      </c>
      <c r="L852" s="3">
        <v>2.81</v>
      </c>
      <c r="M852" s="2">
        <v>0</v>
      </c>
      <c r="N852" s="3">
        <v>19.420000000000002</v>
      </c>
    </row>
    <row r="853" spans="1:14">
      <c r="A853" s="1">
        <v>45820</v>
      </c>
      <c r="B853" t="s">
        <v>911</v>
      </c>
      <c r="C853" t="s">
        <v>73</v>
      </c>
      <c r="D853" t="s">
        <v>74</v>
      </c>
      <c r="E853" t="s">
        <v>75</v>
      </c>
      <c r="F853" t="s">
        <v>25</v>
      </c>
      <c r="G853" t="s">
        <v>26</v>
      </c>
      <c r="H853" t="s">
        <v>33</v>
      </c>
      <c r="I853" s="2">
        <v>4</v>
      </c>
      <c r="J853" s="3">
        <v>32.799999999999997</v>
      </c>
      <c r="K853" s="4">
        <v>0.05</v>
      </c>
      <c r="L853" s="3">
        <v>14.4</v>
      </c>
      <c r="M853" s="2">
        <v>0</v>
      </c>
      <c r="N853" s="3">
        <v>124.64</v>
      </c>
    </row>
    <row r="854" spans="1:14">
      <c r="A854" s="1">
        <v>45782</v>
      </c>
      <c r="B854" t="s">
        <v>912</v>
      </c>
      <c r="C854" t="s">
        <v>73</v>
      </c>
      <c r="D854" t="s">
        <v>74</v>
      </c>
      <c r="E854" t="s">
        <v>75</v>
      </c>
      <c r="F854" t="s">
        <v>31</v>
      </c>
      <c r="G854" t="s">
        <v>32</v>
      </c>
      <c r="H854" t="s">
        <v>20</v>
      </c>
      <c r="I854" s="2">
        <v>6</v>
      </c>
      <c r="J854" s="3">
        <v>32.71</v>
      </c>
      <c r="K854" s="4">
        <v>0.2</v>
      </c>
      <c r="L854" s="3">
        <v>14.42</v>
      </c>
      <c r="M854" s="2">
        <v>6</v>
      </c>
      <c r="N854" s="3">
        <v>157.01</v>
      </c>
    </row>
    <row r="855" spans="1:14">
      <c r="A855" s="1">
        <v>45719</v>
      </c>
      <c r="B855" t="s">
        <v>913</v>
      </c>
      <c r="C855" t="s">
        <v>58</v>
      </c>
      <c r="D855" t="s">
        <v>59</v>
      </c>
      <c r="E855" t="s">
        <v>17</v>
      </c>
      <c r="F855" t="s">
        <v>52</v>
      </c>
      <c r="G855" t="s">
        <v>53</v>
      </c>
      <c r="H855" t="s">
        <v>33</v>
      </c>
      <c r="I855" s="2">
        <v>4</v>
      </c>
      <c r="J855" s="3">
        <v>19.59</v>
      </c>
      <c r="K855" s="4">
        <v>0.1</v>
      </c>
      <c r="L855" s="3">
        <v>7.37</v>
      </c>
      <c r="M855" s="2">
        <v>0</v>
      </c>
      <c r="N855" s="3">
        <v>70.52</v>
      </c>
    </row>
    <row r="856" spans="1:14">
      <c r="A856" s="1">
        <v>45917</v>
      </c>
      <c r="B856" t="s">
        <v>914</v>
      </c>
      <c r="C856" t="s">
        <v>73</v>
      </c>
      <c r="D856" t="s">
        <v>74</v>
      </c>
      <c r="E856" t="s">
        <v>75</v>
      </c>
      <c r="F856" t="s">
        <v>52</v>
      </c>
      <c r="G856" t="s">
        <v>53</v>
      </c>
      <c r="H856" t="s">
        <v>33</v>
      </c>
      <c r="I856" s="2">
        <v>1</v>
      </c>
      <c r="J856" s="3">
        <v>32.4</v>
      </c>
      <c r="K856" s="4">
        <v>0.2</v>
      </c>
      <c r="L856" s="3">
        <v>14.31</v>
      </c>
      <c r="M856" s="2">
        <v>0</v>
      </c>
      <c r="N856" s="3">
        <v>25.92</v>
      </c>
    </row>
    <row r="857" spans="1:14">
      <c r="A857" s="1">
        <v>45946</v>
      </c>
      <c r="B857" t="s">
        <v>915</v>
      </c>
      <c r="C857" t="s">
        <v>89</v>
      </c>
      <c r="D857" t="s">
        <v>90</v>
      </c>
      <c r="E857" t="s">
        <v>75</v>
      </c>
      <c r="F857" t="s">
        <v>18</v>
      </c>
      <c r="G857" t="s">
        <v>19</v>
      </c>
      <c r="H857" t="s">
        <v>33</v>
      </c>
      <c r="I857" s="2">
        <v>4</v>
      </c>
      <c r="J857" s="3">
        <v>19.32</v>
      </c>
      <c r="K857" s="4">
        <v>0</v>
      </c>
      <c r="L857" s="3">
        <v>6.82</v>
      </c>
      <c r="M857" s="2">
        <v>0</v>
      </c>
      <c r="N857" s="3">
        <v>77.28</v>
      </c>
    </row>
    <row r="858" spans="1:14">
      <c r="A858" s="1">
        <v>46006</v>
      </c>
      <c r="B858" t="s">
        <v>916</v>
      </c>
      <c r="C858" t="s">
        <v>35</v>
      </c>
      <c r="D858" t="s">
        <v>36</v>
      </c>
      <c r="E858" t="s">
        <v>17</v>
      </c>
      <c r="F858" t="s">
        <v>31</v>
      </c>
      <c r="G858" t="s">
        <v>32</v>
      </c>
      <c r="H858" t="s">
        <v>33</v>
      </c>
      <c r="I858" s="2">
        <v>4</v>
      </c>
      <c r="J858" s="3">
        <v>24.59</v>
      </c>
      <c r="K858" s="4">
        <v>0.1</v>
      </c>
      <c r="L858" s="3">
        <v>9.4600000000000009</v>
      </c>
      <c r="M858" s="2">
        <v>0</v>
      </c>
      <c r="N858" s="3">
        <v>88.52</v>
      </c>
    </row>
    <row r="859" spans="1:14">
      <c r="A859" s="1">
        <v>45703</v>
      </c>
      <c r="B859" t="s">
        <v>917</v>
      </c>
      <c r="C859" t="s">
        <v>22</v>
      </c>
      <c r="D859" t="s">
        <v>23</v>
      </c>
      <c r="E859" t="s">
        <v>24</v>
      </c>
      <c r="F859" t="s">
        <v>18</v>
      </c>
      <c r="G859" t="s">
        <v>19</v>
      </c>
      <c r="H859" t="s">
        <v>20</v>
      </c>
      <c r="I859" s="2">
        <v>1</v>
      </c>
      <c r="J859" s="3">
        <v>13</v>
      </c>
      <c r="K859" s="4">
        <v>0.1</v>
      </c>
      <c r="L859" s="3">
        <v>4.24</v>
      </c>
      <c r="M859" s="2">
        <v>1</v>
      </c>
      <c r="N859" s="3">
        <v>11.7</v>
      </c>
    </row>
    <row r="860" spans="1:14">
      <c r="A860" s="1">
        <v>45834</v>
      </c>
      <c r="B860" t="s">
        <v>918</v>
      </c>
      <c r="C860" t="s">
        <v>89</v>
      </c>
      <c r="D860" t="s">
        <v>90</v>
      </c>
      <c r="E860" t="s">
        <v>75</v>
      </c>
      <c r="F860" t="s">
        <v>18</v>
      </c>
      <c r="G860" t="s">
        <v>19</v>
      </c>
      <c r="H860" t="s">
        <v>20</v>
      </c>
      <c r="I860" s="2">
        <v>1</v>
      </c>
      <c r="J860" s="3">
        <v>18.920000000000002</v>
      </c>
      <c r="K860" s="4">
        <v>0.05</v>
      </c>
      <c r="L860" s="3">
        <v>6.86</v>
      </c>
      <c r="M860" s="2">
        <v>1</v>
      </c>
      <c r="N860" s="3">
        <v>17.97</v>
      </c>
    </row>
    <row r="861" spans="1:14">
      <c r="A861" s="1">
        <v>45715</v>
      </c>
      <c r="B861" t="s">
        <v>919</v>
      </c>
      <c r="C861" t="s">
        <v>22</v>
      </c>
      <c r="D861" t="s">
        <v>23</v>
      </c>
      <c r="E861" t="s">
        <v>24</v>
      </c>
      <c r="F861" t="s">
        <v>25</v>
      </c>
      <c r="G861" t="s">
        <v>26</v>
      </c>
      <c r="H861" t="s">
        <v>33</v>
      </c>
      <c r="I861" s="2">
        <v>1</v>
      </c>
      <c r="J861" s="3">
        <v>12.82</v>
      </c>
      <c r="K861" s="4">
        <v>0.05</v>
      </c>
      <c r="L861" s="3">
        <v>4.18</v>
      </c>
      <c r="M861" s="2">
        <v>0</v>
      </c>
      <c r="N861" s="3">
        <v>12.18</v>
      </c>
    </row>
    <row r="862" spans="1:14">
      <c r="A862" s="1">
        <v>45690</v>
      </c>
      <c r="B862" t="s">
        <v>920</v>
      </c>
      <c r="C862" t="s">
        <v>22</v>
      </c>
      <c r="D862" t="s">
        <v>23</v>
      </c>
      <c r="E862" t="s">
        <v>24</v>
      </c>
      <c r="F862" t="s">
        <v>31</v>
      </c>
      <c r="G862" t="s">
        <v>32</v>
      </c>
      <c r="H862" t="s">
        <v>20</v>
      </c>
      <c r="I862" s="2">
        <v>5</v>
      </c>
      <c r="J862" s="3">
        <v>12.8</v>
      </c>
      <c r="K862" s="4">
        <v>0.2</v>
      </c>
      <c r="L862" s="3">
        <v>4.33</v>
      </c>
      <c r="M862" s="2">
        <v>5</v>
      </c>
      <c r="N862" s="3">
        <v>51.2</v>
      </c>
    </row>
    <row r="863" spans="1:14">
      <c r="A863" s="1">
        <v>45682</v>
      </c>
      <c r="B863" t="s">
        <v>921</v>
      </c>
      <c r="C863" t="s">
        <v>15</v>
      </c>
      <c r="D863" t="s">
        <v>16</v>
      </c>
      <c r="E863" t="s">
        <v>17</v>
      </c>
      <c r="F863" t="s">
        <v>25</v>
      </c>
      <c r="G863" t="s">
        <v>26</v>
      </c>
      <c r="H863" t="s">
        <v>33</v>
      </c>
      <c r="I863" s="2">
        <v>1</v>
      </c>
      <c r="J863" s="3">
        <v>29.63</v>
      </c>
      <c r="K863" s="4">
        <v>0.1</v>
      </c>
      <c r="L863" s="3">
        <v>12.14</v>
      </c>
      <c r="M863" s="2">
        <v>0</v>
      </c>
      <c r="N863" s="3">
        <v>26.67</v>
      </c>
    </row>
    <row r="864" spans="1:14">
      <c r="A864" s="1">
        <v>45821</v>
      </c>
      <c r="B864" t="s">
        <v>922</v>
      </c>
      <c r="C864" t="s">
        <v>35</v>
      </c>
      <c r="D864" t="s">
        <v>36</v>
      </c>
      <c r="E864" t="s">
        <v>17</v>
      </c>
      <c r="F864" t="s">
        <v>25</v>
      </c>
      <c r="G864" t="s">
        <v>26</v>
      </c>
      <c r="H864" t="s">
        <v>33</v>
      </c>
      <c r="I864" s="2">
        <v>1</v>
      </c>
      <c r="J864" s="3">
        <v>24.72</v>
      </c>
      <c r="K864" s="4">
        <v>0</v>
      </c>
      <c r="L864" s="3">
        <v>9.74</v>
      </c>
      <c r="M864" s="2">
        <v>0</v>
      </c>
      <c r="N864" s="3">
        <v>24.72</v>
      </c>
    </row>
    <row r="865" spans="1:14">
      <c r="A865" s="1">
        <v>45771</v>
      </c>
      <c r="B865" t="s">
        <v>923</v>
      </c>
      <c r="C865" t="s">
        <v>15</v>
      </c>
      <c r="D865" t="s">
        <v>16</v>
      </c>
      <c r="E865" t="s">
        <v>17</v>
      </c>
      <c r="F865" t="s">
        <v>31</v>
      </c>
      <c r="G865" t="s">
        <v>32</v>
      </c>
      <c r="H865" t="s">
        <v>33</v>
      </c>
      <c r="I865" s="2">
        <v>3</v>
      </c>
      <c r="J865" s="3">
        <v>30.5</v>
      </c>
      <c r="K865" s="4">
        <v>0.15</v>
      </c>
      <c r="L865" s="3">
        <v>12.11</v>
      </c>
      <c r="M865" s="2">
        <v>0</v>
      </c>
      <c r="N865" s="3">
        <v>77.77</v>
      </c>
    </row>
    <row r="866" spans="1:14">
      <c r="A866" s="1">
        <v>45864</v>
      </c>
      <c r="B866" t="s">
        <v>924</v>
      </c>
      <c r="C866" t="s">
        <v>66</v>
      </c>
      <c r="D866" t="s">
        <v>67</v>
      </c>
      <c r="E866" t="s">
        <v>30</v>
      </c>
      <c r="F866" t="s">
        <v>18</v>
      </c>
      <c r="G866" t="s">
        <v>19</v>
      </c>
      <c r="H866" t="s">
        <v>33</v>
      </c>
      <c r="I866" s="2">
        <v>3</v>
      </c>
      <c r="J866" s="3">
        <v>71.849999999999994</v>
      </c>
      <c r="K866" s="4">
        <v>0.1</v>
      </c>
      <c r="L866" s="3">
        <v>33.61</v>
      </c>
      <c r="M866" s="2">
        <v>0</v>
      </c>
      <c r="N866" s="3">
        <v>193.99</v>
      </c>
    </row>
    <row r="867" spans="1:14">
      <c r="A867" s="1">
        <v>45856</v>
      </c>
      <c r="B867" t="s">
        <v>925</v>
      </c>
      <c r="C867" t="s">
        <v>28</v>
      </c>
      <c r="D867" t="s">
        <v>29</v>
      </c>
      <c r="E867" t="s">
        <v>30</v>
      </c>
      <c r="F867" t="s">
        <v>18</v>
      </c>
      <c r="G867" t="s">
        <v>19</v>
      </c>
      <c r="H867" t="s">
        <v>20</v>
      </c>
      <c r="I867" s="2">
        <v>7</v>
      </c>
      <c r="J867" s="3">
        <v>24.7</v>
      </c>
      <c r="K867" s="4">
        <v>0</v>
      </c>
      <c r="L867" s="3">
        <v>10.57</v>
      </c>
      <c r="M867" s="2">
        <v>7</v>
      </c>
      <c r="N867" s="3">
        <v>172.9</v>
      </c>
    </row>
    <row r="868" spans="1:14">
      <c r="A868" s="1">
        <v>45785</v>
      </c>
      <c r="B868" t="s">
        <v>926</v>
      </c>
      <c r="C868" t="s">
        <v>82</v>
      </c>
      <c r="D868" t="s">
        <v>83</v>
      </c>
      <c r="E868" t="s">
        <v>75</v>
      </c>
      <c r="F868" t="s">
        <v>52</v>
      </c>
      <c r="G868" t="s">
        <v>53</v>
      </c>
      <c r="H868" t="s">
        <v>33</v>
      </c>
      <c r="I868" s="2">
        <v>3</v>
      </c>
      <c r="J868" s="3">
        <v>27.95</v>
      </c>
      <c r="K868" s="4">
        <v>0.2</v>
      </c>
      <c r="L868" s="3">
        <v>11.66</v>
      </c>
      <c r="M868" s="2">
        <v>0</v>
      </c>
      <c r="N868" s="3">
        <v>67.08</v>
      </c>
    </row>
    <row r="869" spans="1:14">
      <c r="A869" s="1">
        <v>45888</v>
      </c>
      <c r="B869" t="s">
        <v>927</v>
      </c>
      <c r="C869" t="s">
        <v>58</v>
      </c>
      <c r="D869" t="s">
        <v>59</v>
      </c>
      <c r="E869" t="s">
        <v>17</v>
      </c>
      <c r="F869" t="s">
        <v>41</v>
      </c>
      <c r="G869" t="s">
        <v>42</v>
      </c>
      <c r="H869" t="s">
        <v>33</v>
      </c>
      <c r="I869" s="2">
        <v>1</v>
      </c>
      <c r="J869" s="3">
        <v>20.53</v>
      </c>
      <c r="K869" s="4">
        <v>0.1</v>
      </c>
      <c r="L869" s="3">
        <v>7.32</v>
      </c>
      <c r="M869" s="2">
        <v>0</v>
      </c>
      <c r="N869" s="3">
        <v>18.48</v>
      </c>
    </row>
    <row r="870" spans="1:14">
      <c r="A870" s="1">
        <v>45991</v>
      </c>
      <c r="B870" t="s">
        <v>928</v>
      </c>
      <c r="C870" t="s">
        <v>55</v>
      </c>
      <c r="D870" t="s">
        <v>56</v>
      </c>
      <c r="E870" t="s">
        <v>24</v>
      </c>
      <c r="F870" t="s">
        <v>25</v>
      </c>
      <c r="G870" t="s">
        <v>26</v>
      </c>
      <c r="H870" t="s">
        <v>33</v>
      </c>
      <c r="I870" s="2">
        <v>11</v>
      </c>
      <c r="J870" s="3">
        <v>9.75</v>
      </c>
      <c r="K870" s="4">
        <v>0</v>
      </c>
      <c r="L870" s="3">
        <v>2.81</v>
      </c>
      <c r="M870" s="2">
        <v>0</v>
      </c>
      <c r="N870" s="3">
        <v>107.25</v>
      </c>
    </row>
    <row r="871" spans="1:14">
      <c r="A871" s="1">
        <v>45707</v>
      </c>
      <c r="B871" t="s">
        <v>929</v>
      </c>
      <c r="C871" t="s">
        <v>89</v>
      </c>
      <c r="D871" t="s">
        <v>90</v>
      </c>
      <c r="E871" t="s">
        <v>75</v>
      </c>
      <c r="F871" t="s">
        <v>18</v>
      </c>
      <c r="G871" t="s">
        <v>19</v>
      </c>
      <c r="H871" t="s">
        <v>20</v>
      </c>
      <c r="I871" s="2">
        <v>1</v>
      </c>
      <c r="J871" s="3">
        <v>19.05</v>
      </c>
      <c r="K871" s="4">
        <v>0</v>
      </c>
      <c r="L871" s="3">
        <v>6.93</v>
      </c>
      <c r="M871" s="2">
        <v>1</v>
      </c>
      <c r="N871" s="3">
        <v>19.05</v>
      </c>
    </row>
    <row r="872" spans="1:14">
      <c r="A872" s="1">
        <v>45664</v>
      </c>
      <c r="B872" t="s">
        <v>930</v>
      </c>
      <c r="C872" t="s">
        <v>66</v>
      </c>
      <c r="D872" t="s">
        <v>67</v>
      </c>
      <c r="E872" t="s">
        <v>30</v>
      </c>
      <c r="F872" t="s">
        <v>52</v>
      </c>
      <c r="G872" t="s">
        <v>53</v>
      </c>
      <c r="H872" t="s">
        <v>20</v>
      </c>
      <c r="I872" s="2">
        <v>2</v>
      </c>
      <c r="J872" s="3">
        <v>70.66</v>
      </c>
      <c r="K872" s="4">
        <v>0</v>
      </c>
      <c r="L872" s="3">
        <v>33.82</v>
      </c>
      <c r="M872" s="2">
        <v>2</v>
      </c>
      <c r="N872" s="3">
        <v>141.32</v>
      </c>
    </row>
    <row r="873" spans="1:14">
      <c r="A873" s="1">
        <v>45668</v>
      </c>
      <c r="B873" t="s">
        <v>931</v>
      </c>
      <c r="C873" t="s">
        <v>35</v>
      </c>
      <c r="D873" t="s">
        <v>36</v>
      </c>
      <c r="E873" t="s">
        <v>17</v>
      </c>
      <c r="F873" t="s">
        <v>52</v>
      </c>
      <c r="G873" t="s">
        <v>53</v>
      </c>
      <c r="H873" t="s">
        <v>33</v>
      </c>
      <c r="I873" s="2">
        <v>10</v>
      </c>
      <c r="J873" s="3">
        <v>23.95</v>
      </c>
      <c r="K873" s="4">
        <v>0.1</v>
      </c>
      <c r="L873" s="3">
        <v>9.59</v>
      </c>
      <c r="M873" s="2">
        <v>0</v>
      </c>
      <c r="N873" s="3">
        <v>215.55</v>
      </c>
    </row>
    <row r="874" spans="1:14">
      <c r="A874" s="1">
        <v>45688</v>
      </c>
      <c r="B874" t="s">
        <v>932</v>
      </c>
      <c r="C874" t="s">
        <v>63</v>
      </c>
      <c r="D874" t="s">
        <v>64</v>
      </c>
      <c r="E874" t="s">
        <v>17</v>
      </c>
      <c r="F874" t="s">
        <v>31</v>
      </c>
      <c r="G874" t="s">
        <v>32</v>
      </c>
      <c r="H874" t="s">
        <v>20</v>
      </c>
      <c r="I874" s="2">
        <v>2</v>
      </c>
      <c r="J874" s="3">
        <v>79.66</v>
      </c>
      <c r="K874" s="4">
        <v>0.2</v>
      </c>
      <c r="L874" s="3">
        <v>45.79</v>
      </c>
      <c r="M874" s="2">
        <v>2</v>
      </c>
      <c r="N874" s="3">
        <v>127.46</v>
      </c>
    </row>
    <row r="875" spans="1:14">
      <c r="A875" s="1">
        <v>45886</v>
      </c>
      <c r="B875" t="s">
        <v>933</v>
      </c>
      <c r="C875" t="s">
        <v>15</v>
      </c>
      <c r="D875" t="s">
        <v>16</v>
      </c>
      <c r="E875" t="s">
        <v>17</v>
      </c>
      <c r="F875" t="s">
        <v>52</v>
      </c>
      <c r="G875" t="s">
        <v>53</v>
      </c>
      <c r="H875" t="s">
        <v>20</v>
      </c>
      <c r="I875" s="2">
        <v>1</v>
      </c>
      <c r="J875" s="3">
        <v>29.35</v>
      </c>
      <c r="K875" s="4">
        <v>0</v>
      </c>
      <c r="L875" s="3">
        <v>12.05</v>
      </c>
      <c r="M875" s="2">
        <v>1</v>
      </c>
      <c r="N875" s="3">
        <v>29.35</v>
      </c>
    </row>
    <row r="876" spans="1:14">
      <c r="A876" s="1">
        <v>45758</v>
      </c>
      <c r="B876" t="s">
        <v>934</v>
      </c>
      <c r="C876" t="s">
        <v>63</v>
      </c>
      <c r="D876" t="s">
        <v>64</v>
      </c>
      <c r="E876" t="s">
        <v>17</v>
      </c>
      <c r="F876" t="s">
        <v>25</v>
      </c>
      <c r="G876" t="s">
        <v>26</v>
      </c>
      <c r="H876" t="s">
        <v>33</v>
      </c>
      <c r="I876" s="2">
        <v>3</v>
      </c>
      <c r="J876" s="3">
        <v>80.36</v>
      </c>
      <c r="K876" s="4">
        <v>0</v>
      </c>
      <c r="L876" s="3">
        <v>44.62</v>
      </c>
      <c r="M876" s="2">
        <v>0</v>
      </c>
      <c r="N876" s="3">
        <v>241.08</v>
      </c>
    </row>
    <row r="877" spans="1:14">
      <c r="A877" s="1">
        <v>46006</v>
      </c>
      <c r="B877" t="s">
        <v>935</v>
      </c>
      <c r="C877" t="s">
        <v>73</v>
      </c>
      <c r="D877" t="s">
        <v>74</v>
      </c>
      <c r="E877" t="s">
        <v>75</v>
      </c>
      <c r="F877" t="s">
        <v>18</v>
      </c>
      <c r="G877" t="s">
        <v>19</v>
      </c>
      <c r="H877" t="s">
        <v>33</v>
      </c>
      <c r="I877" s="2">
        <v>7</v>
      </c>
      <c r="J877" s="3">
        <v>31.83</v>
      </c>
      <c r="K877" s="4">
        <v>0</v>
      </c>
      <c r="L877" s="3">
        <v>14.33</v>
      </c>
      <c r="M877" s="2">
        <v>0</v>
      </c>
      <c r="N877" s="3">
        <v>222.81</v>
      </c>
    </row>
    <row r="878" spans="1:14">
      <c r="A878" s="1">
        <v>45868</v>
      </c>
      <c r="B878" t="s">
        <v>936</v>
      </c>
      <c r="C878" t="s">
        <v>45</v>
      </c>
      <c r="D878" t="s">
        <v>46</v>
      </c>
      <c r="E878" t="s">
        <v>24</v>
      </c>
      <c r="F878" t="s">
        <v>31</v>
      </c>
      <c r="G878" t="s">
        <v>32</v>
      </c>
      <c r="H878" t="s">
        <v>33</v>
      </c>
      <c r="I878" s="2">
        <v>1</v>
      </c>
      <c r="J878" s="3">
        <v>23.26</v>
      </c>
      <c r="K878" s="4">
        <v>0</v>
      </c>
      <c r="L878" s="3">
        <v>8.41</v>
      </c>
      <c r="M878" s="2">
        <v>0</v>
      </c>
      <c r="N878" s="3">
        <v>23.26</v>
      </c>
    </row>
    <row r="879" spans="1:14">
      <c r="A879" s="1">
        <v>46000</v>
      </c>
      <c r="B879" t="s">
        <v>937</v>
      </c>
      <c r="C879" t="s">
        <v>63</v>
      </c>
      <c r="D879" t="s">
        <v>64</v>
      </c>
      <c r="E879" t="s">
        <v>17</v>
      </c>
      <c r="F879" t="s">
        <v>25</v>
      </c>
      <c r="G879" t="s">
        <v>26</v>
      </c>
      <c r="H879" t="s">
        <v>20</v>
      </c>
      <c r="I879" s="2">
        <v>9</v>
      </c>
      <c r="J879" s="3">
        <v>81.95</v>
      </c>
      <c r="K879" s="4">
        <v>0.1</v>
      </c>
      <c r="L879" s="3">
        <v>45.89</v>
      </c>
      <c r="M879" s="2">
        <v>9</v>
      </c>
      <c r="N879" s="3">
        <v>663.8</v>
      </c>
    </row>
    <row r="880" spans="1:14">
      <c r="A880" s="1">
        <v>45692</v>
      </c>
      <c r="B880" t="s">
        <v>938</v>
      </c>
      <c r="C880" t="s">
        <v>22</v>
      </c>
      <c r="D880" t="s">
        <v>23</v>
      </c>
      <c r="E880" t="s">
        <v>24</v>
      </c>
      <c r="F880" t="s">
        <v>18</v>
      </c>
      <c r="G880" t="s">
        <v>19</v>
      </c>
      <c r="H880" t="s">
        <v>33</v>
      </c>
      <c r="I880" s="2">
        <v>1</v>
      </c>
      <c r="J880" s="3">
        <v>12.76</v>
      </c>
      <c r="K880" s="4">
        <v>0</v>
      </c>
      <c r="L880" s="3">
        <v>4.24</v>
      </c>
      <c r="M880" s="2">
        <v>0</v>
      </c>
      <c r="N880" s="3">
        <v>12.76</v>
      </c>
    </row>
    <row r="881" spans="1:14">
      <c r="A881" s="1">
        <v>45711</v>
      </c>
      <c r="B881" t="s">
        <v>939</v>
      </c>
      <c r="C881" t="s">
        <v>45</v>
      </c>
      <c r="D881" t="s">
        <v>46</v>
      </c>
      <c r="E881" t="s">
        <v>24</v>
      </c>
      <c r="F881" t="s">
        <v>52</v>
      </c>
      <c r="G881" t="s">
        <v>53</v>
      </c>
      <c r="H881" t="s">
        <v>33</v>
      </c>
      <c r="I881" s="2">
        <v>5</v>
      </c>
      <c r="J881" s="3">
        <v>23.48</v>
      </c>
      <c r="K881" s="4">
        <v>0.1</v>
      </c>
      <c r="L881" s="3">
        <v>8.34</v>
      </c>
      <c r="M881" s="2">
        <v>0</v>
      </c>
      <c r="N881" s="3">
        <v>105.66</v>
      </c>
    </row>
    <row r="882" spans="1:14">
      <c r="A882" s="1">
        <v>45770</v>
      </c>
      <c r="B882" t="s">
        <v>940</v>
      </c>
      <c r="C882" t="s">
        <v>63</v>
      </c>
      <c r="D882" t="s">
        <v>64</v>
      </c>
      <c r="E882" t="s">
        <v>17</v>
      </c>
      <c r="F882" t="s">
        <v>31</v>
      </c>
      <c r="G882" t="s">
        <v>32</v>
      </c>
      <c r="H882" t="s">
        <v>20</v>
      </c>
      <c r="I882" s="2">
        <v>5</v>
      </c>
      <c r="J882" s="3">
        <v>79.92</v>
      </c>
      <c r="K882" s="4">
        <v>0.2</v>
      </c>
      <c r="L882" s="3">
        <v>44.54</v>
      </c>
      <c r="M882" s="2">
        <v>5</v>
      </c>
      <c r="N882" s="3">
        <v>319.68</v>
      </c>
    </row>
    <row r="883" spans="1:14">
      <c r="A883" s="1">
        <v>45996</v>
      </c>
      <c r="B883" t="s">
        <v>941</v>
      </c>
      <c r="C883" t="s">
        <v>89</v>
      </c>
      <c r="D883" t="s">
        <v>90</v>
      </c>
      <c r="E883" t="s">
        <v>75</v>
      </c>
      <c r="F883" t="s">
        <v>18</v>
      </c>
      <c r="G883" t="s">
        <v>19</v>
      </c>
      <c r="H883" t="s">
        <v>33</v>
      </c>
      <c r="I883" s="2">
        <v>1</v>
      </c>
      <c r="J883" s="3">
        <v>19.11</v>
      </c>
      <c r="K883" s="4">
        <v>0.2</v>
      </c>
      <c r="L883" s="3">
        <v>6.97</v>
      </c>
      <c r="M883" s="2">
        <v>0</v>
      </c>
      <c r="N883" s="3">
        <v>15.29</v>
      </c>
    </row>
    <row r="884" spans="1:14">
      <c r="A884" s="1">
        <v>45738</v>
      </c>
      <c r="B884" t="s">
        <v>942</v>
      </c>
      <c r="C884" t="s">
        <v>58</v>
      </c>
      <c r="D884" t="s">
        <v>59</v>
      </c>
      <c r="E884" t="s">
        <v>17</v>
      </c>
      <c r="F884" t="s">
        <v>41</v>
      </c>
      <c r="G884" t="s">
        <v>42</v>
      </c>
      <c r="H884" t="s">
        <v>33</v>
      </c>
      <c r="I884" s="2">
        <v>1</v>
      </c>
      <c r="J884" s="3">
        <v>19.82</v>
      </c>
      <c r="K884" s="4">
        <v>0.05</v>
      </c>
      <c r="L884" s="3">
        <v>7.36</v>
      </c>
      <c r="M884" s="2">
        <v>0</v>
      </c>
      <c r="N884" s="3">
        <v>18.829999999999998</v>
      </c>
    </row>
    <row r="885" spans="1:14">
      <c r="A885" s="1">
        <v>46009</v>
      </c>
      <c r="B885" t="s">
        <v>943</v>
      </c>
      <c r="C885" t="s">
        <v>39</v>
      </c>
      <c r="D885" t="s">
        <v>40</v>
      </c>
      <c r="E885" t="s">
        <v>30</v>
      </c>
      <c r="F885" t="s">
        <v>52</v>
      </c>
      <c r="G885" t="s">
        <v>53</v>
      </c>
      <c r="H885" t="s">
        <v>33</v>
      </c>
      <c r="I885" s="2">
        <v>9</v>
      </c>
      <c r="J885" s="3">
        <v>55.46</v>
      </c>
      <c r="K885" s="4">
        <v>0.15</v>
      </c>
      <c r="L885" s="3">
        <v>26.94</v>
      </c>
      <c r="M885" s="2">
        <v>0</v>
      </c>
      <c r="N885" s="3">
        <v>424.27</v>
      </c>
    </row>
    <row r="886" spans="1:14">
      <c r="A886" s="1">
        <v>45902</v>
      </c>
      <c r="B886" t="s">
        <v>944</v>
      </c>
      <c r="C886" t="s">
        <v>58</v>
      </c>
      <c r="D886" t="s">
        <v>59</v>
      </c>
      <c r="E886" t="s">
        <v>17</v>
      </c>
      <c r="F886" t="s">
        <v>52</v>
      </c>
      <c r="G886" t="s">
        <v>53</v>
      </c>
      <c r="H886" t="s">
        <v>33</v>
      </c>
      <c r="I886" s="2">
        <v>8</v>
      </c>
      <c r="J886" s="3">
        <v>19.84</v>
      </c>
      <c r="K886" s="4">
        <v>0.05</v>
      </c>
      <c r="L886" s="3">
        <v>7.21</v>
      </c>
      <c r="M886" s="2">
        <v>0</v>
      </c>
      <c r="N886" s="3">
        <v>150.78</v>
      </c>
    </row>
    <row r="887" spans="1:14">
      <c r="A887" s="1">
        <v>45658</v>
      </c>
      <c r="B887" t="s">
        <v>945</v>
      </c>
      <c r="C887" t="s">
        <v>28</v>
      </c>
      <c r="D887" t="s">
        <v>29</v>
      </c>
      <c r="E887" t="s">
        <v>30</v>
      </c>
      <c r="F887" t="s">
        <v>18</v>
      </c>
      <c r="G887" t="s">
        <v>19</v>
      </c>
      <c r="H887" t="s">
        <v>33</v>
      </c>
      <c r="I887" s="2">
        <v>5</v>
      </c>
      <c r="J887" s="3">
        <v>24.34</v>
      </c>
      <c r="K887" s="4">
        <v>0</v>
      </c>
      <c r="L887" s="3">
        <v>10.62</v>
      </c>
      <c r="M887" s="2">
        <v>0</v>
      </c>
      <c r="N887" s="3">
        <v>121.7</v>
      </c>
    </row>
    <row r="888" spans="1:14">
      <c r="A888" s="1">
        <v>45967</v>
      </c>
      <c r="B888" t="s">
        <v>946</v>
      </c>
      <c r="C888" t="s">
        <v>15</v>
      </c>
      <c r="D888" t="s">
        <v>16</v>
      </c>
      <c r="E888" t="s">
        <v>17</v>
      </c>
      <c r="F888" t="s">
        <v>31</v>
      </c>
      <c r="G888" t="s">
        <v>32</v>
      </c>
      <c r="H888" t="s">
        <v>20</v>
      </c>
      <c r="I888" s="2">
        <v>4</v>
      </c>
      <c r="J888" s="3">
        <v>29.67</v>
      </c>
      <c r="K888" s="4">
        <v>0.05</v>
      </c>
      <c r="L888" s="3">
        <v>11.95</v>
      </c>
      <c r="M888" s="2">
        <v>4</v>
      </c>
      <c r="N888" s="3">
        <v>112.75</v>
      </c>
    </row>
    <row r="889" spans="1:14">
      <c r="A889" s="1">
        <v>45816</v>
      </c>
      <c r="B889" t="s">
        <v>947</v>
      </c>
      <c r="C889" t="s">
        <v>39</v>
      </c>
      <c r="D889" t="s">
        <v>40</v>
      </c>
      <c r="E889" t="s">
        <v>30</v>
      </c>
      <c r="F889" t="s">
        <v>41</v>
      </c>
      <c r="G889" t="s">
        <v>42</v>
      </c>
      <c r="H889" t="s">
        <v>20</v>
      </c>
      <c r="I889" s="2">
        <v>1</v>
      </c>
      <c r="J889" s="3">
        <v>54.67</v>
      </c>
      <c r="K889" s="4">
        <v>0.1</v>
      </c>
      <c r="L889" s="3">
        <v>26.96</v>
      </c>
      <c r="M889" s="2">
        <v>1</v>
      </c>
      <c r="N889" s="3">
        <v>49.2</v>
      </c>
    </row>
    <row r="890" spans="1:14">
      <c r="A890" s="1">
        <v>45684</v>
      </c>
      <c r="B890" t="s">
        <v>948</v>
      </c>
      <c r="C890" t="s">
        <v>49</v>
      </c>
      <c r="D890" t="s">
        <v>50</v>
      </c>
      <c r="E890" t="s">
        <v>30</v>
      </c>
      <c r="F890" t="s">
        <v>25</v>
      </c>
      <c r="G890" t="s">
        <v>26</v>
      </c>
      <c r="H890" t="s">
        <v>20</v>
      </c>
      <c r="I890" s="2">
        <v>1</v>
      </c>
      <c r="J890" s="3">
        <v>186.78</v>
      </c>
      <c r="K890" s="4">
        <v>0.05</v>
      </c>
      <c r="L890" s="3">
        <v>118</v>
      </c>
      <c r="M890" s="2">
        <v>1</v>
      </c>
      <c r="N890" s="3">
        <v>177.44</v>
      </c>
    </row>
    <row r="891" spans="1:14">
      <c r="A891" s="1">
        <v>45680</v>
      </c>
      <c r="B891" t="s">
        <v>949</v>
      </c>
      <c r="C891" t="s">
        <v>22</v>
      </c>
      <c r="D891" t="s">
        <v>23</v>
      </c>
      <c r="E891" t="s">
        <v>24</v>
      </c>
      <c r="F891" t="s">
        <v>25</v>
      </c>
      <c r="G891" t="s">
        <v>26</v>
      </c>
      <c r="H891" t="s">
        <v>20</v>
      </c>
      <c r="I891" s="2">
        <v>9</v>
      </c>
      <c r="J891" s="3">
        <v>13.07</v>
      </c>
      <c r="K891" s="4">
        <v>0.1</v>
      </c>
      <c r="L891" s="3">
        <v>4.33</v>
      </c>
      <c r="M891" s="2">
        <v>9</v>
      </c>
      <c r="N891" s="3">
        <v>105.87</v>
      </c>
    </row>
    <row r="892" spans="1:14">
      <c r="A892" s="1">
        <v>45941</v>
      </c>
      <c r="B892" t="s">
        <v>950</v>
      </c>
      <c r="C892" t="s">
        <v>69</v>
      </c>
      <c r="D892" t="s">
        <v>70</v>
      </c>
      <c r="E892" t="s">
        <v>30</v>
      </c>
      <c r="F892" t="s">
        <v>18</v>
      </c>
      <c r="G892" t="s">
        <v>19</v>
      </c>
      <c r="H892" t="s">
        <v>33</v>
      </c>
      <c r="I892" s="2">
        <v>5</v>
      </c>
      <c r="J892" s="3">
        <v>38.950000000000003</v>
      </c>
      <c r="K892" s="4">
        <v>0</v>
      </c>
      <c r="L892" s="3">
        <v>18.329999999999998</v>
      </c>
      <c r="M892" s="2">
        <v>0</v>
      </c>
      <c r="N892" s="3">
        <v>194.75</v>
      </c>
    </row>
    <row r="893" spans="1:14">
      <c r="A893" s="1">
        <v>45882</v>
      </c>
      <c r="B893" t="s">
        <v>951</v>
      </c>
      <c r="C893" t="s">
        <v>22</v>
      </c>
      <c r="D893" t="s">
        <v>23</v>
      </c>
      <c r="E893" t="s">
        <v>24</v>
      </c>
      <c r="F893" t="s">
        <v>31</v>
      </c>
      <c r="G893" t="s">
        <v>32</v>
      </c>
      <c r="H893" t="s">
        <v>33</v>
      </c>
      <c r="I893" s="2">
        <v>5</v>
      </c>
      <c r="J893" s="3">
        <v>12.61</v>
      </c>
      <c r="K893" s="4">
        <v>0</v>
      </c>
      <c r="L893" s="3">
        <v>4.2699999999999996</v>
      </c>
      <c r="M893" s="2">
        <v>0</v>
      </c>
      <c r="N893" s="3">
        <v>63.05</v>
      </c>
    </row>
    <row r="894" spans="1:14">
      <c r="A894" s="1">
        <v>46001</v>
      </c>
      <c r="B894" t="s">
        <v>952</v>
      </c>
      <c r="C894" t="s">
        <v>39</v>
      </c>
      <c r="D894" t="s">
        <v>40</v>
      </c>
      <c r="E894" t="s">
        <v>30</v>
      </c>
      <c r="F894" t="s">
        <v>52</v>
      </c>
      <c r="G894" t="s">
        <v>53</v>
      </c>
      <c r="H894" t="s">
        <v>33</v>
      </c>
      <c r="I894" s="2">
        <v>4</v>
      </c>
      <c r="J894" s="3">
        <v>53.79</v>
      </c>
      <c r="K894" s="4">
        <v>0.15</v>
      </c>
      <c r="L894" s="3">
        <v>26.87</v>
      </c>
      <c r="M894" s="2">
        <v>0</v>
      </c>
      <c r="N894" s="3">
        <v>182.89</v>
      </c>
    </row>
    <row r="895" spans="1:14">
      <c r="A895" s="1">
        <v>45908</v>
      </c>
      <c r="B895" t="s">
        <v>953</v>
      </c>
      <c r="C895" t="s">
        <v>63</v>
      </c>
      <c r="D895" t="s">
        <v>64</v>
      </c>
      <c r="E895" t="s">
        <v>17</v>
      </c>
      <c r="F895" t="s">
        <v>25</v>
      </c>
      <c r="G895" t="s">
        <v>26</v>
      </c>
      <c r="H895" t="s">
        <v>33</v>
      </c>
      <c r="I895" s="2">
        <v>3</v>
      </c>
      <c r="J895" s="3">
        <v>81.8</v>
      </c>
      <c r="K895" s="4">
        <v>0</v>
      </c>
      <c r="L895" s="3">
        <v>44.6</v>
      </c>
      <c r="M895" s="2">
        <v>0</v>
      </c>
      <c r="N895" s="3">
        <v>245.4</v>
      </c>
    </row>
    <row r="896" spans="1:14">
      <c r="A896" s="1">
        <v>45925</v>
      </c>
      <c r="B896" t="s">
        <v>954</v>
      </c>
      <c r="C896" t="s">
        <v>28</v>
      </c>
      <c r="D896" t="s">
        <v>29</v>
      </c>
      <c r="E896" t="s">
        <v>30</v>
      </c>
      <c r="F896" t="s">
        <v>25</v>
      </c>
      <c r="G896" t="s">
        <v>26</v>
      </c>
      <c r="H896" t="s">
        <v>33</v>
      </c>
      <c r="I896" s="2">
        <v>3</v>
      </c>
      <c r="J896" s="3">
        <v>25.46</v>
      </c>
      <c r="K896" s="4">
        <v>0</v>
      </c>
      <c r="L896" s="3">
        <v>10.39</v>
      </c>
      <c r="M896" s="2">
        <v>0</v>
      </c>
      <c r="N896" s="3">
        <v>76.38</v>
      </c>
    </row>
    <row r="897" spans="1:14">
      <c r="A897" s="1">
        <v>45941</v>
      </c>
      <c r="B897" t="s">
        <v>955</v>
      </c>
      <c r="C897" t="s">
        <v>39</v>
      </c>
      <c r="D897" t="s">
        <v>40</v>
      </c>
      <c r="E897" t="s">
        <v>30</v>
      </c>
      <c r="F897" t="s">
        <v>31</v>
      </c>
      <c r="G897" t="s">
        <v>32</v>
      </c>
      <c r="H897" t="s">
        <v>33</v>
      </c>
      <c r="I897" s="2">
        <v>8</v>
      </c>
      <c r="J897" s="3">
        <v>55.53</v>
      </c>
      <c r="K897" s="4">
        <v>0.05</v>
      </c>
      <c r="L897" s="3">
        <v>27.33</v>
      </c>
      <c r="M897" s="2">
        <v>0</v>
      </c>
      <c r="N897" s="3">
        <v>422.03</v>
      </c>
    </row>
    <row r="898" spans="1:14">
      <c r="A898" s="1">
        <v>45938</v>
      </c>
      <c r="B898" t="s">
        <v>956</v>
      </c>
      <c r="C898" t="s">
        <v>55</v>
      </c>
      <c r="D898" t="s">
        <v>56</v>
      </c>
      <c r="E898" t="s">
        <v>24</v>
      </c>
      <c r="F898" t="s">
        <v>52</v>
      </c>
      <c r="G898" t="s">
        <v>53</v>
      </c>
      <c r="H898" t="s">
        <v>33</v>
      </c>
      <c r="I898" s="2">
        <v>1</v>
      </c>
      <c r="J898" s="3">
        <v>9.56</v>
      </c>
      <c r="K898" s="4">
        <v>0</v>
      </c>
      <c r="L898" s="3">
        <v>2.89</v>
      </c>
      <c r="M898" s="2">
        <v>0</v>
      </c>
      <c r="N898" s="3">
        <v>9.56</v>
      </c>
    </row>
    <row r="899" spans="1:14">
      <c r="A899" s="1">
        <v>45664</v>
      </c>
      <c r="B899" t="s">
        <v>957</v>
      </c>
      <c r="C899" t="s">
        <v>28</v>
      </c>
      <c r="D899" t="s">
        <v>29</v>
      </c>
      <c r="E899" t="s">
        <v>30</v>
      </c>
      <c r="F899" t="s">
        <v>31</v>
      </c>
      <c r="G899" t="s">
        <v>32</v>
      </c>
      <c r="H899" t="s">
        <v>33</v>
      </c>
      <c r="I899" s="2">
        <v>1</v>
      </c>
      <c r="J899" s="3">
        <v>24.5</v>
      </c>
      <c r="K899" s="4">
        <v>0.2</v>
      </c>
      <c r="L899" s="3">
        <v>10.64</v>
      </c>
      <c r="M899" s="2">
        <v>0</v>
      </c>
      <c r="N899" s="3">
        <v>19.600000000000001</v>
      </c>
    </row>
    <row r="900" spans="1:14">
      <c r="A900" s="1">
        <v>45999</v>
      </c>
      <c r="B900" t="s">
        <v>958</v>
      </c>
      <c r="C900" t="s">
        <v>22</v>
      </c>
      <c r="D900" t="s">
        <v>23</v>
      </c>
      <c r="E900" t="s">
        <v>24</v>
      </c>
      <c r="F900" t="s">
        <v>41</v>
      </c>
      <c r="G900" t="s">
        <v>42</v>
      </c>
      <c r="H900" t="s">
        <v>33</v>
      </c>
      <c r="I900" s="2">
        <v>4</v>
      </c>
      <c r="J900" s="3">
        <v>13.16</v>
      </c>
      <c r="K900" s="4">
        <v>0.2</v>
      </c>
      <c r="L900" s="3">
        <v>4.21</v>
      </c>
      <c r="M900" s="2">
        <v>0</v>
      </c>
      <c r="N900" s="3">
        <v>42.11</v>
      </c>
    </row>
    <row r="901" spans="1:14">
      <c r="A901" s="1">
        <v>45792</v>
      </c>
      <c r="B901" t="s">
        <v>959</v>
      </c>
      <c r="C901" t="s">
        <v>45</v>
      </c>
      <c r="D901" t="s">
        <v>46</v>
      </c>
      <c r="E901" t="s">
        <v>24</v>
      </c>
      <c r="F901" t="s">
        <v>31</v>
      </c>
      <c r="G901" t="s">
        <v>32</v>
      </c>
      <c r="H901" t="s">
        <v>20</v>
      </c>
      <c r="I901" s="2">
        <v>6</v>
      </c>
      <c r="J901" s="3">
        <v>22.41</v>
      </c>
      <c r="K901" s="4">
        <v>0.1</v>
      </c>
      <c r="L901" s="3">
        <v>8.39</v>
      </c>
      <c r="M901" s="2">
        <v>6</v>
      </c>
      <c r="N901" s="3">
        <v>121.01</v>
      </c>
    </row>
  </sheetData>
  <conditionalFormatting sqref="K2:K901">
    <cfRule type="colorScale" priority="2">
      <colorScale>
        <cfvo type="min"/>
        <cfvo type="percentile" val="50"/>
        <cfvo type="max"/>
        <color rgb="FFE2F0D9"/>
        <color rgb="FFFFF2CC"/>
        <color rgb="FFF4CCCC"/>
      </colorScale>
    </cfRule>
  </conditionalFormatting>
  <conditionalFormatting sqref="N2:N901">
    <cfRule type="dataBar" priority="1">
      <dataBar>
        <cfvo type="min"/>
        <cfvo type="max"/>
        <color rgb="FF156082"/>
      </dataBar>
    </cfRule>
    <cfRule type="dataBar" priority="3">
      <dataBar>
        <cfvo type="min"/>
        <cfvo type="max"/>
        <color rgb="FF156082"/>
      </dataBar>
      <extLst>
        <ext xmlns:x14="http://schemas.microsoft.com/office/spreadsheetml/2009/9/main" uri="{B025F937-C7B1-47D3-B67F-A62EFF666E3E}">
          <x14:id>{3238B2BC-AE78-EFC2-0DBE-0C65276BB45F}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238B2BC-AE78-EFC2-0DBE-0C65276BB45F}">
            <x14:dataBar>
              <x14:cfvo type="min"/>
              <x14:cfvo type="max"/>
              <x14:negativeFillColor auto="1"/>
              <x14:axisColor auto="1"/>
            </x14:dataBar>
          </x14:cfRule>
          <xm:sqref>N2:N901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C4F3-233D-4B88-BB1A-AF89BCDC2410}">
  <sheetPr>
    <tabColor theme="5"/>
  </sheetPr>
  <dimension ref="A1:S901"/>
  <sheetViews>
    <sheetView topLeftCell="C1" workbookViewId="0">
      <pane ySplit="1" topLeftCell="A2" activePane="bottomLeft" state="frozen"/>
      <selection pane="bottomLeft" activeCell="S2" sqref="S2"/>
    </sheetView>
  </sheetViews>
  <sheetFormatPr defaultRowHeight="14.25"/>
  <cols>
    <col min="1" max="1" width="12.75" bestFit="1" customWidth="1"/>
    <col min="2" max="2" width="11.125" bestFit="1" customWidth="1"/>
    <col min="3" max="3" width="12.25" bestFit="1" customWidth="1"/>
    <col min="4" max="4" width="18.5" bestFit="1" customWidth="1"/>
    <col min="5" max="5" width="10.875" bestFit="1" customWidth="1"/>
    <col min="6" max="6" width="10.125" bestFit="1" customWidth="1"/>
    <col min="7" max="7" width="16" bestFit="1" customWidth="1"/>
    <col min="8" max="9" width="10.25" bestFit="1" customWidth="1"/>
    <col min="10" max="10" width="11.625" bestFit="1" customWidth="1"/>
    <col min="11" max="11" width="12.875" bestFit="1" customWidth="1"/>
    <col min="12" max="12" width="11.125" bestFit="1" customWidth="1"/>
    <col min="13" max="13" width="14.125" bestFit="1" customWidth="1"/>
    <col min="14" max="14" width="11" bestFit="1" customWidth="1"/>
    <col min="15" max="15" width="17.5" customWidth="1"/>
    <col min="16" max="16" width="11" bestFit="1" customWidth="1"/>
    <col min="17" max="17" width="7.75" bestFit="1" customWidth="1"/>
    <col min="18" max="19" width="11.375" customWidth="1"/>
  </cols>
  <sheetData>
    <row r="1" spans="1:19" s="11" customFormat="1" ht="30" customHeight="1">
      <c r="A1" s="10" t="s">
        <v>0</v>
      </c>
      <c r="B1" s="10" t="s">
        <v>1</v>
      </c>
      <c r="C1" s="10" t="s">
        <v>2</v>
      </c>
      <c r="D1" s="10" t="s">
        <v>3</v>
      </c>
      <c r="E1" s="10" t="s">
        <v>4</v>
      </c>
      <c r="F1" s="10" t="s">
        <v>5</v>
      </c>
      <c r="G1" s="10" t="s">
        <v>6</v>
      </c>
      <c r="H1" s="10" t="s">
        <v>7</v>
      </c>
      <c r="I1" s="10" t="s">
        <v>8</v>
      </c>
      <c r="J1" s="10" t="s">
        <v>9</v>
      </c>
      <c r="K1" s="10" t="s">
        <v>10</v>
      </c>
      <c r="L1" s="10" t="s">
        <v>11</v>
      </c>
      <c r="M1" s="10" t="s">
        <v>1148</v>
      </c>
      <c r="N1" s="10" t="s">
        <v>1156</v>
      </c>
      <c r="O1" s="10" t="s">
        <v>12</v>
      </c>
      <c r="P1" s="12" t="s">
        <v>1098</v>
      </c>
      <c r="Q1" s="12" t="s">
        <v>1097</v>
      </c>
      <c r="R1" s="12" t="s">
        <v>1146</v>
      </c>
      <c r="S1" s="12" t="s">
        <v>1147</v>
      </c>
    </row>
    <row r="2" spans="1:19">
      <c r="A2" s="1">
        <v>45901</v>
      </c>
      <c r="B2" t="s">
        <v>14</v>
      </c>
      <c r="C2" t="s">
        <v>15</v>
      </c>
      <c r="D2" t="s">
        <v>16</v>
      </c>
      <c r="E2" t="s">
        <v>17</v>
      </c>
      <c r="F2" t="s">
        <v>18</v>
      </c>
      <c r="G2" t="s">
        <v>19</v>
      </c>
      <c r="H2" t="s">
        <v>20</v>
      </c>
      <c r="I2" s="2">
        <v>1</v>
      </c>
      <c r="J2" s="3">
        <v>29.27</v>
      </c>
      <c r="K2" s="4">
        <v>0.2</v>
      </c>
      <c r="L2" s="3">
        <v>11.78</v>
      </c>
      <c r="M2" s="3">
        <f>SalesTable4711[[#This Row],[Quantity]]*SalesTable4711[[#This Row],[Unit Cost]]</f>
        <v>11.78</v>
      </c>
      <c r="N2" s="3">
        <f>SalesTable4711[[#This Row],[Net Revenue]]-SalesTable4711[[#This Row],[Total Cost]]</f>
        <v>11.640000000000002</v>
      </c>
      <c r="O2" s="2">
        <v>1</v>
      </c>
      <c r="P2" s="3">
        <f>SalesTable4711[[#This Row],[Unit Price]]*SalesTable4711[[#This Row],[Quantity]]</f>
        <v>29.27</v>
      </c>
      <c r="Q2" s="3">
        <f>ROUND(SalesTable4711[[#This Row],[Unit Price]]*SalesTable4711[[#This Row],[Quantity]]*(1-SalesTable4711[[#This Row],[Discount %]]),2)</f>
        <v>23.42</v>
      </c>
      <c r="R2" s="3">
        <f>SalesTable4711[[#This Row],[Net Revenue]]-SalesTable4711[[#This Row],[Total Cost]]</f>
        <v>11.640000000000002</v>
      </c>
      <c r="S2" s="34">
        <f>SalesTable4711[[#This Row],[Profit]]/SalesTable4711[[#This Row],[Net Revenue]]</f>
        <v>0.49701110162254492</v>
      </c>
    </row>
    <row r="3" spans="1:19">
      <c r="A3" s="1">
        <v>45696</v>
      </c>
      <c r="B3" t="s">
        <v>21</v>
      </c>
      <c r="C3" t="s">
        <v>22</v>
      </c>
      <c r="D3" t="s">
        <v>23</v>
      </c>
      <c r="E3" t="s">
        <v>24</v>
      </c>
      <c r="F3" t="s">
        <v>25</v>
      </c>
      <c r="G3" t="s">
        <v>26</v>
      </c>
      <c r="H3" t="s">
        <v>20</v>
      </c>
      <c r="I3" s="2">
        <v>1</v>
      </c>
      <c r="J3" s="3">
        <v>13.11</v>
      </c>
      <c r="K3" s="4">
        <v>0.2</v>
      </c>
      <c r="L3" s="3">
        <v>4.24</v>
      </c>
      <c r="M3" s="3">
        <f>SalesTable4711[[#This Row],[Quantity]]*SalesTable4711[[#This Row],[Unit Cost]]</f>
        <v>4.24</v>
      </c>
      <c r="N3" s="3">
        <f>SalesTable4711[[#This Row],[Net Revenue]]-SalesTable4711[[#This Row],[Total Cost]]</f>
        <v>6.25</v>
      </c>
      <c r="O3" s="2">
        <v>1</v>
      </c>
      <c r="P3" s="3">
        <f>SalesTable4711[[#This Row],[Unit Price]]*SalesTable4711[[#This Row],[Quantity]]</f>
        <v>13.11</v>
      </c>
      <c r="Q3" s="3">
        <f>ROUND(SalesTable4711[[#This Row],[Unit Price]]*SalesTable4711[[#This Row],[Quantity]]*(1-SalesTable4711[[#This Row],[Discount %]]),2)</f>
        <v>10.49</v>
      </c>
      <c r="R3" s="3">
        <f>SalesTable4711[[#This Row],[Net Revenue]]-SalesTable4711[[#This Row],[Total Cost]]</f>
        <v>6.25</v>
      </c>
      <c r="S3" s="34">
        <f>SalesTable4711[[#This Row],[Profit]]/SalesTable4711[[#This Row],[Net Revenue]]</f>
        <v>0.59580552907530981</v>
      </c>
    </row>
    <row r="4" spans="1:19">
      <c r="A4" s="1">
        <v>45775</v>
      </c>
      <c r="B4" t="s">
        <v>27</v>
      </c>
      <c r="C4" t="s">
        <v>28</v>
      </c>
      <c r="D4" t="s">
        <v>29</v>
      </c>
      <c r="E4" t="s">
        <v>30</v>
      </c>
      <c r="F4" t="s">
        <v>31</v>
      </c>
      <c r="G4" t="s">
        <v>32</v>
      </c>
      <c r="H4" t="s">
        <v>33</v>
      </c>
      <c r="I4" s="2">
        <v>2</v>
      </c>
      <c r="J4" s="3">
        <v>24.47</v>
      </c>
      <c r="K4" s="4">
        <v>0.1</v>
      </c>
      <c r="L4" s="3">
        <v>10.33</v>
      </c>
      <c r="M4" s="3">
        <f>SalesTable4711[[#This Row],[Quantity]]*SalesTable4711[[#This Row],[Unit Cost]]</f>
        <v>20.66</v>
      </c>
      <c r="N4" s="3">
        <f>SalesTable4711[[#This Row],[Net Revenue]]-SalesTable4711[[#This Row],[Total Cost]]</f>
        <v>23.389999999999997</v>
      </c>
      <c r="O4" s="2">
        <v>0</v>
      </c>
      <c r="P4" s="3">
        <f>SalesTable4711[[#This Row],[Unit Price]]*SalesTable4711[[#This Row],[Quantity]]</f>
        <v>48.94</v>
      </c>
      <c r="Q4" s="3">
        <f>ROUND(SalesTable4711[[#This Row],[Unit Price]]*SalesTable4711[[#This Row],[Quantity]]*(1-SalesTable4711[[#This Row],[Discount %]]),2)</f>
        <v>44.05</v>
      </c>
      <c r="R4" s="3">
        <f>SalesTable4711[[#This Row],[Net Revenue]]-SalesTable4711[[#This Row],[Total Cost]]</f>
        <v>23.389999999999997</v>
      </c>
      <c r="S4" s="34">
        <f>SalesTable4711[[#This Row],[Profit]]/SalesTable4711[[#This Row],[Net Revenue]]</f>
        <v>0.53098751418842216</v>
      </c>
    </row>
    <row r="5" spans="1:19">
      <c r="A5" s="1">
        <v>45820</v>
      </c>
      <c r="B5" t="s">
        <v>34</v>
      </c>
      <c r="C5" t="s">
        <v>35</v>
      </c>
      <c r="D5" t="s">
        <v>36</v>
      </c>
      <c r="E5" t="s">
        <v>17</v>
      </c>
      <c r="F5" t="s">
        <v>18</v>
      </c>
      <c r="G5" t="s">
        <v>19</v>
      </c>
      <c r="H5" t="s">
        <v>33</v>
      </c>
      <c r="I5" s="2">
        <v>6</v>
      </c>
      <c r="J5" s="3">
        <v>24.83</v>
      </c>
      <c r="K5" s="4">
        <v>0.2</v>
      </c>
      <c r="L5" s="3">
        <v>9.4600000000000009</v>
      </c>
      <c r="M5" s="3">
        <f>SalesTable4711[[#This Row],[Quantity]]*SalesTable4711[[#This Row],[Unit Cost]]</f>
        <v>56.760000000000005</v>
      </c>
      <c r="N5" s="3">
        <f>SalesTable4711[[#This Row],[Net Revenue]]-SalesTable4711[[#This Row],[Total Cost]]</f>
        <v>62.42</v>
      </c>
      <c r="O5" s="2">
        <v>0</v>
      </c>
      <c r="P5" s="3">
        <f>SalesTable4711[[#This Row],[Unit Price]]*SalesTable4711[[#This Row],[Quantity]]</f>
        <v>148.97999999999999</v>
      </c>
      <c r="Q5" s="3">
        <f>ROUND(SalesTable4711[[#This Row],[Unit Price]]*SalesTable4711[[#This Row],[Quantity]]*(1-SalesTable4711[[#This Row],[Discount %]]),2)</f>
        <v>119.18</v>
      </c>
      <c r="R5" s="3">
        <f>SalesTable4711[[#This Row],[Net Revenue]]-SalesTable4711[[#This Row],[Total Cost]]</f>
        <v>62.42</v>
      </c>
      <c r="S5" s="34">
        <f>SalesTable4711[[#This Row],[Profit]]/SalesTable4711[[#This Row],[Net Revenue]]</f>
        <v>0.52374559489847283</v>
      </c>
    </row>
    <row r="6" spans="1:19">
      <c r="A6" s="1">
        <v>45994</v>
      </c>
      <c r="B6" t="s">
        <v>37</v>
      </c>
      <c r="C6" t="s">
        <v>22</v>
      </c>
      <c r="D6" t="s">
        <v>23</v>
      </c>
      <c r="E6" t="s">
        <v>24</v>
      </c>
      <c r="F6" t="s">
        <v>18</v>
      </c>
      <c r="G6" t="s">
        <v>19</v>
      </c>
      <c r="H6" t="s">
        <v>33</v>
      </c>
      <c r="I6" s="2">
        <v>5</v>
      </c>
      <c r="J6" s="3">
        <v>13.05</v>
      </c>
      <c r="K6" s="4">
        <v>0.1</v>
      </c>
      <c r="L6" s="3">
        <v>4.3</v>
      </c>
      <c r="M6" s="3">
        <f>SalesTable4711[[#This Row],[Quantity]]*SalesTable4711[[#This Row],[Unit Cost]]</f>
        <v>21.5</v>
      </c>
      <c r="N6" s="3">
        <f>SalesTable4711[[#This Row],[Net Revenue]]-SalesTable4711[[#This Row],[Total Cost]]</f>
        <v>37.229999999999997</v>
      </c>
      <c r="O6" s="2">
        <v>0</v>
      </c>
      <c r="P6" s="3">
        <f>SalesTable4711[[#This Row],[Unit Price]]*SalesTable4711[[#This Row],[Quantity]]</f>
        <v>65.25</v>
      </c>
      <c r="Q6" s="3">
        <f>ROUND(SalesTable4711[[#This Row],[Unit Price]]*SalesTable4711[[#This Row],[Quantity]]*(1-SalesTable4711[[#This Row],[Discount %]]),2)</f>
        <v>58.73</v>
      </c>
      <c r="R6" s="3">
        <f>SalesTable4711[[#This Row],[Net Revenue]]-SalesTable4711[[#This Row],[Total Cost]]</f>
        <v>37.229999999999997</v>
      </c>
      <c r="S6" s="34">
        <f>SalesTable4711[[#This Row],[Profit]]/SalesTable4711[[#This Row],[Net Revenue]]</f>
        <v>0.63391792950791759</v>
      </c>
    </row>
    <row r="7" spans="1:19">
      <c r="A7" s="1">
        <v>45685</v>
      </c>
      <c r="B7" t="s">
        <v>38</v>
      </c>
      <c r="C7" t="s">
        <v>39</v>
      </c>
      <c r="D7" t="s">
        <v>40</v>
      </c>
      <c r="E7" t="s">
        <v>30</v>
      </c>
      <c r="F7" t="s">
        <v>41</v>
      </c>
      <c r="G7" t="s">
        <v>42</v>
      </c>
      <c r="H7" t="s">
        <v>33</v>
      </c>
      <c r="I7" s="2">
        <v>3</v>
      </c>
      <c r="J7" s="3">
        <v>56.09</v>
      </c>
      <c r="K7" s="4">
        <v>0</v>
      </c>
      <c r="L7" s="3">
        <v>26.86</v>
      </c>
      <c r="M7" s="3">
        <f>SalesTable4711[[#This Row],[Quantity]]*SalesTable4711[[#This Row],[Unit Cost]]</f>
        <v>80.58</v>
      </c>
      <c r="N7" s="3">
        <f>SalesTable4711[[#This Row],[Net Revenue]]-SalesTable4711[[#This Row],[Total Cost]]</f>
        <v>87.690000000000012</v>
      </c>
      <c r="O7" s="2">
        <v>0</v>
      </c>
      <c r="P7" s="3">
        <f>SalesTable4711[[#This Row],[Unit Price]]*SalesTable4711[[#This Row],[Quantity]]</f>
        <v>168.27</v>
      </c>
      <c r="Q7" s="3">
        <f>ROUND(SalesTable4711[[#This Row],[Unit Price]]*SalesTable4711[[#This Row],[Quantity]]*(1-SalesTable4711[[#This Row],[Discount %]]),2)</f>
        <v>168.27</v>
      </c>
      <c r="R7" s="3">
        <f>SalesTable4711[[#This Row],[Net Revenue]]-SalesTable4711[[#This Row],[Total Cost]]</f>
        <v>87.690000000000012</v>
      </c>
      <c r="S7" s="34">
        <f>SalesTable4711[[#This Row],[Profit]]/SalesTable4711[[#This Row],[Net Revenue]]</f>
        <v>0.52112676056338036</v>
      </c>
    </row>
    <row r="8" spans="1:19">
      <c r="A8" s="1">
        <v>45725</v>
      </c>
      <c r="B8" t="s">
        <v>43</v>
      </c>
      <c r="C8" t="s">
        <v>15</v>
      </c>
      <c r="D8" t="s">
        <v>16</v>
      </c>
      <c r="E8" t="s">
        <v>17</v>
      </c>
      <c r="F8" t="s">
        <v>41</v>
      </c>
      <c r="G8" t="s">
        <v>42</v>
      </c>
      <c r="H8" t="s">
        <v>33</v>
      </c>
      <c r="I8" s="2">
        <v>1</v>
      </c>
      <c r="J8" s="3">
        <v>30.4</v>
      </c>
      <c r="K8" s="4">
        <v>0</v>
      </c>
      <c r="L8" s="3">
        <v>11.98</v>
      </c>
      <c r="M8" s="3">
        <f>SalesTable4711[[#This Row],[Quantity]]*SalesTable4711[[#This Row],[Unit Cost]]</f>
        <v>11.98</v>
      </c>
      <c r="N8" s="3">
        <f>SalesTable4711[[#This Row],[Net Revenue]]-SalesTable4711[[#This Row],[Total Cost]]</f>
        <v>18.419999999999998</v>
      </c>
      <c r="O8" s="2">
        <v>0</v>
      </c>
      <c r="P8" s="3">
        <f>SalesTable4711[[#This Row],[Unit Price]]*SalesTable4711[[#This Row],[Quantity]]</f>
        <v>30.4</v>
      </c>
      <c r="Q8" s="3">
        <f>ROUND(SalesTable4711[[#This Row],[Unit Price]]*SalesTable4711[[#This Row],[Quantity]]*(1-SalesTable4711[[#This Row],[Discount %]]),2)</f>
        <v>30.4</v>
      </c>
      <c r="R8" s="3">
        <f>SalesTable4711[[#This Row],[Net Revenue]]-SalesTable4711[[#This Row],[Total Cost]]</f>
        <v>18.419999999999998</v>
      </c>
      <c r="S8" s="34">
        <f>SalesTable4711[[#This Row],[Profit]]/SalesTable4711[[#This Row],[Net Revenue]]</f>
        <v>0.60592105263157892</v>
      </c>
    </row>
    <row r="9" spans="1:19">
      <c r="A9" s="1">
        <v>45777</v>
      </c>
      <c r="B9" t="s">
        <v>44</v>
      </c>
      <c r="C9" t="s">
        <v>45</v>
      </c>
      <c r="D9" t="s">
        <v>46</v>
      </c>
      <c r="E9" t="s">
        <v>24</v>
      </c>
      <c r="F9" t="s">
        <v>25</v>
      </c>
      <c r="G9" t="s">
        <v>26</v>
      </c>
      <c r="H9" t="s">
        <v>20</v>
      </c>
      <c r="I9" s="2">
        <v>2</v>
      </c>
      <c r="J9" s="3">
        <v>23.36</v>
      </c>
      <c r="K9" s="4">
        <v>0.1</v>
      </c>
      <c r="L9" s="3">
        <v>8.6</v>
      </c>
      <c r="M9" s="3">
        <f>SalesTable4711[[#This Row],[Quantity]]*SalesTable4711[[#This Row],[Unit Cost]]</f>
        <v>17.2</v>
      </c>
      <c r="N9" s="3">
        <f>SalesTable4711[[#This Row],[Net Revenue]]-SalesTable4711[[#This Row],[Total Cost]]</f>
        <v>24.849999999999998</v>
      </c>
      <c r="O9" s="2">
        <v>2</v>
      </c>
      <c r="P9" s="3">
        <f>SalesTable4711[[#This Row],[Unit Price]]*SalesTable4711[[#This Row],[Quantity]]</f>
        <v>46.72</v>
      </c>
      <c r="Q9" s="3">
        <f>ROUND(SalesTable4711[[#This Row],[Unit Price]]*SalesTable4711[[#This Row],[Quantity]]*(1-SalesTable4711[[#This Row],[Discount %]]),2)</f>
        <v>42.05</v>
      </c>
      <c r="R9" s="3">
        <f>SalesTable4711[[#This Row],[Net Revenue]]-SalesTable4711[[#This Row],[Total Cost]]</f>
        <v>24.849999999999998</v>
      </c>
      <c r="S9" s="34">
        <f>SalesTable4711[[#This Row],[Profit]]/SalesTable4711[[#This Row],[Net Revenue]]</f>
        <v>0.59096313912009513</v>
      </c>
    </row>
    <row r="10" spans="1:19">
      <c r="A10" s="1">
        <v>45811</v>
      </c>
      <c r="B10" t="s">
        <v>47</v>
      </c>
      <c r="C10" t="s">
        <v>39</v>
      </c>
      <c r="D10" t="s">
        <v>40</v>
      </c>
      <c r="E10" t="s">
        <v>30</v>
      </c>
      <c r="F10" t="s">
        <v>25</v>
      </c>
      <c r="G10" t="s">
        <v>26</v>
      </c>
      <c r="H10" t="s">
        <v>33</v>
      </c>
      <c r="I10" s="2">
        <v>2</v>
      </c>
      <c r="J10" s="3">
        <v>55.5</v>
      </c>
      <c r="K10" s="4">
        <v>0.1</v>
      </c>
      <c r="L10" s="3">
        <v>27.42</v>
      </c>
      <c r="M10" s="3">
        <f>SalesTable4711[[#This Row],[Quantity]]*SalesTable4711[[#This Row],[Unit Cost]]</f>
        <v>54.84</v>
      </c>
      <c r="N10" s="3">
        <f>SalesTable4711[[#This Row],[Net Revenue]]-SalesTable4711[[#This Row],[Total Cost]]</f>
        <v>45.06</v>
      </c>
      <c r="O10" s="2">
        <v>0</v>
      </c>
      <c r="P10" s="3">
        <f>SalesTable4711[[#This Row],[Unit Price]]*SalesTable4711[[#This Row],[Quantity]]</f>
        <v>111</v>
      </c>
      <c r="Q10" s="3">
        <f>ROUND(SalesTable4711[[#This Row],[Unit Price]]*SalesTable4711[[#This Row],[Quantity]]*(1-SalesTable4711[[#This Row],[Discount %]]),2)</f>
        <v>99.9</v>
      </c>
      <c r="R10" s="3">
        <f>SalesTable4711[[#This Row],[Net Revenue]]-SalesTable4711[[#This Row],[Total Cost]]</f>
        <v>45.06</v>
      </c>
      <c r="S10" s="34">
        <f>SalesTable4711[[#This Row],[Profit]]/SalesTable4711[[#This Row],[Net Revenue]]</f>
        <v>0.45105105105105103</v>
      </c>
    </row>
    <row r="11" spans="1:19">
      <c r="A11" s="1">
        <v>45905</v>
      </c>
      <c r="B11" t="s">
        <v>48</v>
      </c>
      <c r="C11" t="s">
        <v>49</v>
      </c>
      <c r="D11" t="s">
        <v>50</v>
      </c>
      <c r="E11" t="s">
        <v>30</v>
      </c>
      <c r="F11" t="s">
        <v>31</v>
      </c>
      <c r="G11" t="s">
        <v>32</v>
      </c>
      <c r="H11" t="s">
        <v>20</v>
      </c>
      <c r="I11" s="2">
        <v>4</v>
      </c>
      <c r="J11" s="3">
        <v>187.29</v>
      </c>
      <c r="K11" s="4">
        <v>0.1</v>
      </c>
      <c r="L11" s="3">
        <v>117.53</v>
      </c>
      <c r="M11" s="3">
        <f>SalesTable4711[[#This Row],[Quantity]]*SalesTable4711[[#This Row],[Unit Cost]]</f>
        <v>470.12</v>
      </c>
      <c r="N11" s="3">
        <f>SalesTable4711[[#This Row],[Net Revenue]]-SalesTable4711[[#This Row],[Total Cost]]</f>
        <v>204.12</v>
      </c>
      <c r="O11" s="2">
        <v>4</v>
      </c>
      <c r="P11" s="3">
        <f>SalesTable4711[[#This Row],[Unit Price]]*SalesTable4711[[#This Row],[Quantity]]</f>
        <v>749.16</v>
      </c>
      <c r="Q11" s="3">
        <f>ROUND(SalesTable4711[[#This Row],[Unit Price]]*SalesTable4711[[#This Row],[Quantity]]*(1-SalesTable4711[[#This Row],[Discount %]]),2)</f>
        <v>674.24</v>
      </c>
      <c r="R11" s="3">
        <f>SalesTable4711[[#This Row],[Net Revenue]]-SalesTable4711[[#This Row],[Total Cost]]</f>
        <v>204.12</v>
      </c>
      <c r="S11" s="34">
        <f>SalesTable4711[[#This Row],[Profit]]/SalesTable4711[[#This Row],[Net Revenue]]</f>
        <v>0.30274086378737541</v>
      </c>
    </row>
    <row r="12" spans="1:19">
      <c r="A12" s="1">
        <v>45752</v>
      </c>
      <c r="B12" t="s">
        <v>51</v>
      </c>
      <c r="C12" t="s">
        <v>22</v>
      </c>
      <c r="D12" t="s">
        <v>23</v>
      </c>
      <c r="E12" t="s">
        <v>24</v>
      </c>
      <c r="F12" t="s">
        <v>52</v>
      </c>
      <c r="G12" t="s">
        <v>53</v>
      </c>
      <c r="H12" t="s">
        <v>20</v>
      </c>
      <c r="I12" s="2">
        <v>1</v>
      </c>
      <c r="J12" s="3">
        <v>12.69</v>
      </c>
      <c r="K12" s="4">
        <v>0</v>
      </c>
      <c r="L12" s="3">
        <v>4.24</v>
      </c>
      <c r="M12" s="3">
        <f>SalesTable4711[[#This Row],[Quantity]]*SalesTable4711[[#This Row],[Unit Cost]]</f>
        <v>4.24</v>
      </c>
      <c r="N12" s="3">
        <f>SalesTable4711[[#This Row],[Net Revenue]]-SalesTable4711[[#This Row],[Total Cost]]</f>
        <v>8.4499999999999993</v>
      </c>
      <c r="O12" s="2">
        <v>1</v>
      </c>
      <c r="P12" s="3">
        <f>SalesTable4711[[#This Row],[Unit Price]]*SalesTable4711[[#This Row],[Quantity]]</f>
        <v>12.69</v>
      </c>
      <c r="Q12" s="3">
        <f>ROUND(SalesTable4711[[#This Row],[Unit Price]]*SalesTable4711[[#This Row],[Quantity]]*(1-SalesTable4711[[#This Row],[Discount %]]),2)</f>
        <v>12.69</v>
      </c>
      <c r="R12" s="3">
        <f>SalesTable4711[[#This Row],[Net Revenue]]-SalesTable4711[[#This Row],[Total Cost]]</f>
        <v>8.4499999999999993</v>
      </c>
      <c r="S12" s="34">
        <f>SalesTable4711[[#This Row],[Profit]]/SalesTable4711[[#This Row],[Net Revenue]]</f>
        <v>0.66587864460204882</v>
      </c>
    </row>
    <row r="13" spans="1:19">
      <c r="A13" s="1">
        <v>45670</v>
      </c>
      <c r="B13" t="s">
        <v>54</v>
      </c>
      <c r="C13" t="s">
        <v>55</v>
      </c>
      <c r="D13" t="s">
        <v>56</v>
      </c>
      <c r="E13" t="s">
        <v>24</v>
      </c>
      <c r="F13" t="s">
        <v>52</v>
      </c>
      <c r="G13" t="s">
        <v>53</v>
      </c>
      <c r="H13" t="s">
        <v>33</v>
      </c>
      <c r="I13" s="2">
        <v>10</v>
      </c>
      <c r="J13" s="3">
        <v>9.6999999999999993</v>
      </c>
      <c r="K13" s="4">
        <v>0</v>
      </c>
      <c r="L13" s="3">
        <v>2.87</v>
      </c>
      <c r="M13" s="3">
        <f>SalesTable4711[[#This Row],[Quantity]]*SalesTable4711[[#This Row],[Unit Cost]]</f>
        <v>28.700000000000003</v>
      </c>
      <c r="N13" s="3">
        <f>SalesTable4711[[#This Row],[Net Revenue]]-SalesTable4711[[#This Row],[Total Cost]]</f>
        <v>68.3</v>
      </c>
      <c r="O13" s="2">
        <v>0</v>
      </c>
      <c r="P13" s="3">
        <f>SalesTable4711[[#This Row],[Unit Price]]*SalesTable4711[[#This Row],[Quantity]]</f>
        <v>97</v>
      </c>
      <c r="Q13" s="3">
        <f>ROUND(SalesTable4711[[#This Row],[Unit Price]]*SalesTable4711[[#This Row],[Quantity]]*(1-SalesTable4711[[#This Row],[Discount %]]),2)</f>
        <v>97</v>
      </c>
      <c r="R13" s="3">
        <f>SalesTable4711[[#This Row],[Net Revenue]]-SalesTable4711[[#This Row],[Total Cost]]</f>
        <v>68.3</v>
      </c>
      <c r="S13" s="34">
        <f>SalesTable4711[[#This Row],[Profit]]/SalesTable4711[[#This Row],[Net Revenue]]</f>
        <v>0.70412371134020613</v>
      </c>
    </row>
    <row r="14" spans="1:19">
      <c r="A14" s="1">
        <v>45706</v>
      </c>
      <c r="B14" t="s">
        <v>57</v>
      </c>
      <c r="C14" t="s">
        <v>58</v>
      </c>
      <c r="D14" t="s">
        <v>59</v>
      </c>
      <c r="E14" t="s">
        <v>17</v>
      </c>
      <c r="F14" t="s">
        <v>18</v>
      </c>
      <c r="G14" t="s">
        <v>19</v>
      </c>
      <c r="H14" t="s">
        <v>33</v>
      </c>
      <c r="I14" s="2">
        <v>2</v>
      </c>
      <c r="J14" s="3">
        <v>19.739999999999998</v>
      </c>
      <c r="K14" s="4">
        <v>0</v>
      </c>
      <c r="L14" s="3">
        <v>7.29</v>
      </c>
      <c r="M14" s="3">
        <f>SalesTable4711[[#This Row],[Quantity]]*SalesTable4711[[#This Row],[Unit Cost]]</f>
        <v>14.58</v>
      </c>
      <c r="N14" s="3">
        <f>SalesTable4711[[#This Row],[Net Revenue]]-SalesTable4711[[#This Row],[Total Cost]]</f>
        <v>24.9</v>
      </c>
      <c r="O14" s="2">
        <v>0</v>
      </c>
      <c r="P14" s="3">
        <f>SalesTable4711[[#This Row],[Unit Price]]*SalesTable4711[[#This Row],[Quantity]]</f>
        <v>39.479999999999997</v>
      </c>
      <c r="Q14" s="3">
        <f>ROUND(SalesTable4711[[#This Row],[Unit Price]]*SalesTable4711[[#This Row],[Quantity]]*(1-SalesTable4711[[#This Row],[Discount %]]),2)</f>
        <v>39.479999999999997</v>
      </c>
      <c r="R14" s="3">
        <f>SalesTable4711[[#This Row],[Net Revenue]]-SalesTable4711[[#This Row],[Total Cost]]</f>
        <v>24.9</v>
      </c>
      <c r="S14" s="34">
        <f>SalesTable4711[[#This Row],[Profit]]/SalesTable4711[[#This Row],[Net Revenue]]</f>
        <v>0.6306990881458967</v>
      </c>
    </row>
    <row r="15" spans="1:19">
      <c r="A15" s="1">
        <v>46020</v>
      </c>
      <c r="B15" t="s">
        <v>60</v>
      </c>
      <c r="C15" t="s">
        <v>15</v>
      </c>
      <c r="D15" t="s">
        <v>16</v>
      </c>
      <c r="E15" t="s">
        <v>17</v>
      </c>
      <c r="F15" t="s">
        <v>18</v>
      </c>
      <c r="G15" t="s">
        <v>19</v>
      </c>
      <c r="H15" t="s">
        <v>33</v>
      </c>
      <c r="I15" s="2">
        <v>9</v>
      </c>
      <c r="J15" s="3">
        <v>30.73</v>
      </c>
      <c r="K15" s="4">
        <v>0.05</v>
      </c>
      <c r="L15" s="3">
        <v>12</v>
      </c>
      <c r="M15" s="3">
        <f>SalesTable4711[[#This Row],[Quantity]]*SalesTable4711[[#This Row],[Unit Cost]]</f>
        <v>108</v>
      </c>
      <c r="N15" s="3">
        <f>SalesTable4711[[#This Row],[Net Revenue]]-SalesTable4711[[#This Row],[Total Cost]]</f>
        <v>154.74</v>
      </c>
      <c r="O15" s="2">
        <v>0</v>
      </c>
      <c r="P15" s="3">
        <f>SalesTable4711[[#This Row],[Unit Price]]*SalesTable4711[[#This Row],[Quantity]]</f>
        <v>276.57</v>
      </c>
      <c r="Q15" s="3">
        <f>ROUND(SalesTable4711[[#This Row],[Unit Price]]*SalesTable4711[[#This Row],[Quantity]]*(1-SalesTable4711[[#This Row],[Discount %]]),2)</f>
        <v>262.74</v>
      </c>
      <c r="R15" s="3">
        <f>SalesTable4711[[#This Row],[Net Revenue]]-SalesTable4711[[#This Row],[Total Cost]]</f>
        <v>154.74</v>
      </c>
      <c r="S15" s="34">
        <f>SalesTable4711[[#This Row],[Profit]]/SalesTable4711[[#This Row],[Net Revenue]]</f>
        <v>0.58894724823018951</v>
      </c>
    </row>
    <row r="16" spans="1:19">
      <c r="A16" s="1">
        <v>45728</v>
      </c>
      <c r="B16" t="s">
        <v>61</v>
      </c>
      <c r="C16" t="s">
        <v>58</v>
      </c>
      <c r="D16" t="s">
        <v>59</v>
      </c>
      <c r="E16" t="s">
        <v>17</v>
      </c>
      <c r="F16" t="s">
        <v>31</v>
      </c>
      <c r="G16" t="s">
        <v>32</v>
      </c>
      <c r="H16" t="s">
        <v>33</v>
      </c>
      <c r="I16" s="2">
        <v>6</v>
      </c>
      <c r="J16" s="3">
        <v>20.03</v>
      </c>
      <c r="K16" s="4">
        <v>0</v>
      </c>
      <c r="L16" s="3">
        <v>7.33</v>
      </c>
      <c r="M16" s="3">
        <f>SalesTable4711[[#This Row],[Quantity]]*SalesTable4711[[#This Row],[Unit Cost]]</f>
        <v>43.980000000000004</v>
      </c>
      <c r="N16" s="3">
        <f>SalesTable4711[[#This Row],[Net Revenue]]-SalesTable4711[[#This Row],[Total Cost]]</f>
        <v>76.2</v>
      </c>
      <c r="O16" s="2">
        <v>0</v>
      </c>
      <c r="P16" s="3">
        <f>SalesTable4711[[#This Row],[Unit Price]]*SalesTable4711[[#This Row],[Quantity]]</f>
        <v>120.18</v>
      </c>
      <c r="Q16" s="3">
        <f>ROUND(SalesTable4711[[#This Row],[Unit Price]]*SalesTable4711[[#This Row],[Quantity]]*(1-SalesTable4711[[#This Row],[Discount %]]),2)</f>
        <v>120.18</v>
      </c>
      <c r="R16" s="3">
        <f>SalesTable4711[[#This Row],[Net Revenue]]-SalesTable4711[[#This Row],[Total Cost]]</f>
        <v>76.2</v>
      </c>
      <c r="S16" s="34">
        <f>SalesTable4711[[#This Row],[Profit]]/SalesTable4711[[#This Row],[Net Revenue]]</f>
        <v>0.63404892661008483</v>
      </c>
    </row>
    <row r="17" spans="1:19">
      <c r="A17" s="1">
        <v>45842</v>
      </c>
      <c r="B17" t="s">
        <v>62</v>
      </c>
      <c r="C17" t="s">
        <v>63</v>
      </c>
      <c r="D17" t="s">
        <v>64</v>
      </c>
      <c r="E17" t="s">
        <v>17</v>
      </c>
      <c r="F17" t="s">
        <v>18</v>
      </c>
      <c r="G17" t="s">
        <v>19</v>
      </c>
      <c r="H17" t="s">
        <v>33</v>
      </c>
      <c r="I17" s="2">
        <v>6</v>
      </c>
      <c r="J17" s="3">
        <v>79.069999999999993</v>
      </c>
      <c r="K17" s="4">
        <v>0</v>
      </c>
      <c r="L17" s="3">
        <v>44.53</v>
      </c>
      <c r="M17" s="3">
        <f>SalesTable4711[[#This Row],[Quantity]]*SalesTable4711[[#This Row],[Unit Cost]]</f>
        <v>267.18</v>
      </c>
      <c r="N17" s="3">
        <f>SalesTable4711[[#This Row],[Net Revenue]]-SalesTable4711[[#This Row],[Total Cost]]</f>
        <v>207.24</v>
      </c>
      <c r="O17" s="2">
        <v>0</v>
      </c>
      <c r="P17" s="3">
        <f>SalesTable4711[[#This Row],[Unit Price]]*SalesTable4711[[#This Row],[Quantity]]</f>
        <v>474.41999999999996</v>
      </c>
      <c r="Q17" s="3">
        <f>ROUND(SalesTable4711[[#This Row],[Unit Price]]*SalesTable4711[[#This Row],[Quantity]]*(1-SalesTable4711[[#This Row],[Discount %]]),2)</f>
        <v>474.42</v>
      </c>
      <c r="R17" s="3">
        <f>SalesTable4711[[#This Row],[Net Revenue]]-SalesTable4711[[#This Row],[Total Cost]]</f>
        <v>207.24</v>
      </c>
      <c r="S17" s="34">
        <f>SalesTable4711[[#This Row],[Profit]]/SalesTable4711[[#This Row],[Net Revenue]]</f>
        <v>0.43682812697609713</v>
      </c>
    </row>
    <row r="18" spans="1:19">
      <c r="A18" s="1">
        <v>45872</v>
      </c>
      <c r="B18" t="s">
        <v>65</v>
      </c>
      <c r="C18" t="s">
        <v>66</v>
      </c>
      <c r="D18" t="s">
        <v>67</v>
      </c>
      <c r="E18" t="s">
        <v>30</v>
      </c>
      <c r="F18" t="s">
        <v>52</v>
      </c>
      <c r="G18" t="s">
        <v>53</v>
      </c>
      <c r="H18" t="s">
        <v>33</v>
      </c>
      <c r="I18" s="2">
        <v>10</v>
      </c>
      <c r="J18" s="3">
        <v>70.13</v>
      </c>
      <c r="K18" s="4">
        <v>0</v>
      </c>
      <c r="L18" s="3">
        <v>33.49</v>
      </c>
      <c r="M18" s="3">
        <f>SalesTable4711[[#This Row],[Quantity]]*SalesTable4711[[#This Row],[Unit Cost]]</f>
        <v>334.90000000000003</v>
      </c>
      <c r="N18" s="3">
        <f>SalesTable4711[[#This Row],[Net Revenue]]-SalesTable4711[[#This Row],[Total Cost]]</f>
        <v>366.39999999999992</v>
      </c>
      <c r="O18" s="2">
        <v>0</v>
      </c>
      <c r="P18" s="3">
        <f>SalesTable4711[[#This Row],[Unit Price]]*SalesTable4711[[#This Row],[Quantity]]</f>
        <v>701.3</v>
      </c>
      <c r="Q18" s="3">
        <f>ROUND(SalesTable4711[[#This Row],[Unit Price]]*SalesTable4711[[#This Row],[Quantity]]*(1-SalesTable4711[[#This Row],[Discount %]]),2)</f>
        <v>701.3</v>
      </c>
      <c r="R18" s="3">
        <f>SalesTable4711[[#This Row],[Net Revenue]]-SalesTable4711[[#This Row],[Total Cost]]</f>
        <v>366.39999999999992</v>
      </c>
      <c r="S18" s="34">
        <f>SalesTable4711[[#This Row],[Profit]]/SalesTable4711[[#This Row],[Net Revenue]]</f>
        <v>0.52245829174390412</v>
      </c>
    </row>
    <row r="19" spans="1:19">
      <c r="A19" s="1">
        <v>45856</v>
      </c>
      <c r="B19" t="s">
        <v>68</v>
      </c>
      <c r="C19" t="s">
        <v>69</v>
      </c>
      <c r="D19" t="s">
        <v>70</v>
      </c>
      <c r="E19" t="s">
        <v>30</v>
      </c>
      <c r="F19" t="s">
        <v>18</v>
      </c>
      <c r="G19" t="s">
        <v>19</v>
      </c>
      <c r="H19" t="s">
        <v>33</v>
      </c>
      <c r="I19" s="2">
        <v>4</v>
      </c>
      <c r="J19" s="3">
        <v>41.1</v>
      </c>
      <c r="K19" s="4">
        <v>0.2</v>
      </c>
      <c r="L19" s="3">
        <v>18.440000000000001</v>
      </c>
      <c r="M19" s="3">
        <f>SalesTable4711[[#This Row],[Quantity]]*SalesTable4711[[#This Row],[Unit Cost]]</f>
        <v>73.760000000000005</v>
      </c>
      <c r="N19" s="3">
        <f>SalesTable4711[[#This Row],[Net Revenue]]-SalesTable4711[[#This Row],[Total Cost]]</f>
        <v>57.760000000000005</v>
      </c>
      <c r="O19" s="2">
        <v>0</v>
      </c>
      <c r="P19" s="3">
        <f>SalesTable4711[[#This Row],[Unit Price]]*SalesTable4711[[#This Row],[Quantity]]</f>
        <v>164.4</v>
      </c>
      <c r="Q19" s="3">
        <f>ROUND(SalesTable4711[[#This Row],[Unit Price]]*SalesTable4711[[#This Row],[Quantity]]*(1-SalesTable4711[[#This Row],[Discount %]]),2)</f>
        <v>131.52000000000001</v>
      </c>
      <c r="R19" s="3">
        <f>SalesTable4711[[#This Row],[Net Revenue]]-SalesTable4711[[#This Row],[Total Cost]]</f>
        <v>57.760000000000005</v>
      </c>
      <c r="S19" s="34">
        <f>SalesTable4711[[#This Row],[Profit]]/SalesTable4711[[#This Row],[Net Revenue]]</f>
        <v>0.43917274939172751</v>
      </c>
    </row>
    <row r="20" spans="1:19">
      <c r="A20" s="1">
        <v>45953</v>
      </c>
      <c r="B20" t="s">
        <v>71</v>
      </c>
      <c r="C20" t="s">
        <v>49</v>
      </c>
      <c r="D20" t="s">
        <v>50</v>
      </c>
      <c r="E20" t="s">
        <v>30</v>
      </c>
      <c r="F20" t="s">
        <v>52</v>
      </c>
      <c r="G20" t="s">
        <v>53</v>
      </c>
      <c r="H20" t="s">
        <v>33</v>
      </c>
      <c r="I20" s="2">
        <v>4</v>
      </c>
      <c r="J20" s="3">
        <v>189.28</v>
      </c>
      <c r="K20" s="4">
        <v>0.2</v>
      </c>
      <c r="L20" s="3">
        <v>117.77</v>
      </c>
      <c r="M20" s="3">
        <f>SalesTable4711[[#This Row],[Quantity]]*SalesTable4711[[#This Row],[Unit Cost]]</f>
        <v>471.08</v>
      </c>
      <c r="N20" s="3">
        <f>SalesTable4711[[#This Row],[Net Revenue]]-SalesTable4711[[#This Row],[Total Cost]]</f>
        <v>134.62000000000006</v>
      </c>
      <c r="O20" s="2">
        <v>0</v>
      </c>
      <c r="P20" s="3">
        <f>SalesTable4711[[#This Row],[Unit Price]]*SalesTable4711[[#This Row],[Quantity]]</f>
        <v>757.12</v>
      </c>
      <c r="Q20" s="3">
        <f>ROUND(SalesTable4711[[#This Row],[Unit Price]]*SalesTable4711[[#This Row],[Quantity]]*(1-SalesTable4711[[#This Row],[Discount %]]),2)</f>
        <v>605.70000000000005</v>
      </c>
      <c r="R20" s="3">
        <f>SalesTable4711[[#This Row],[Net Revenue]]-SalesTable4711[[#This Row],[Total Cost]]</f>
        <v>134.62000000000006</v>
      </c>
      <c r="S20" s="34">
        <f>SalesTable4711[[#This Row],[Profit]]/SalesTable4711[[#This Row],[Net Revenue]]</f>
        <v>0.22225524186891207</v>
      </c>
    </row>
    <row r="21" spans="1:19">
      <c r="A21" s="1">
        <v>45750</v>
      </c>
      <c r="B21" t="s">
        <v>72</v>
      </c>
      <c r="C21" t="s">
        <v>73</v>
      </c>
      <c r="D21" t="s">
        <v>74</v>
      </c>
      <c r="E21" t="s">
        <v>75</v>
      </c>
      <c r="F21" t="s">
        <v>41</v>
      </c>
      <c r="G21" t="s">
        <v>42</v>
      </c>
      <c r="H21" t="s">
        <v>33</v>
      </c>
      <c r="I21" s="2">
        <v>2</v>
      </c>
      <c r="J21" s="3">
        <v>31.45</v>
      </c>
      <c r="K21" s="4">
        <v>0</v>
      </c>
      <c r="L21" s="3">
        <v>14.32</v>
      </c>
      <c r="M21" s="3">
        <f>SalesTable4711[[#This Row],[Quantity]]*SalesTable4711[[#This Row],[Unit Cost]]</f>
        <v>28.64</v>
      </c>
      <c r="N21" s="3">
        <f>SalesTable4711[[#This Row],[Net Revenue]]-SalesTable4711[[#This Row],[Total Cost]]</f>
        <v>34.26</v>
      </c>
      <c r="O21" s="2">
        <v>0</v>
      </c>
      <c r="P21" s="3">
        <f>SalesTable4711[[#This Row],[Unit Price]]*SalesTable4711[[#This Row],[Quantity]]</f>
        <v>62.9</v>
      </c>
      <c r="Q21" s="3">
        <f>ROUND(SalesTable4711[[#This Row],[Unit Price]]*SalesTable4711[[#This Row],[Quantity]]*(1-SalesTable4711[[#This Row],[Discount %]]),2)</f>
        <v>62.9</v>
      </c>
      <c r="R21" s="3">
        <f>SalesTable4711[[#This Row],[Net Revenue]]-SalesTable4711[[#This Row],[Total Cost]]</f>
        <v>34.26</v>
      </c>
      <c r="S21" s="34">
        <f>SalesTable4711[[#This Row],[Profit]]/SalesTable4711[[#This Row],[Net Revenue]]</f>
        <v>0.54467408585055643</v>
      </c>
    </row>
    <row r="22" spans="1:19">
      <c r="A22" s="1">
        <v>45660</v>
      </c>
      <c r="B22" t="s">
        <v>76</v>
      </c>
      <c r="C22" t="s">
        <v>63</v>
      </c>
      <c r="D22" t="s">
        <v>64</v>
      </c>
      <c r="E22" t="s">
        <v>17</v>
      </c>
      <c r="F22" t="s">
        <v>41</v>
      </c>
      <c r="G22" t="s">
        <v>42</v>
      </c>
      <c r="H22" t="s">
        <v>33</v>
      </c>
      <c r="I22" s="2">
        <v>1</v>
      </c>
      <c r="J22" s="3">
        <v>78.73</v>
      </c>
      <c r="K22" s="4">
        <v>0.15</v>
      </c>
      <c r="L22" s="3">
        <v>44.49</v>
      </c>
      <c r="M22" s="3">
        <f>SalesTable4711[[#This Row],[Quantity]]*SalesTable4711[[#This Row],[Unit Cost]]</f>
        <v>44.49</v>
      </c>
      <c r="N22" s="3">
        <f>SalesTable4711[[#This Row],[Net Revenue]]-SalesTable4711[[#This Row],[Total Cost]]</f>
        <v>22.43</v>
      </c>
      <c r="O22" s="2">
        <v>0</v>
      </c>
      <c r="P22" s="3">
        <f>SalesTable4711[[#This Row],[Unit Price]]*SalesTable4711[[#This Row],[Quantity]]</f>
        <v>78.73</v>
      </c>
      <c r="Q22" s="3">
        <f>ROUND(SalesTable4711[[#This Row],[Unit Price]]*SalesTable4711[[#This Row],[Quantity]]*(1-SalesTable4711[[#This Row],[Discount %]]),2)</f>
        <v>66.92</v>
      </c>
      <c r="R22" s="3">
        <f>SalesTable4711[[#This Row],[Net Revenue]]-SalesTable4711[[#This Row],[Total Cost]]</f>
        <v>22.43</v>
      </c>
      <c r="S22" s="34">
        <f>SalesTable4711[[#This Row],[Profit]]/SalesTable4711[[#This Row],[Net Revenue]]</f>
        <v>0.33517632994620439</v>
      </c>
    </row>
    <row r="23" spans="1:19">
      <c r="A23" s="1">
        <v>45707</v>
      </c>
      <c r="B23" t="s">
        <v>77</v>
      </c>
      <c r="C23" t="s">
        <v>55</v>
      </c>
      <c r="D23" t="s">
        <v>56</v>
      </c>
      <c r="E23" t="s">
        <v>24</v>
      </c>
      <c r="F23" t="s">
        <v>52</v>
      </c>
      <c r="G23" t="s">
        <v>53</v>
      </c>
      <c r="H23" t="s">
        <v>20</v>
      </c>
      <c r="I23" s="2">
        <v>3</v>
      </c>
      <c r="J23" s="3">
        <v>9.44</v>
      </c>
      <c r="K23" s="4">
        <v>0.15</v>
      </c>
      <c r="L23" s="3">
        <v>2.83</v>
      </c>
      <c r="M23" s="3">
        <f>SalesTable4711[[#This Row],[Quantity]]*SalesTable4711[[#This Row],[Unit Cost]]</f>
        <v>8.49</v>
      </c>
      <c r="N23" s="3">
        <f>SalesTable4711[[#This Row],[Net Revenue]]-SalesTable4711[[#This Row],[Total Cost]]</f>
        <v>15.58</v>
      </c>
      <c r="O23" s="2">
        <v>3</v>
      </c>
      <c r="P23" s="3">
        <f>SalesTable4711[[#This Row],[Unit Price]]*SalesTable4711[[#This Row],[Quantity]]</f>
        <v>28.32</v>
      </c>
      <c r="Q23" s="3">
        <f>ROUND(SalesTable4711[[#This Row],[Unit Price]]*SalesTable4711[[#This Row],[Quantity]]*(1-SalesTable4711[[#This Row],[Discount %]]),2)</f>
        <v>24.07</v>
      </c>
      <c r="R23" s="3">
        <f>SalesTable4711[[#This Row],[Net Revenue]]-SalesTable4711[[#This Row],[Total Cost]]</f>
        <v>15.58</v>
      </c>
      <c r="S23" s="34">
        <f>SalesTable4711[[#This Row],[Profit]]/SalesTable4711[[#This Row],[Net Revenue]]</f>
        <v>0.6472787702534275</v>
      </c>
    </row>
    <row r="24" spans="1:19">
      <c r="A24" s="1">
        <v>45836</v>
      </c>
      <c r="B24" t="s">
        <v>78</v>
      </c>
      <c r="C24" t="s">
        <v>15</v>
      </c>
      <c r="D24" t="s">
        <v>16</v>
      </c>
      <c r="E24" t="s">
        <v>17</v>
      </c>
      <c r="F24" t="s">
        <v>41</v>
      </c>
      <c r="G24" t="s">
        <v>42</v>
      </c>
      <c r="H24" t="s">
        <v>33</v>
      </c>
      <c r="I24" s="2">
        <v>10</v>
      </c>
      <c r="J24" s="3">
        <v>29.27</v>
      </c>
      <c r="K24" s="4">
        <v>0.1</v>
      </c>
      <c r="L24" s="3">
        <v>12.11</v>
      </c>
      <c r="M24" s="3">
        <f>SalesTable4711[[#This Row],[Quantity]]*SalesTable4711[[#This Row],[Unit Cost]]</f>
        <v>121.1</v>
      </c>
      <c r="N24" s="3">
        <f>SalesTable4711[[#This Row],[Net Revenue]]-SalesTable4711[[#This Row],[Total Cost]]</f>
        <v>142.33000000000001</v>
      </c>
      <c r="O24" s="2">
        <v>0</v>
      </c>
      <c r="P24" s="3">
        <f>SalesTable4711[[#This Row],[Unit Price]]*SalesTable4711[[#This Row],[Quantity]]</f>
        <v>292.7</v>
      </c>
      <c r="Q24" s="3">
        <f>ROUND(SalesTable4711[[#This Row],[Unit Price]]*SalesTable4711[[#This Row],[Quantity]]*(1-SalesTable4711[[#This Row],[Discount %]]),2)</f>
        <v>263.43</v>
      </c>
      <c r="R24" s="3">
        <f>SalesTable4711[[#This Row],[Net Revenue]]-SalesTable4711[[#This Row],[Total Cost]]</f>
        <v>142.33000000000001</v>
      </c>
      <c r="S24" s="34">
        <f>SalesTable4711[[#This Row],[Profit]]/SalesTable4711[[#This Row],[Net Revenue]]</f>
        <v>0.54029533462399881</v>
      </c>
    </row>
    <row r="25" spans="1:19">
      <c r="A25" s="1">
        <v>45965</v>
      </c>
      <c r="B25" t="s">
        <v>79</v>
      </c>
      <c r="C25" t="s">
        <v>39</v>
      </c>
      <c r="D25" t="s">
        <v>40</v>
      </c>
      <c r="E25" t="s">
        <v>30</v>
      </c>
      <c r="F25" t="s">
        <v>31</v>
      </c>
      <c r="G25" t="s">
        <v>32</v>
      </c>
      <c r="H25" t="s">
        <v>20</v>
      </c>
      <c r="I25" s="2">
        <v>5</v>
      </c>
      <c r="J25" s="3">
        <v>53.95</v>
      </c>
      <c r="K25" s="4">
        <v>0.2</v>
      </c>
      <c r="L25" s="3">
        <v>26.57</v>
      </c>
      <c r="M25" s="3">
        <f>SalesTable4711[[#This Row],[Quantity]]*SalesTable4711[[#This Row],[Unit Cost]]</f>
        <v>132.85</v>
      </c>
      <c r="N25" s="3">
        <f>SalesTable4711[[#This Row],[Net Revenue]]-SalesTable4711[[#This Row],[Total Cost]]</f>
        <v>82.950000000000017</v>
      </c>
      <c r="O25" s="2">
        <v>5</v>
      </c>
      <c r="P25" s="3">
        <f>SalesTable4711[[#This Row],[Unit Price]]*SalesTable4711[[#This Row],[Quantity]]</f>
        <v>269.75</v>
      </c>
      <c r="Q25" s="3">
        <f>ROUND(SalesTable4711[[#This Row],[Unit Price]]*SalesTable4711[[#This Row],[Quantity]]*(1-SalesTable4711[[#This Row],[Discount %]]),2)</f>
        <v>215.8</v>
      </c>
      <c r="R25" s="3">
        <f>SalesTable4711[[#This Row],[Net Revenue]]-SalesTable4711[[#This Row],[Total Cost]]</f>
        <v>82.950000000000017</v>
      </c>
      <c r="S25" s="34">
        <f>SalesTable4711[[#This Row],[Profit]]/SalesTable4711[[#This Row],[Net Revenue]]</f>
        <v>0.38438368860055611</v>
      </c>
    </row>
    <row r="26" spans="1:19">
      <c r="A26" s="1">
        <v>45918</v>
      </c>
      <c r="B26" t="s">
        <v>80</v>
      </c>
      <c r="C26" t="s">
        <v>35</v>
      </c>
      <c r="D26" t="s">
        <v>36</v>
      </c>
      <c r="E26" t="s">
        <v>17</v>
      </c>
      <c r="F26" t="s">
        <v>41</v>
      </c>
      <c r="G26" t="s">
        <v>42</v>
      </c>
      <c r="H26" t="s">
        <v>33</v>
      </c>
      <c r="I26" s="2">
        <v>8</v>
      </c>
      <c r="J26" s="3">
        <v>25</v>
      </c>
      <c r="K26" s="4">
        <v>0</v>
      </c>
      <c r="L26" s="3">
        <v>9.56</v>
      </c>
      <c r="M26" s="3">
        <f>SalesTable4711[[#This Row],[Quantity]]*SalesTable4711[[#This Row],[Unit Cost]]</f>
        <v>76.48</v>
      </c>
      <c r="N26" s="3">
        <f>SalesTable4711[[#This Row],[Net Revenue]]-SalesTable4711[[#This Row],[Total Cost]]</f>
        <v>123.52</v>
      </c>
      <c r="O26" s="2">
        <v>0</v>
      </c>
      <c r="P26" s="3">
        <f>SalesTable4711[[#This Row],[Unit Price]]*SalesTable4711[[#This Row],[Quantity]]</f>
        <v>200</v>
      </c>
      <c r="Q26" s="3">
        <f>ROUND(SalesTable4711[[#This Row],[Unit Price]]*SalesTable4711[[#This Row],[Quantity]]*(1-SalesTable4711[[#This Row],[Discount %]]),2)</f>
        <v>200</v>
      </c>
      <c r="R26" s="3">
        <f>SalesTable4711[[#This Row],[Net Revenue]]-SalesTable4711[[#This Row],[Total Cost]]</f>
        <v>123.52</v>
      </c>
      <c r="S26" s="34">
        <f>SalesTable4711[[#This Row],[Profit]]/SalesTable4711[[#This Row],[Net Revenue]]</f>
        <v>0.61759999999999993</v>
      </c>
    </row>
    <row r="27" spans="1:19">
      <c r="A27" s="1">
        <v>45866</v>
      </c>
      <c r="B27" t="s">
        <v>81</v>
      </c>
      <c r="C27" t="s">
        <v>82</v>
      </c>
      <c r="D27" t="s">
        <v>83</v>
      </c>
      <c r="E27" t="s">
        <v>75</v>
      </c>
      <c r="F27" t="s">
        <v>41</v>
      </c>
      <c r="G27" t="s">
        <v>42</v>
      </c>
      <c r="H27" t="s">
        <v>20</v>
      </c>
      <c r="I27" s="2">
        <v>1</v>
      </c>
      <c r="J27" s="3">
        <v>27.31</v>
      </c>
      <c r="K27" s="4">
        <v>0.2</v>
      </c>
      <c r="L27" s="3">
        <v>11.96</v>
      </c>
      <c r="M27" s="3">
        <f>SalesTable4711[[#This Row],[Quantity]]*SalesTable4711[[#This Row],[Unit Cost]]</f>
        <v>11.96</v>
      </c>
      <c r="N27" s="3">
        <f>SalesTable4711[[#This Row],[Net Revenue]]-SalesTable4711[[#This Row],[Total Cost]]</f>
        <v>9.89</v>
      </c>
      <c r="O27" s="2">
        <v>1</v>
      </c>
      <c r="P27" s="3">
        <f>SalesTable4711[[#This Row],[Unit Price]]*SalesTable4711[[#This Row],[Quantity]]</f>
        <v>27.31</v>
      </c>
      <c r="Q27" s="3">
        <f>ROUND(SalesTable4711[[#This Row],[Unit Price]]*SalesTable4711[[#This Row],[Quantity]]*(1-SalesTable4711[[#This Row],[Discount %]]),2)</f>
        <v>21.85</v>
      </c>
      <c r="R27" s="3">
        <f>SalesTable4711[[#This Row],[Net Revenue]]-SalesTable4711[[#This Row],[Total Cost]]</f>
        <v>9.89</v>
      </c>
      <c r="S27" s="34">
        <f>SalesTable4711[[#This Row],[Profit]]/SalesTable4711[[#This Row],[Net Revenue]]</f>
        <v>0.45263157894736844</v>
      </c>
    </row>
    <row r="28" spans="1:19">
      <c r="A28" s="1">
        <v>45675</v>
      </c>
      <c r="B28" t="s">
        <v>84</v>
      </c>
      <c r="C28" t="s">
        <v>45</v>
      </c>
      <c r="D28" t="s">
        <v>46</v>
      </c>
      <c r="E28" t="s">
        <v>24</v>
      </c>
      <c r="F28" t="s">
        <v>52</v>
      </c>
      <c r="G28" t="s">
        <v>53</v>
      </c>
      <c r="H28" t="s">
        <v>20</v>
      </c>
      <c r="I28" s="2">
        <v>2</v>
      </c>
      <c r="J28" s="3">
        <v>23.64</v>
      </c>
      <c r="K28" s="4">
        <v>0.2</v>
      </c>
      <c r="L28" s="3">
        <v>8.35</v>
      </c>
      <c r="M28" s="3">
        <f>SalesTable4711[[#This Row],[Quantity]]*SalesTable4711[[#This Row],[Unit Cost]]</f>
        <v>16.7</v>
      </c>
      <c r="N28" s="3">
        <f>SalesTable4711[[#This Row],[Net Revenue]]-SalesTable4711[[#This Row],[Total Cost]]</f>
        <v>21.12</v>
      </c>
      <c r="O28" s="2">
        <v>2</v>
      </c>
      <c r="P28" s="3">
        <f>SalesTable4711[[#This Row],[Unit Price]]*SalesTable4711[[#This Row],[Quantity]]</f>
        <v>47.28</v>
      </c>
      <c r="Q28" s="3">
        <f>ROUND(SalesTable4711[[#This Row],[Unit Price]]*SalesTable4711[[#This Row],[Quantity]]*(1-SalesTable4711[[#This Row],[Discount %]]),2)</f>
        <v>37.82</v>
      </c>
      <c r="R28" s="3">
        <f>SalesTable4711[[#This Row],[Net Revenue]]-SalesTable4711[[#This Row],[Total Cost]]</f>
        <v>21.12</v>
      </c>
      <c r="S28" s="34">
        <f>SalesTable4711[[#This Row],[Profit]]/SalesTable4711[[#This Row],[Net Revenue]]</f>
        <v>0.55843469063987305</v>
      </c>
    </row>
    <row r="29" spans="1:19">
      <c r="A29" s="1">
        <v>45886</v>
      </c>
      <c r="B29" t="s">
        <v>85</v>
      </c>
      <c r="C29" t="s">
        <v>63</v>
      </c>
      <c r="D29" t="s">
        <v>64</v>
      </c>
      <c r="E29" t="s">
        <v>17</v>
      </c>
      <c r="F29" t="s">
        <v>25</v>
      </c>
      <c r="G29" t="s">
        <v>26</v>
      </c>
      <c r="H29" t="s">
        <v>20</v>
      </c>
      <c r="I29" s="2">
        <v>9</v>
      </c>
      <c r="J29" s="3">
        <v>77.97</v>
      </c>
      <c r="K29" s="4">
        <v>0.1</v>
      </c>
      <c r="L29" s="3">
        <v>45.32</v>
      </c>
      <c r="M29" s="3">
        <f>SalesTable4711[[#This Row],[Quantity]]*SalesTable4711[[#This Row],[Unit Cost]]</f>
        <v>407.88</v>
      </c>
      <c r="N29" s="3">
        <f>SalesTable4711[[#This Row],[Net Revenue]]-SalesTable4711[[#This Row],[Total Cost]]</f>
        <v>223.67999999999995</v>
      </c>
      <c r="O29" s="2">
        <v>9</v>
      </c>
      <c r="P29" s="3">
        <f>SalesTable4711[[#This Row],[Unit Price]]*SalesTable4711[[#This Row],[Quantity]]</f>
        <v>701.73</v>
      </c>
      <c r="Q29" s="3">
        <f>ROUND(SalesTable4711[[#This Row],[Unit Price]]*SalesTable4711[[#This Row],[Quantity]]*(1-SalesTable4711[[#This Row],[Discount %]]),2)</f>
        <v>631.55999999999995</v>
      </c>
      <c r="R29" s="3">
        <f>SalesTable4711[[#This Row],[Net Revenue]]-SalesTable4711[[#This Row],[Total Cost]]</f>
        <v>223.67999999999995</v>
      </c>
      <c r="S29" s="34">
        <f>SalesTable4711[[#This Row],[Profit]]/SalesTable4711[[#This Row],[Net Revenue]]</f>
        <v>0.35417062511875352</v>
      </c>
    </row>
    <row r="30" spans="1:19">
      <c r="A30" s="1">
        <v>45751</v>
      </c>
      <c r="B30" t="s">
        <v>86</v>
      </c>
      <c r="C30" t="s">
        <v>63</v>
      </c>
      <c r="D30" t="s">
        <v>64</v>
      </c>
      <c r="E30" t="s">
        <v>17</v>
      </c>
      <c r="F30" t="s">
        <v>25</v>
      </c>
      <c r="G30" t="s">
        <v>26</v>
      </c>
      <c r="H30" t="s">
        <v>20</v>
      </c>
      <c r="I30" s="2">
        <v>4</v>
      </c>
      <c r="J30" s="3">
        <v>80.56</v>
      </c>
      <c r="K30" s="4">
        <v>0.1</v>
      </c>
      <c r="L30" s="3">
        <v>45.12</v>
      </c>
      <c r="M30" s="3">
        <f>SalesTable4711[[#This Row],[Quantity]]*SalesTable4711[[#This Row],[Unit Cost]]</f>
        <v>180.48</v>
      </c>
      <c r="N30" s="3">
        <f>SalesTable4711[[#This Row],[Net Revenue]]-SalesTable4711[[#This Row],[Total Cost]]</f>
        <v>109.53999999999999</v>
      </c>
      <c r="O30" s="2">
        <v>4</v>
      </c>
      <c r="P30" s="3">
        <f>SalesTable4711[[#This Row],[Unit Price]]*SalesTable4711[[#This Row],[Quantity]]</f>
        <v>322.24</v>
      </c>
      <c r="Q30" s="3">
        <f>ROUND(SalesTable4711[[#This Row],[Unit Price]]*SalesTable4711[[#This Row],[Quantity]]*(1-SalesTable4711[[#This Row],[Discount %]]),2)</f>
        <v>290.02</v>
      </c>
      <c r="R30" s="3">
        <f>SalesTable4711[[#This Row],[Net Revenue]]-SalesTable4711[[#This Row],[Total Cost]]</f>
        <v>109.53999999999999</v>
      </c>
      <c r="S30" s="34">
        <f>SalesTable4711[[#This Row],[Profit]]/SalesTable4711[[#This Row],[Net Revenue]]</f>
        <v>0.37769808978691122</v>
      </c>
    </row>
    <row r="31" spans="1:19">
      <c r="A31" s="1">
        <v>45786</v>
      </c>
      <c r="B31" t="s">
        <v>87</v>
      </c>
      <c r="C31" t="s">
        <v>39</v>
      </c>
      <c r="D31" t="s">
        <v>40</v>
      </c>
      <c r="E31" t="s">
        <v>30</v>
      </c>
      <c r="F31" t="s">
        <v>18</v>
      </c>
      <c r="G31" t="s">
        <v>19</v>
      </c>
      <c r="H31" t="s">
        <v>20</v>
      </c>
      <c r="I31" s="2">
        <v>3</v>
      </c>
      <c r="J31" s="3">
        <v>55.56</v>
      </c>
      <c r="K31" s="4">
        <v>0.05</v>
      </c>
      <c r="L31" s="3">
        <v>27.46</v>
      </c>
      <c r="M31" s="3">
        <f>SalesTable4711[[#This Row],[Quantity]]*SalesTable4711[[#This Row],[Unit Cost]]</f>
        <v>82.38</v>
      </c>
      <c r="N31" s="3">
        <f>SalesTable4711[[#This Row],[Net Revenue]]-SalesTable4711[[#This Row],[Total Cost]]</f>
        <v>75.97</v>
      </c>
      <c r="O31" s="2">
        <v>3</v>
      </c>
      <c r="P31" s="3">
        <f>SalesTable4711[[#This Row],[Unit Price]]*SalesTable4711[[#This Row],[Quantity]]</f>
        <v>166.68</v>
      </c>
      <c r="Q31" s="3">
        <f>ROUND(SalesTable4711[[#This Row],[Unit Price]]*SalesTable4711[[#This Row],[Quantity]]*(1-SalesTable4711[[#This Row],[Discount %]]),2)</f>
        <v>158.35</v>
      </c>
      <c r="R31" s="3">
        <f>SalesTable4711[[#This Row],[Net Revenue]]-SalesTable4711[[#This Row],[Total Cost]]</f>
        <v>75.97</v>
      </c>
      <c r="S31" s="34">
        <f>SalesTable4711[[#This Row],[Profit]]/SalesTable4711[[#This Row],[Net Revenue]]</f>
        <v>0.47976002526049888</v>
      </c>
    </row>
    <row r="32" spans="1:19">
      <c r="A32" s="1">
        <v>45992</v>
      </c>
      <c r="B32" t="s">
        <v>88</v>
      </c>
      <c r="C32" t="s">
        <v>89</v>
      </c>
      <c r="D32" t="s">
        <v>90</v>
      </c>
      <c r="E32" t="s">
        <v>75</v>
      </c>
      <c r="F32" t="s">
        <v>25</v>
      </c>
      <c r="G32" t="s">
        <v>26</v>
      </c>
      <c r="H32" t="s">
        <v>33</v>
      </c>
      <c r="I32" s="2">
        <v>10</v>
      </c>
      <c r="J32" s="3">
        <v>19.03</v>
      </c>
      <c r="K32" s="4">
        <v>0.2</v>
      </c>
      <c r="L32" s="3">
        <v>7.01</v>
      </c>
      <c r="M32" s="3">
        <f>SalesTable4711[[#This Row],[Quantity]]*SalesTable4711[[#This Row],[Unit Cost]]</f>
        <v>70.099999999999994</v>
      </c>
      <c r="N32" s="3">
        <f>SalesTable4711[[#This Row],[Net Revenue]]-SalesTable4711[[#This Row],[Total Cost]]</f>
        <v>82.140000000000015</v>
      </c>
      <c r="O32" s="2">
        <v>0</v>
      </c>
      <c r="P32" s="3">
        <f>SalesTable4711[[#This Row],[Unit Price]]*SalesTable4711[[#This Row],[Quantity]]</f>
        <v>190.3</v>
      </c>
      <c r="Q32" s="3">
        <f>ROUND(SalesTable4711[[#This Row],[Unit Price]]*SalesTable4711[[#This Row],[Quantity]]*(1-SalesTable4711[[#This Row],[Discount %]]),2)</f>
        <v>152.24</v>
      </c>
      <c r="R32" s="3">
        <f>SalesTable4711[[#This Row],[Net Revenue]]-SalesTable4711[[#This Row],[Total Cost]]</f>
        <v>82.140000000000015</v>
      </c>
      <c r="S32" s="34">
        <f>SalesTable4711[[#This Row],[Profit]]/SalesTable4711[[#This Row],[Net Revenue]]</f>
        <v>0.5395428271150815</v>
      </c>
    </row>
    <row r="33" spans="1:19">
      <c r="A33" s="1">
        <v>46003</v>
      </c>
      <c r="B33" t="s">
        <v>91</v>
      </c>
      <c r="C33" t="s">
        <v>49</v>
      </c>
      <c r="D33" t="s">
        <v>50</v>
      </c>
      <c r="E33" t="s">
        <v>30</v>
      </c>
      <c r="F33" t="s">
        <v>31</v>
      </c>
      <c r="G33" t="s">
        <v>32</v>
      </c>
      <c r="H33" t="s">
        <v>33</v>
      </c>
      <c r="I33" s="2">
        <v>5</v>
      </c>
      <c r="J33" s="3">
        <v>191.26</v>
      </c>
      <c r="K33" s="4">
        <v>0.2</v>
      </c>
      <c r="L33" s="3">
        <v>117.05</v>
      </c>
      <c r="M33" s="3">
        <f>SalesTable4711[[#This Row],[Quantity]]*SalesTable4711[[#This Row],[Unit Cost]]</f>
        <v>585.25</v>
      </c>
      <c r="N33" s="3">
        <f>SalesTable4711[[#This Row],[Net Revenue]]-SalesTable4711[[#This Row],[Total Cost]]</f>
        <v>179.78999999999996</v>
      </c>
      <c r="O33" s="2">
        <v>0</v>
      </c>
      <c r="P33" s="3">
        <f>SalesTable4711[[#This Row],[Unit Price]]*SalesTable4711[[#This Row],[Quantity]]</f>
        <v>956.3</v>
      </c>
      <c r="Q33" s="3">
        <f>ROUND(SalesTable4711[[#This Row],[Unit Price]]*SalesTable4711[[#This Row],[Quantity]]*(1-SalesTable4711[[#This Row],[Discount %]]),2)</f>
        <v>765.04</v>
      </c>
      <c r="R33" s="3">
        <f>SalesTable4711[[#This Row],[Net Revenue]]-SalesTable4711[[#This Row],[Total Cost]]</f>
        <v>179.78999999999996</v>
      </c>
      <c r="S33" s="34">
        <f>SalesTable4711[[#This Row],[Profit]]/SalesTable4711[[#This Row],[Net Revenue]]</f>
        <v>0.23500731987869911</v>
      </c>
    </row>
    <row r="34" spans="1:19">
      <c r="A34" s="1">
        <v>45961</v>
      </c>
      <c r="B34" t="s">
        <v>92</v>
      </c>
      <c r="C34" t="s">
        <v>63</v>
      </c>
      <c r="D34" t="s">
        <v>64</v>
      </c>
      <c r="E34" t="s">
        <v>17</v>
      </c>
      <c r="F34" t="s">
        <v>31</v>
      </c>
      <c r="G34" t="s">
        <v>32</v>
      </c>
      <c r="H34" t="s">
        <v>20</v>
      </c>
      <c r="I34" s="2">
        <v>7</v>
      </c>
      <c r="J34" s="3">
        <v>81.150000000000006</v>
      </c>
      <c r="K34" s="4">
        <v>0.2</v>
      </c>
      <c r="L34" s="3">
        <v>44.48</v>
      </c>
      <c r="M34" s="3">
        <f>SalesTable4711[[#This Row],[Quantity]]*SalesTable4711[[#This Row],[Unit Cost]]</f>
        <v>311.35999999999996</v>
      </c>
      <c r="N34" s="3">
        <f>SalesTable4711[[#This Row],[Net Revenue]]-SalesTable4711[[#This Row],[Total Cost]]</f>
        <v>143.08000000000004</v>
      </c>
      <c r="O34" s="2">
        <v>7</v>
      </c>
      <c r="P34" s="3">
        <f>SalesTable4711[[#This Row],[Unit Price]]*SalesTable4711[[#This Row],[Quantity]]</f>
        <v>568.05000000000007</v>
      </c>
      <c r="Q34" s="3">
        <f>ROUND(SalesTable4711[[#This Row],[Unit Price]]*SalesTable4711[[#This Row],[Quantity]]*(1-SalesTable4711[[#This Row],[Discount %]]),2)</f>
        <v>454.44</v>
      </c>
      <c r="R34" s="3">
        <f>SalesTable4711[[#This Row],[Net Revenue]]-SalesTable4711[[#This Row],[Total Cost]]</f>
        <v>143.08000000000004</v>
      </c>
      <c r="S34" s="34">
        <f>SalesTable4711[[#This Row],[Profit]]/SalesTable4711[[#This Row],[Net Revenue]]</f>
        <v>0.31484904497843508</v>
      </c>
    </row>
    <row r="35" spans="1:19">
      <c r="A35" s="1">
        <v>45799</v>
      </c>
      <c r="B35" t="s">
        <v>93</v>
      </c>
      <c r="C35" t="s">
        <v>45</v>
      </c>
      <c r="D35" t="s">
        <v>46</v>
      </c>
      <c r="E35" t="s">
        <v>24</v>
      </c>
      <c r="F35" t="s">
        <v>18</v>
      </c>
      <c r="G35" t="s">
        <v>19</v>
      </c>
      <c r="H35" t="s">
        <v>33</v>
      </c>
      <c r="I35" s="2">
        <v>2</v>
      </c>
      <c r="J35" s="3">
        <v>23.55</v>
      </c>
      <c r="K35" s="4">
        <v>0</v>
      </c>
      <c r="L35" s="3">
        <v>8.36</v>
      </c>
      <c r="M35" s="3">
        <f>SalesTable4711[[#This Row],[Quantity]]*SalesTable4711[[#This Row],[Unit Cost]]</f>
        <v>16.72</v>
      </c>
      <c r="N35" s="3">
        <f>SalesTable4711[[#This Row],[Net Revenue]]-SalesTable4711[[#This Row],[Total Cost]]</f>
        <v>30.380000000000003</v>
      </c>
      <c r="O35" s="2">
        <v>0</v>
      </c>
      <c r="P35" s="3">
        <f>SalesTable4711[[#This Row],[Unit Price]]*SalesTable4711[[#This Row],[Quantity]]</f>
        <v>47.1</v>
      </c>
      <c r="Q35" s="3">
        <f>ROUND(SalesTable4711[[#This Row],[Unit Price]]*SalesTable4711[[#This Row],[Quantity]]*(1-SalesTable4711[[#This Row],[Discount %]]),2)</f>
        <v>47.1</v>
      </c>
      <c r="R35" s="3">
        <f>SalesTable4711[[#This Row],[Net Revenue]]-SalesTable4711[[#This Row],[Total Cost]]</f>
        <v>30.380000000000003</v>
      </c>
      <c r="S35" s="34">
        <f>SalesTable4711[[#This Row],[Profit]]/SalesTable4711[[#This Row],[Net Revenue]]</f>
        <v>0.64501061571125273</v>
      </c>
    </row>
    <row r="36" spans="1:19">
      <c r="A36" s="1">
        <v>45817</v>
      </c>
      <c r="B36" t="s">
        <v>94</v>
      </c>
      <c r="C36" t="s">
        <v>28</v>
      </c>
      <c r="D36" t="s">
        <v>29</v>
      </c>
      <c r="E36" t="s">
        <v>30</v>
      </c>
      <c r="F36" t="s">
        <v>41</v>
      </c>
      <c r="G36" t="s">
        <v>42</v>
      </c>
      <c r="H36" t="s">
        <v>20</v>
      </c>
      <c r="I36" s="2">
        <v>1</v>
      </c>
      <c r="J36" s="3">
        <v>25.71</v>
      </c>
      <c r="K36" s="4">
        <v>0</v>
      </c>
      <c r="L36" s="3">
        <v>10.52</v>
      </c>
      <c r="M36" s="3">
        <f>SalesTable4711[[#This Row],[Quantity]]*SalesTable4711[[#This Row],[Unit Cost]]</f>
        <v>10.52</v>
      </c>
      <c r="N36" s="3">
        <f>SalesTable4711[[#This Row],[Net Revenue]]-SalesTable4711[[#This Row],[Total Cost]]</f>
        <v>15.190000000000001</v>
      </c>
      <c r="O36" s="2">
        <v>1</v>
      </c>
      <c r="P36" s="3">
        <f>SalesTable4711[[#This Row],[Unit Price]]*SalesTable4711[[#This Row],[Quantity]]</f>
        <v>25.71</v>
      </c>
      <c r="Q36" s="3">
        <f>ROUND(SalesTable4711[[#This Row],[Unit Price]]*SalesTable4711[[#This Row],[Quantity]]*(1-SalesTable4711[[#This Row],[Discount %]]),2)</f>
        <v>25.71</v>
      </c>
      <c r="R36" s="3">
        <f>SalesTable4711[[#This Row],[Net Revenue]]-SalesTable4711[[#This Row],[Total Cost]]</f>
        <v>15.190000000000001</v>
      </c>
      <c r="S36" s="34">
        <f>SalesTable4711[[#This Row],[Profit]]/SalesTable4711[[#This Row],[Net Revenue]]</f>
        <v>0.59082069233761181</v>
      </c>
    </row>
    <row r="37" spans="1:19">
      <c r="A37" s="1">
        <v>45809</v>
      </c>
      <c r="B37" t="s">
        <v>95</v>
      </c>
      <c r="C37" t="s">
        <v>66</v>
      </c>
      <c r="D37" t="s">
        <v>67</v>
      </c>
      <c r="E37" t="s">
        <v>30</v>
      </c>
      <c r="F37" t="s">
        <v>41</v>
      </c>
      <c r="G37" t="s">
        <v>42</v>
      </c>
      <c r="H37" t="s">
        <v>33</v>
      </c>
      <c r="I37" s="2">
        <v>5</v>
      </c>
      <c r="J37" s="3">
        <v>68.52</v>
      </c>
      <c r="K37" s="4">
        <v>0</v>
      </c>
      <c r="L37" s="3">
        <v>34.46</v>
      </c>
      <c r="M37" s="3">
        <f>SalesTable4711[[#This Row],[Quantity]]*SalesTable4711[[#This Row],[Unit Cost]]</f>
        <v>172.3</v>
      </c>
      <c r="N37" s="3">
        <f>SalesTable4711[[#This Row],[Net Revenue]]-SalesTable4711[[#This Row],[Total Cost]]</f>
        <v>170.3</v>
      </c>
      <c r="O37" s="2">
        <v>0</v>
      </c>
      <c r="P37" s="3">
        <f>SalesTable4711[[#This Row],[Unit Price]]*SalesTable4711[[#This Row],[Quantity]]</f>
        <v>342.59999999999997</v>
      </c>
      <c r="Q37" s="3">
        <f>ROUND(SalesTable4711[[#This Row],[Unit Price]]*SalesTable4711[[#This Row],[Quantity]]*(1-SalesTable4711[[#This Row],[Discount %]]),2)</f>
        <v>342.6</v>
      </c>
      <c r="R37" s="3">
        <f>SalesTable4711[[#This Row],[Net Revenue]]-SalesTable4711[[#This Row],[Total Cost]]</f>
        <v>170.3</v>
      </c>
      <c r="S37" s="34">
        <f>SalesTable4711[[#This Row],[Profit]]/SalesTable4711[[#This Row],[Net Revenue]]</f>
        <v>0.49708114419147692</v>
      </c>
    </row>
    <row r="38" spans="1:19">
      <c r="A38" s="1">
        <v>45874</v>
      </c>
      <c r="B38" t="s">
        <v>96</v>
      </c>
      <c r="C38" t="s">
        <v>82</v>
      </c>
      <c r="D38" t="s">
        <v>83</v>
      </c>
      <c r="E38" t="s">
        <v>75</v>
      </c>
      <c r="F38" t="s">
        <v>31</v>
      </c>
      <c r="G38" t="s">
        <v>32</v>
      </c>
      <c r="H38" t="s">
        <v>20</v>
      </c>
      <c r="I38" s="2">
        <v>2</v>
      </c>
      <c r="J38" s="3">
        <v>28.2</v>
      </c>
      <c r="K38" s="4">
        <v>0</v>
      </c>
      <c r="L38" s="3">
        <v>11.61</v>
      </c>
      <c r="M38" s="3">
        <f>SalesTable4711[[#This Row],[Quantity]]*SalesTable4711[[#This Row],[Unit Cost]]</f>
        <v>23.22</v>
      </c>
      <c r="N38" s="3">
        <f>SalesTable4711[[#This Row],[Net Revenue]]-SalesTable4711[[#This Row],[Total Cost]]</f>
        <v>33.18</v>
      </c>
      <c r="O38" s="2">
        <v>2</v>
      </c>
      <c r="P38" s="3">
        <f>SalesTable4711[[#This Row],[Unit Price]]*SalesTable4711[[#This Row],[Quantity]]</f>
        <v>56.4</v>
      </c>
      <c r="Q38" s="3">
        <f>ROUND(SalesTable4711[[#This Row],[Unit Price]]*SalesTable4711[[#This Row],[Quantity]]*(1-SalesTable4711[[#This Row],[Discount %]]),2)</f>
        <v>56.4</v>
      </c>
      <c r="R38" s="3">
        <f>SalesTable4711[[#This Row],[Net Revenue]]-SalesTable4711[[#This Row],[Total Cost]]</f>
        <v>33.18</v>
      </c>
      <c r="S38" s="34">
        <f>SalesTable4711[[#This Row],[Profit]]/SalesTable4711[[#This Row],[Net Revenue]]</f>
        <v>0.58829787234042552</v>
      </c>
    </row>
    <row r="39" spans="1:19">
      <c r="A39" s="1">
        <v>45751</v>
      </c>
      <c r="B39" t="s">
        <v>97</v>
      </c>
      <c r="C39" t="s">
        <v>73</v>
      </c>
      <c r="D39" t="s">
        <v>74</v>
      </c>
      <c r="E39" t="s">
        <v>75</v>
      </c>
      <c r="F39" t="s">
        <v>25</v>
      </c>
      <c r="G39" t="s">
        <v>26</v>
      </c>
      <c r="H39" t="s">
        <v>33</v>
      </c>
      <c r="I39" s="2">
        <v>3</v>
      </c>
      <c r="J39" s="3">
        <v>32.22</v>
      </c>
      <c r="K39" s="4">
        <v>0</v>
      </c>
      <c r="L39" s="3">
        <v>14.44</v>
      </c>
      <c r="M39" s="3">
        <f>SalesTable4711[[#This Row],[Quantity]]*SalesTable4711[[#This Row],[Unit Cost]]</f>
        <v>43.32</v>
      </c>
      <c r="N39" s="3">
        <f>SalesTable4711[[#This Row],[Net Revenue]]-SalesTable4711[[#This Row],[Total Cost]]</f>
        <v>53.339999999999996</v>
      </c>
      <c r="O39" s="2">
        <v>0</v>
      </c>
      <c r="P39" s="3">
        <f>SalesTable4711[[#This Row],[Unit Price]]*SalesTable4711[[#This Row],[Quantity]]</f>
        <v>96.66</v>
      </c>
      <c r="Q39" s="3">
        <f>ROUND(SalesTable4711[[#This Row],[Unit Price]]*SalesTable4711[[#This Row],[Quantity]]*(1-SalesTable4711[[#This Row],[Discount %]]),2)</f>
        <v>96.66</v>
      </c>
      <c r="R39" s="3">
        <f>SalesTable4711[[#This Row],[Net Revenue]]-SalesTable4711[[#This Row],[Total Cost]]</f>
        <v>53.339999999999996</v>
      </c>
      <c r="S39" s="34">
        <f>SalesTable4711[[#This Row],[Profit]]/SalesTable4711[[#This Row],[Net Revenue]]</f>
        <v>0.55183116076970828</v>
      </c>
    </row>
    <row r="40" spans="1:19">
      <c r="A40" s="1">
        <v>45753</v>
      </c>
      <c r="B40" t="s">
        <v>98</v>
      </c>
      <c r="C40" t="s">
        <v>58</v>
      </c>
      <c r="D40" t="s">
        <v>59</v>
      </c>
      <c r="E40" t="s">
        <v>17</v>
      </c>
      <c r="F40" t="s">
        <v>31</v>
      </c>
      <c r="G40" t="s">
        <v>32</v>
      </c>
      <c r="H40" t="s">
        <v>33</v>
      </c>
      <c r="I40" s="2">
        <v>1</v>
      </c>
      <c r="J40" s="3">
        <v>20.27</v>
      </c>
      <c r="K40" s="4">
        <v>0.1</v>
      </c>
      <c r="L40" s="3">
        <v>7.38</v>
      </c>
      <c r="M40" s="3">
        <f>SalesTable4711[[#This Row],[Quantity]]*SalesTable4711[[#This Row],[Unit Cost]]</f>
        <v>7.38</v>
      </c>
      <c r="N40" s="3">
        <f>SalesTable4711[[#This Row],[Net Revenue]]-SalesTable4711[[#This Row],[Total Cost]]</f>
        <v>10.86</v>
      </c>
      <c r="O40" s="2">
        <v>0</v>
      </c>
      <c r="P40" s="3">
        <f>SalesTable4711[[#This Row],[Unit Price]]*SalesTable4711[[#This Row],[Quantity]]</f>
        <v>20.27</v>
      </c>
      <c r="Q40" s="3">
        <f>ROUND(SalesTable4711[[#This Row],[Unit Price]]*SalesTable4711[[#This Row],[Quantity]]*(1-SalesTable4711[[#This Row],[Discount %]]),2)</f>
        <v>18.239999999999998</v>
      </c>
      <c r="R40" s="3">
        <f>SalesTable4711[[#This Row],[Net Revenue]]-SalesTable4711[[#This Row],[Total Cost]]</f>
        <v>10.86</v>
      </c>
      <c r="S40" s="34">
        <f>SalesTable4711[[#This Row],[Profit]]/SalesTable4711[[#This Row],[Net Revenue]]</f>
        <v>0.59539473684210531</v>
      </c>
    </row>
    <row r="41" spans="1:19">
      <c r="A41" s="1">
        <v>45830</v>
      </c>
      <c r="B41" t="s">
        <v>99</v>
      </c>
      <c r="C41" t="s">
        <v>35</v>
      </c>
      <c r="D41" t="s">
        <v>36</v>
      </c>
      <c r="E41" t="s">
        <v>17</v>
      </c>
      <c r="F41" t="s">
        <v>31</v>
      </c>
      <c r="G41" t="s">
        <v>32</v>
      </c>
      <c r="H41" t="s">
        <v>20</v>
      </c>
      <c r="I41" s="2">
        <v>6</v>
      </c>
      <c r="J41" s="3">
        <v>23.91</v>
      </c>
      <c r="K41" s="4">
        <v>0</v>
      </c>
      <c r="L41" s="3">
        <v>9.49</v>
      </c>
      <c r="M41" s="3">
        <f>SalesTable4711[[#This Row],[Quantity]]*SalesTable4711[[#This Row],[Unit Cost]]</f>
        <v>56.94</v>
      </c>
      <c r="N41" s="3">
        <f>SalesTable4711[[#This Row],[Net Revenue]]-SalesTable4711[[#This Row],[Total Cost]]</f>
        <v>86.52000000000001</v>
      </c>
      <c r="O41" s="2">
        <v>6</v>
      </c>
      <c r="P41" s="3">
        <f>SalesTable4711[[#This Row],[Unit Price]]*SalesTable4711[[#This Row],[Quantity]]</f>
        <v>143.46</v>
      </c>
      <c r="Q41" s="3">
        <f>ROUND(SalesTable4711[[#This Row],[Unit Price]]*SalesTable4711[[#This Row],[Quantity]]*(1-SalesTable4711[[#This Row],[Discount %]]),2)</f>
        <v>143.46</v>
      </c>
      <c r="R41" s="3">
        <f>SalesTable4711[[#This Row],[Net Revenue]]-SalesTable4711[[#This Row],[Total Cost]]</f>
        <v>86.52000000000001</v>
      </c>
      <c r="S41" s="34">
        <f>SalesTable4711[[#This Row],[Profit]]/SalesTable4711[[#This Row],[Net Revenue]]</f>
        <v>0.60309493935591807</v>
      </c>
    </row>
    <row r="42" spans="1:19">
      <c r="A42" s="1">
        <v>45976</v>
      </c>
      <c r="B42" t="s">
        <v>100</v>
      </c>
      <c r="C42" t="s">
        <v>73</v>
      </c>
      <c r="D42" t="s">
        <v>74</v>
      </c>
      <c r="E42" t="s">
        <v>75</v>
      </c>
      <c r="F42" t="s">
        <v>18</v>
      </c>
      <c r="G42" t="s">
        <v>19</v>
      </c>
      <c r="H42" t="s">
        <v>33</v>
      </c>
      <c r="I42" s="2">
        <v>8</v>
      </c>
      <c r="J42" s="3">
        <v>31.08</v>
      </c>
      <c r="K42" s="4">
        <v>0.15</v>
      </c>
      <c r="L42" s="3">
        <v>14.41</v>
      </c>
      <c r="M42" s="3">
        <f>SalesTable4711[[#This Row],[Quantity]]*SalesTable4711[[#This Row],[Unit Cost]]</f>
        <v>115.28</v>
      </c>
      <c r="N42" s="3">
        <f>SalesTable4711[[#This Row],[Net Revenue]]-SalesTable4711[[#This Row],[Total Cost]]</f>
        <v>96.06</v>
      </c>
      <c r="O42" s="2">
        <v>0</v>
      </c>
      <c r="P42" s="3">
        <f>SalesTable4711[[#This Row],[Unit Price]]*SalesTable4711[[#This Row],[Quantity]]</f>
        <v>248.64</v>
      </c>
      <c r="Q42" s="3">
        <f>ROUND(SalesTable4711[[#This Row],[Unit Price]]*SalesTable4711[[#This Row],[Quantity]]*(1-SalesTable4711[[#This Row],[Discount %]]),2)</f>
        <v>211.34</v>
      </c>
      <c r="R42" s="3">
        <f>SalesTable4711[[#This Row],[Net Revenue]]-SalesTable4711[[#This Row],[Total Cost]]</f>
        <v>96.06</v>
      </c>
      <c r="S42" s="34">
        <f>SalesTable4711[[#This Row],[Profit]]/SalesTable4711[[#This Row],[Net Revenue]]</f>
        <v>0.45452824832024225</v>
      </c>
    </row>
    <row r="43" spans="1:19">
      <c r="A43" s="1">
        <v>46000</v>
      </c>
      <c r="B43" t="s">
        <v>101</v>
      </c>
      <c r="C43" t="s">
        <v>73</v>
      </c>
      <c r="D43" t="s">
        <v>74</v>
      </c>
      <c r="E43" t="s">
        <v>75</v>
      </c>
      <c r="F43" t="s">
        <v>25</v>
      </c>
      <c r="G43" t="s">
        <v>26</v>
      </c>
      <c r="H43" t="s">
        <v>33</v>
      </c>
      <c r="I43" s="2">
        <v>13</v>
      </c>
      <c r="J43" s="3">
        <v>31.67</v>
      </c>
      <c r="K43" s="4">
        <v>0.15</v>
      </c>
      <c r="L43" s="3">
        <v>14.02</v>
      </c>
      <c r="M43" s="3">
        <f>SalesTable4711[[#This Row],[Quantity]]*SalesTable4711[[#This Row],[Unit Cost]]</f>
        <v>182.26</v>
      </c>
      <c r="N43" s="3">
        <f>SalesTable4711[[#This Row],[Net Revenue]]-SalesTable4711[[#This Row],[Total Cost]]</f>
        <v>167.69</v>
      </c>
      <c r="O43" s="2">
        <v>0</v>
      </c>
      <c r="P43" s="3">
        <f>SalesTable4711[[#This Row],[Unit Price]]*SalesTable4711[[#This Row],[Quantity]]</f>
        <v>411.71000000000004</v>
      </c>
      <c r="Q43" s="3">
        <f>ROUND(SalesTable4711[[#This Row],[Unit Price]]*SalesTable4711[[#This Row],[Quantity]]*(1-SalesTable4711[[#This Row],[Discount %]]),2)</f>
        <v>349.95</v>
      </c>
      <c r="R43" s="3">
        <f>SalesTable4711[[#This Row],[Net Revenue]]-SalesTable4711[[#This Row],[Total Cost]]</f>
        <v>167.69</v>
      </c>
      <c r="S43" s="34">
        <f>SalesTable4711[[#This Row],[Profit]]/SalesTable4711[[#This Row],[Net Revenue]]</f>
        <v>0.47918274039148451</v>
      </c>
    </row>
    <row r="44" spans="1:19">
      <c r="A44" s="1">
        <v>46000</v>
      </c>
      <c r="B44" t="s">
        <v>102</v>
      </c>
      <c r="C44" t="s">
        <v>28</v>
      </c>
      <c r="D44" t="s">
        <v>29</v>
      </c>
      <c r="E44" t="s">
        <v>30</v>
      </c>
      <c r="F44" t="s">
        <v>41</v>
      </c>
      <c r="G44" t="s">
        <v>42</v>
      </c>
      <c r="H44" t="s">
        <v>33</v>
      </c>
      <c r="I44" s="2">
        <v>3</v>
      </c>
      <c r="J44" s="3">
        <v>24.89</v>
      </c>
      <c r="K44" s="4">
        <v>0.2</v>
      </c>
      <c r="L44" s="3">
        <v>10.37</v>
      </c>
      <c r="M44" s="3">
        <f>SalesTable4711[[#This Row],[Quantity]]*SalesTable4711[[#This Row],[Unit Cost]]</f>
        <v>31.11</v>
      </c>
      <c r="N44" s="3">
        <f>SalesTable4711[[#This Row],[Net Revenue]]-SalesTable4711[[#This Row],[Total Cost]]</f>
        <v>28.630000000000003</v>
      </c>
      <c r="O44" s="2">
        <v>0</v>
      </c>
      <c r="P44" s="3">
        <f>SalesTable4711[[#This Row],[Unit Price]]*SalesTable4711[[#This Row],[Quantity]]</f>
        <v>74.67</v>
      </c>
      <c r="Q44" s="3">
        <f>ROUND(SalesTable4711[[#This Row],[Unit Price]]*SalesTable4711[[#This Row],[Quantity]]*(1-SalesTable4711[[#This Row],[Discount %]]),2)</f>
        <v>59.74</v>
      </c>
      <c r="R44" s="3">
        <f>SalesTable4711[[#This Row],[Net Revenue]]-SalesTable4711[[#This Row],[Total Cost]]</f>
        <v>28.630000000000003</v>
      </c>
      <c r="S44" s="34">
        <f>SalesTable4711[[#This Row],[Profit]]/SalesTable4711[[#This Row],[Net Revenue]]</f>
        <v>0.47924338801473054</v>
      </c>
    </row>
    <row r="45" spans="1:19">
      <c r="A45" s="1">
        <v>45671</v>
      </c>
      <c r="B45" t="s">
        <v>103</v>
      </c>
      <c r="C45" t="s">
        <v>28</v>
      </c>
      <c r="D45" t="s">
        <v>29</v>
      </c>
      <c r="E45" t="s">
        <v>30</v>
      </c>
      <c r="F45" t="s">
        <v>25</v>
      </c>
      <c r="G45" t="s">
        <v>26</v>
      </c>
      <c r="H45" t="s">
        <v>33</v>
      </c>
      <c r="I45" s="2">
        <v>3</v>
      </c>
      <c r="J45" s="3">
        <v>25.32</v>
      </c>
      <c r="K45" s="4">
        <v>0.05</v>
      </c>
      <c r="L45" s="3">
        <v>10.44</v>
      </c>
      <c r="M45" s="3">
        <f>SalesTable4711[[#This Row],[Quantity]]*SalesTable4711[[#This Row],[Unit Cost]]</f>
        <v>31.32</v>
      </c>
      <c r="N45" s="3">
        <f>SalesTable4711[[#This Row],[Net Revenue]]-SalesTable4711[[#This Row],[Total Cost]]</f>
        <v>40.839999999999996</v>
      </c>
      <c r="O45" s="2">
        <v>0</v>
      </c>
      <c r="P45" s="3">
        <f>SalesTable4711[[#This Row],[Unit Price]]*SalesTable4711[[#This Row],[Quantity]]</f>
        <v>75.960000000000008</v>
      </c>
      <c r="Q45" s="3">
        <f>ROUND(SalesTable4711[[#This Row],[Unit Price]]*SalesTable4711[[#This Row],[Quantity]]*(1-SalesTable4711[[#This Row],[Discount %]]),2)</f>
        <v>72.16</v>
      </c>
      <c r="R45" s="3">
        <f>SalesTable4711[[#This Row],[Net Revenue]]-SalesTable4711[[#This Row],[Total Cost]]</f>
        <v>40.839999999999996</v>
      </c>
      <c r="S45" s="34">
        <f>SalesTable4711[[#This Row],[Profit]]/SalesTable4711[[#This Row],[Net Revenue]]</f>
        <v>0.56596452328159641</v>
      </c>
    </row>
    <row r="46" spans="1:19">
      <c r="A46" s="1">
        <v>45679</v>
      </c>
      <c r="B46" t="s">
        <v>104</v>
      </c>
      <c r="C46" t="s">
        <v>63</v>
      </c>
      <c r="D46" t="s">
        <v>64</v>
      </c>
      <c r="E46" t="s">
        <v>17</v>
      </c>
      <c r="F46" t="s">
        <v>18</v>
      </c>
      <c r="G46" t="s">
        <v>19</v>
      </c>
      <c r="H46" t="s">
        <v>33</v>
      </c>
      <c r="I46" s="2">
        <v>5</v>
      </c>
      <c r="J46" s="3">
        <v>78.19</v>
      </c>
      <c r="K46" s="4">
        <v>0.05</v>
      </c>
      <c r="L46" s="3">
        <v>45.01</v>
      </c>
      <c r="M46" s="3">
        <f>SalesTable4711[[#This Row],[Quantity]]*SalesTable4711[[#This Row],[Unit Cost]]</f>
        <v>225.04999999999998</v>
      </c>
      <c r="N46" s="3">
        <f>SalesTable4711[[#This Row],[Net Revenue]]-SalesTable4711[[#This Row],[Total Cost]]</f>
        <v>146.35</v>
      </c>
      <c r="O46" s="2">
        <v>0</v>
      </c>
      <c r="P46" s="3">
        <f>SalesTable4711[[#This Row],[Unit Price]]*SalesTable4711[[#This Row],[Quantity]]</f>
        <v>390.95</v>
      </c>
      <c r="Q46" s="3">
        <f>ROUND(SalesTable4711[[#This Row],[Unit Price]]*SalesTable4711[[#This Row],[Quantity]]*(1-SalesTable4711[[#This Row],[Discount %]]),2)</f>
        <v>371.4</v>
      </c>
      <c r="R46" s="3">
        <f>SalesTable4711[[#This Row],[Net Revenue]]-SalesTable4711[[#This Row],[Total Cost]]</f>
        <v>146.35</v>
      </c>
      <c r="S46" s="34">
        <f>SalesTable4711[[#This Row],[Profit]]/SalesTable4711[[#This Row],[Net Revenue]]</f>
        <v>0.39404954227248251</v>
      </c>
    </row>
    <row r="47" spans="1:19">
      <c r="A47" s="1">
        <v>45941</v>
      </c>
      <c r="B47" t="s">
        <v>105</v>
      </c>
      <c r="C47" t="s">
        <v>82</v>
      </c>
      <c r="D47" t="s">
        <v>83</v>
      </c>
      <c r="E47" t="s">
        <v>75</v>
      </c>
      <c r="F47" t="s">
        <v>18</v>
      </c>
      <c r="G47" t="s">
        <v>19</v>
      </c>
      <c r="H47" t="s">
        <v>33</v>
      </c>
      <c r="I47" s="2">
        <v>1</v>
      </c>
      <c r="J47" s="3">
        <v>27.76</v>
      </c>
      <c r="K47" s="4">
        <v>0.1</v>
      </c>
      <c r="L47" s="3">
        <v>11.83</v>
      </c>
      <c r="M47" s="3">
        <f>SalesTable4711[[#This Row],[Quantity]]*SalesTable4711[[#This Row],[Unit Cost]]</f>
        <v>11.83</v>
      </c>
      <c r="N47" s="3">
        <f>SalesTable4711[[#This Row],[Net Revenue]]-SalesTable4711[[#This Row],[Total Cost]]</f>
        <v>13.15</v>
      </c>
      <c r="O47" s="2">
        <v>0</v>
      </c>
      <c r="P47" s="3">
        <f>SalesTable4711[[#This Row],[Unit Price]]*SalesTable4711[[#This Row],[Quantity]]</f>
        <v>27.76</v>
      </c>
      <c r="Q47" s="3">
        <f>ROUND(SalesTable4711[[#This Row],[Unit Price]]*SalesTable4711[[#This Row],[Quantity]]*(1-SalesTable4711[[#This Row],[Discount %]]),2)</f>
        <v>24.98</v>
      </c>
      <c r="R47" s="3">
        <f>SalesTable4711[[#This Row],[Net Revenue]]-SalesTable4711[[#This Row],[Total Cost]]</f>
        <v>13.15</v>
      </c>
      <c r="S47" s="34">
        <f>SalesTable4711[[#This Row],[Profit]]/SalesTable4711[[#This Row],[Net Revenue]]</f>
        <v>0.52642113690952763</v>
      </c>
    </row>
    <row r="48" spans="1:19">
      <c r="A48" s="1">
        <v>46011</v>
      </c>
      <c r="B48" t="s">
        <v>106</v>
      </c>
      <c r="C48" t="s">
        <v>55</v>
      </c>
      <c r="D48" t="s">
        <v>56</v>
      </c>
      <c r="E48" t="s">
        <v>24</v>
      </c>
      <c r="F48" t="s">
        <v>18</v>
      </c>
      <c r="G48" t="s">
        <v>19</v>
      </c>
      <c r="H48" t="s">
        <v>33</v>
      </c>
      <c r="I48" s="2">
        <v>7</v>
      </c>
      <c r="J48" s="3">
        <v>9.3699999999999992</v>
      </c>
      <c r="K48" s="4">
        <v>0.1</v>
      </c>
      <c r="L48" s="3">
        <v>2.86</v>
      </c>
      <c r="M48" s="3">
        <f>SalesTable4711[[#This Row],[Quantity]]*SalesTable4711[[#This Row],[Unit Cost]]</f>
        <v>20.02</v>
      </c>
      <c r="N48" s="3">
        <f>SalesTable4711[[#This Row],[Net Revenue]]-SalesTable4711[[#This Row],[Total Cost]]</f>
        <v>39.010000000000005</v>
      </c>
      <c r="O48" s="2">
        <v>0</v>
      </c>
      <c r="P48" s="3">
        <f>SalesTable4711[[#This Row],[Unit Price]]*SalesTable4711[[#This Row],[Quantity]]</f>
        <v>65.589999999999989</v>
      </c>
      <c r="Q48" s="3">
        <f>ROUND(SalesTable4711[[#This Row],[Unit Price]]*SalesTable4711[[#This Row],[Quantity]]*(1-SalesTable4711[[#This Row],[Discount %]]),2)</f>
        <v>59.03</v>
      </c>
      <c r="R48" s="3">
        <f>SalesTable4711[[#This Row],[Net Revenue]]-SalesTable4711[[#This Row],[Total Cost]]</f>
        <v>39.010000000000005</v>
      </c>
      <c r="S48" s="34">
        <f>SalesTable4711[[#This Row],[Profit]]/SalesTable4711[[#This Row],[Net Revenue]]</f>
        <v>0.66085041504319841</v>
      </c>
    </row>
    <row r="49" spans="1:19">
      <c r="A49" s="1">
        <v>45792</v>
      </c>
      <c r="B49" t="s">
        <v>107</v>
      </c>
      <c r="C49" t="s">
        <v>89</v>
      </c>
      <c r="D49" t="s">
        <v>90</v>
      </c>
      <c r="E49" t="s">
        <v>75</v>
      </c>
      <c r="F49" t="s">
        <v>31</v>
      </c>
      <c r="G49" t="s">
        <v>32</v>
      </c>
      <c r="H49" t="s">
        <v>33</v>
      </c>
      <c r="I49" s="2">
        <v>6</v>
      </c>
      <c r="J49" s="3">
        <v>19.510000000000002</v>
      </c>
      <c r="K49" s="4">
        <v>0</v>
      </c>
      <c r="L49" s="3">
        <v>6.94</v>
      </c>
      <c r="M49" s="3">
        <f>SalesTable4711[[#This Row],[Quantity]]*SalesTable4711[[#This Row],[Unit Cost]]</f>
        <v>41.64</v>
      </c>
      <c r="N49" s="3">
        <f>SalesTable4711[[#This Row],[Net Revenue]]-SalesTable4711[[#This Row],[Total Cost]]</f>
        <v>75.42</v>
      </c>
      <c r="O49" s="2">
        <v>0</v>
      </c>
      <c r="P49" s="3">
        <f>SalesTable4711[[#This Row],[Unit Price]]*SalesTable4711[[#This Row],[Quantity]]</f>
        <v>117.06</v>
      </c>
      <c r="Q49" s="3">
        <f>ROUND(SalesTable4711[[#This Row],[Unit Price]]*SalesTable4711[[#This Row],[Quantity]]*(1-SalesTable4711[[#This Row],[Discount %]]),2)</f>
        <v>117.06</v>
      </c>
      <c r="R49" s="3">
        <f>SalesTable4711[[#This Row],[Net Revenue]]-SalesTable4711[[#This Row],[Total Cost]]</f>
        <v>75.42</v>
      </c>
      <c r="S49" s="34">
        <f>SalesTable4711[[#This Row],[Profit]]/SalesTable4711[[#This Row],[Net Revenue]]</f>
        <v>0.64428498206048179</v>
      </c>
    </row>
    <row r="50" spans="1:19">
      <c r="A50" s="1">
        <v>45769</v>
      </c>
      <c r="B50" t="s">
        <v>108</v>
      </c>
      <c r="C50" t="s">
        <v>45</v>
      </c>
      <c r="D50" t="s">
        <v>46</v>
      </c>
      <c r="E50" t="s">
        <v>24</v>
      </c>
      <c r="F50" t="s">
        <v>25</v>
      </c>
      <c r="G50" t="s">
        <v>26</v>
      </c>
      <c r="H50" t="s">
        <v>20</v>
      </c>
      <c r="I50" s="2">
        <v>6</v>
      </c>
      <c r="J50" s="3">
        <v>23.34</v>
      </c>
      <c r="K50" s="4">
        <v>0.1</v>
      </c>
      <c r="L50" s="3">
        <v>8.3800000000000008</v>
      </c>
      <c r="M50" s="3">
        <f>SalesTable4711[[#This Row],[Quantity]]*SalesTable4711[[#This Row],[Unit Cost]]</f>
        <v>50.28</v>
      </c>
      <c r="N50" s="3">
        <f>SalesTable4711[[#This Row],[Net Revenue]]-SalesTable4711[[#This Row],[Total Cost]]</f>
        <v>75.760000000000005</v>
      </c>
      <c r="O50" s="2">
        <v>6</v>
      </c>
      <c r="P50" s="3">
        <f>SalesTable4711[[#This Row],[Unit Price]]*SalesTable4711[[#This Row],[Quantity]]</f>
        <v>140.04</v>
      </c>
      <c r="Q50" s="3">
        <f>ROUND(SalesTable4711[[#This Row],[Unit Price]]*SalesTable4711[[#This Row],[Quantity]]*(1-SalesTable4711[[#This Row],[Discount %]]),2)</f>
        <v>126.04</v>
      </c>
      <c r="R50" s="3">
        <f>SalesTable4711[[#This Row],[Net Revenue]]-SalesTable4711[[#This Row],[Total Cost]]</f>
        <v>75.760000000000005</v>
      </c>
      <c r="S50" s="34">
        <f>SalesTable4711[[#This Row],[Profit]]/SalesTable4711[[#This Row],[Net Revenue]]</f>
        <v>0.60107902253252932</v>
      </c>
    </row>
    <row r="51" spans="1:19">
      <c r="A51" s="1">
        <v>45673</v>
      </c>
      <c r="B51" t="s">
        <v>109</v>
      </c>
      <c r="C51" t="s">
        <v>55</v>
      </c>
      <c r="D51" t="s">
        <v>56</v>
      </c>
      <c r="E51" t="s">
        <v>24</v>
      </c>
      <c r="F51" t="s">
        <v>41</v>
      </c>
      <c r="G51" t="s">
        <v>42</v>
      </c>
      <c r="H51" t="s">
        <v>33</v>
      </c>
      <c r="I51" s="2">
        <v>7</v>
      </c>
      <c r="J51" s="3">
        <v>9.5299999999999994</v>
      </c>
      <c r="K51" s="4">
        <v>0.1</v>
      </c>
      <c r="L51" s="3">
        <v>2.85</v>
      </c>
      <c r="M51" s="3">
        <f>SalesTable4711[[#This Row],[Quantity]]*SalesTable4711[[#This Row],[Unit Cost]]</f>
        <v>19.95</v>
      </c>
      <c r="N51" s="3">
        <f>SalesTable4711[[#This Row],[Net Revenue]]-SalesTable4711[[#This Row],[Total Cost]]</f>
        <v>40.090000000000003</v>
      </c>
      <c r="O51" s="2">
        <v>0</v>
      </c>
      <c r="P51" s="3">
        <f>SalesTable4711[[#This Row],[Unit Price]]*SalesTable4711[[#This Row],[Quantity]]</f>
        <v>66.709999999999994</v>
      </c>
      <c r="Q51" s="3">
        <f>ROUND(SalesTable4711[[#This Row],[Unit Price]]*SalesTable4711[[#This Row],[Quantity]]*(1-SalesTable4711[[#This Row],[Discount %]]),2)</f>
        <v>60.04</v>
      </c>
      <c r="R51" s="3">
        <f>SalesTable4711[[#This Row],[Net Revenue]]-SalesTable4711[[#This Row],[Total Cost]]</f>
        <v>40.090000000000003</v>
      </c>
      <c r="S51" s="34">
        <f>SalesTable4711[[#This Row],[Profit]]/SalesTable4711[[#This Row],[Net Revenue]]</f>
        <v>0.66772151898734189</v>
      </c>
    </row>
    <row r="52" spans="1:19">
      <c r="A52" s="1">
        <v>45768</v>
      </c>
      <c r="B52" t="s">
        <v>110</v>
      </c>
      <c r="C52" t="s">
        <v>15</v>
      </c>
      <c r="D52" t="s">
        <v>16</v>
      </c>
      <c r="E52" t="s">
        <v>17</v>
      </c>
      <c r="F52" t="s">
        <v>41</v>
      </c>
      <c r="G52" t="s">
        <v>42</v>
      </c>
      <c r="H52" t="s">
        <v>33</v>
      </c>
      <c r="I52" s="2">
        <v>7</v>
      </c>
      <c r="J52" s="3">
        <v>30.68</v>
      </c>
      <c r="K52" s="4">
        <v>0.1</v>
      </c>
      <c r="L52" s="3">
        <v>11.87</v>
      </c>
      <c r="M52" s="3">
        <f>SalesTable4711[[#This Row],[Quantity]]*SalesTable4711[[#This Row],[Unit Cost]]</f>
        <v>83.089999999999989</v>
      </c>
      <c r="N52" s="3">
        <f>SalesTable4711[[#This Row],[Net Revenue]]-SalesTable4711[[#This Row],[Total Cost]]</f>
        <v>110.19000000000001</v>
      </c>
      <c r="O52" s="2">
        <v>0</v>
      </c>
      <c r="P52" s="3">
        <f>SalesTable4711[[#This Row],[Unit Price]]*SalesTable4711[[#This Row],[Quantity]]</f>
        <v>214.76</v>
      </c>
      <c r="Q52" s="3">
        <f>ROUND(SalesTable4711[[#This Row],[Unit Price]]*SalesTable4711[[#This Row],[Quantity]]*(1-SalesTable4711[[#This Row],[Discount %]]),2)</f>
        <v>193.28</v>
      </c>
      <c r="R52" s="3">
        <f>SalesTable4711[[#This Row],[Net Revenue]]-SalesTable4711[[#This Row],[Total Cost]]</f>
        <v>110.19000000000001</v>
      </c>
      <c r="S52" s="34">
        <f>SalesTable4711[[#This Row],[Profit]]/SalesTable4711[[#This Row],[Net Revenue]]</f>
        <v>0.5701055463576159</v>
      </c>
    </row>
    <row r="53" spans="1:19">
      <c r="A53" s="1">
        <v>45984</v>
      </c>
      <c r="B53" t="s">
        <v>111</v>
      </c>
      <c r="C53" t="s">
        <v>22</v>
      </c>
      <c r="D53" t="s">
        <v>23</v>
      </c>
      <c r="E53" t="s">
        <v>24</v>
      </c>
      <c r="F53" t="s">
        <v>52</v>
      </c>
      <c r="G53" t="s">
        <v>53</v>
      </c>
      <c r="H53" t="s">
        <v>20</v>
      </c>
      <c r="I53" s="2">
        <v>2</v>
      </c>
      <c r="J53" s="3">
        <v>12.96</v>
      </c>
      <c r="K53" s="4">
        <v>0.15</v>
      </c>
      <c r="L53" s="3">
        <v>4.2699999999999996</v>
      </c>
      <c r="M53" s="3">
        <f>SalesTable4711[[#This Row],[Quantity]]*SalesTable4711[[#This Row],[Unit Cost]]</f>
        <v>8.5399999999999991</v>
      </c>
      <c r="N53" s="3">
        <f>SalesTable4711[[#This Row],[Net Revenue]]-SalesTable4711[[#This Row],[Total Cost]]</f>
        <v>13.490000000000002</v>
      </c>
      <c r="O53" s="2">
        <v>2</v>
      </c>
      <c r="P53" s="3">
        <f>SalesTable4711[[#This Row],[Unit Price]]*SalesTable4711[[#This Row],[Quantity]]</f>
        <v>25.92</v>
      </c>
      <c r="Q53" s="3">
        <f>ROUND(SalesTable4711[[#This Row],[Unit Price]]*SalesTable4711[[#This Row],[Quantity]]*(1-SalesTable4711[[#This Row],[Discount %]]),2)</f>
        <v>22.03</v>
      </c>
      <c r="R53" s="3">
        <f>SalesTable4711[[#This Row],[Net Revenue]]-SalesTable4711[[#This Row],[Total Cost]]</f>
        <v>13.490000000000002</v>
      </c>
      <c r="S53" s="34">
        <f>SalesTable4711[[#This Row],[Profit]]/SalesTable4711[[#This Row],[Net Revenue]]</f>
        <v>0.61234679981842943</v>
      </c>
    </row>
    <row r="54" spans="1:19">
      <c r="A54" s="1">
        <v>46020</v>
      </c>
      <c r="B54" t="s">
        <v>112</v>
      </c>
      <c r="C54" t="s">
        <v>89</v>
      </c>
      <c r="D54" t="s">
        <v>90</v>
      </c>
      <c r="E54" t="s">
        <v>75</v>
      </c>
      <c r="F54" t="s">
        <v>25</v>
      </c>
      <c r="G54" t="s">
        <v>26</v>
      </c>
      <c r="H54" t="s">
        <v>33</v>
      </c>
      <c r="I54" s="2">
        <v>9</v>
      </c>
      <c r="J54" s="3">
        <v>19.37</v>
      </c>
      <c r="K54" s="4">
        <v>0.2</v>
      </c>
      <c r="L54" s="3">
        <v>6.97</v>
      </c>
      <c r="M54" s="3">
        <f>SalesTable4711[[#This Row],[Quantity]]*SalesTable4711[[#This Row],[Unit Cost]]</f>
        <v>62.73</v>
      </c>
      <c r="N54" s="3">
        <f>SalesTable4711[[#This Row],[Net Revenue]]-SalesTable4711[[#This Row],[Total Cost]]</f>
        <v>76.730000000000018</v>
      </c>
      <c r="O54" s="2">
        <v>0</v>
      </c>
      <c r="P54" s="3">
        <f>SalesTable4711[[#This Row],[Unit Price]]*SalesTable4711[[#This Row],[Quantity]]</f>
        <v>174.33</v>
      </c>
      <c r="Q54" s="3">
        <f>ROUND(SalesTable4711[[#This Row],[Unit Price]]*SalesTable4711[[#This Row],[Quantity]]*(1-SalesTable4711[[#This Row],[Discount %]]),2)</f>
        <v>139.46</v>
      </c>
      <c r="R54" s="3">
        <f>SalesTable4711[[#This Row],[Net Revenue]]-SalesTable4711[[#This Row],[Total Cost]]</f>
        <v>76.730000000000018</v>
      </c>
      <c r="S54" s="34">
        <f>SalesTable4711[[#This Row],[Profit]]/SalesTable4711[[#This Row],[Net Revenue]]</f>
        <v>0.55019360390076022</v>
      </c>
    </row>
    <row r="55" spans="1:19">
      <c r="A55" s="1">
        <v>45847</v>
      </c>
      <c r="B55" t="s">
        <v>113</v>
      </c>
      <c r="C55" t="s">
        <v>58</v>
      </c>
      <c r="D55" t="s">
        <v>59</v>
      </c>
      <c r="E55" t="s">
        <v>17</v>
      </c>
      <c r="F55" t="s">
        <v>31</v>
      </c>
      <c r="G55" t="s">
        <v>32</v>
      </c>
      <c r="H55" t="s">
        <v>33</v>
      </c>
      <c r="I55" s="2">
        <v>2</v>
      </c>
      <c r="J55" s="3">
        <v>20.32</v>
      </c>
      <c r="K55" s="4">
        <v>0.15</v>
      </c>
      <c r="L55" s="3">
        <v>7.34</v>
      </c>
      <c r="M55" s="3">
        <f>SalesTable4711[[#This Row],[Quantity]]*SalesTable4711[[#This Row],[Unit Cost]]</f>
        <v>14.68</v>
      </c>
      <c r="N55" s="3">
        <f>SalesTable4711[[#This Row],[Net Revenue]]-SalesTable4711[[#This Row],[Total Cost]]</f>
        <v>19.86</v>
      </c>
      <c r="O55" s="2">
        <v>0</v>
      </c>
      <c r="P55" s="3">
        <f>SalesTable4711[[#This Row],[Unit Price]]*SalesTable4711[[#This Row],[Quantity]]</f>
        <v>40.64</v>
      </c>
      <c r="Q55" s="3">
        <f>ROUND(SalesTable4711[[#This Row],[Unit Price]]*SalesTable4711[[#This Row],[Quantity]]*(1-SalesTable4711[[#This Row],[Discount %]]),2)</f>
        <v>34.54</v>
      </c>
      <c r="R55" s="3">
        <f>SalesTable4711[[#This Row],[Net Revenue]]-SalesTable4711[[#This Row],[Total Cost]]</f>
        <v>19.86</v>
      </c>
      <c r="S55" s="34">
        <f>SalesTable4711[[#This Row],[Profit]]/SalesTable4711[[#This Row],[Net Revenue]]</f>
        <v>0.57498552403011005</v>
      </c>
    </row>
    <row r="56" spans="1:19">
      <c r="A56" s="1">
        <v>45750</v>
      </c>
      <c r="B56" t="s">
        <v>114</v>
      </c>
      <c r="C56" t="s">
        <v>15</v>
      </c>
      <c r="D56" t="s">
        <v>16</v>
      </c>
      <c r="E56" t="s">
        <v>17</v>
      </c>
      <c r="F56" t="s">
        <v>18</v>
      </c>
      <c r="G56" t="s">
        <v>19</v>
      </c>
      <c r="H56" t="s">
        <v>20</v>
      </c>
      <c r="I56" s="2">
        <v>2</v>
      </c>
      <c r="J56" s="3">
        <v>30.7</v>
      </c>
      <c r="K56" s="4">
        <v>0.1</v>
      </c>
      <c r="L56" s="3">
        <v>11.94</v>
      </c>
      <c r="M56" s="3">
        <f>SalesTable4711[[#This Row],[Quantity]]*SalesTable4711[[#This Row],[Unit Cost]]</f>
        <v>23.88</v>
      </c>
      <c r="N56" s="3">
        <f>SalesTable4711[[#This Row],[Net Revenue]]-SalesTable4711[[#This Row],[Total Cost]]</f>
        <v>31.38</v>
      </c>
      <c r="O56" s="2">
        <v>2</v>
      </c>
      <c r="P56" s="3">
        <f>SalesTable4711[[#This Row],[Unit Price]]*SalesTable4711[[#This Row],[Quantity]]</f>
        <v>61.4</v>
      </c>
      <c r="Q56" s="3">
        <f>ROUND(SalesTable4711[[#This Row],[Unit Price]]*SalesTable4711[[#This Row],[Quantity]]*(1-SalesTable4711[[#This Row],[Discount %]]),2)</f>
        <v>55.26</v>
      </c>
      <c r="R56" s="3">
        <f>SalesTable4711[[#This Row],[Net Revenue]]-SalesTable4711[[#This Row],[Total Cost]]</f>
        <v>31.38</v>
      </c>
      <c r="S56" s="34">
        <f>SalesTable4711[[#This Row],[Profit]]/SalesTable4711[[#This Row],[Net Revenue]]</f>
        <v>0.5678610206297503</v>
      </c>
    </row>
    <row r="57" spans="1:19">
      <c r="A57" s="1">
        <v>45723</v>
      </c>
      <c r="B57" t="s">
        <v>115</v>
      </c>
      <c r="C57" t="s">
        <v>66</v>
      </c>
      <c r="D57" t="s">
        <v>67</v>
      </c>
      <c r="E57" t="s">
        <v>30</v>
      </c>
      <c r="F57" t="s">
        <v>52</v>
      </c>
      <c r="G57" t="s">
        <v>53</v>
      </c>
      <c r="H57" t="s">
        <v>33</v>
      </c>
      <c r="I57" s="2">
        <v>4</v>
      </c>
      <c r="J57" s="3">
        <v>69.64</v>
      </c>
      <c r="K57" s="4">
        <v>0.05</v>
      </c>
      <c r="L57" s="3">
        <v>34.450000000000003</v>
      </c>
      <c r="M57" s="3">
        <f>SalesTable4711[[#This Row],[Quantity]]*SalesTable4711[[#This Row],[Unit Cost]]</f>
        <v>137.80000000000001</v>
      </c>
      <c r="N57" s="3">
        <f>SalesTable4711[[#This Row],[Net Revenue]]-SalesTable4711[[#This Row],[Total Cost]]</f>
        <v>126.82999999999998</v>
      </c>
      <c r="O57" s="2">
        <v>0</v>
      </c>
      <c r="P57" s="3">
        <f>SalesTable4711[[#This Row],[Unit Price]]*SalesTable4711[[#This Row],[Quantity]]</f>
        <v>278.56</v>
      </c>
      <c r="Q57" s="3">
        <f>ROUND(SalesTable4711[[#This Row],[Unit Price]]*SalesTable4711[[#This Row],[Quantity]]*(1-SalesTable4711[[#This Row],[Discount %]]),2)</f>
        <v>264.63</v>
      </c>
      <c r="R57" s="3">
        <f>SalesTable4711[[#This Row],[Net Revenue]]-SalesTable4711[[#This Row],[Total Cost]]</f>
        <v>126.82999999999998</v>
      </c>
      <c r="S57" s="34">
        <f>SalesTable4711[[#This Row],[Profit]]/SalesTable4711[[#This Row],[Net Revenue]]</f>
        <v>0.47927294713373386</v>
      </c>
    </row>
    <row r="58" spans="1:19">
      <c r="A58" s="1">
        <v>45833</v>
      </c>
      <c r="B58" t="s">
        <v>116</v>
      </c>
      <c r="C58" t="s">
        <v>55</v>
      </c>
      <c r="D58" t="s">
        <v>56</v>
      </c>
      <c r="E58" t="s">
        <v>24</v>
      </c>
      <c r="F58" t="s">
        <v>41</v>
      </c>
      <c r="G58" t="s">
        <v>42</v>
      </c>
      <c r="H58" t="s">
        <v>33</v>
      </c>
      <c r="I58" s="2">
        <v>6</v>
      </c>
      <c r="J58" s="3">
        <v>9.42</v>
      </c>
      <c r="K58" s="4">
        <v>0</v>
      </c>
      <c r="L58" s="3">
        <v>2.9</v>
      </c>
      <c r="M58" s="3">
        <f>SalesTable4711[[#This Row],[Quantity]]*SalesTable4711[[#This Row],[Unit Cost]]</f>
        <v>17.399999999999999</v>
      </c>
      <c r="N58" s="3">
        <f>SalesTable4711[[#This Row],[Net Revenue]]-SalesTable4711[[#This Row],[Total Cost]]</f>
        <v>39.120000000000005</v>
      </c>
      <c r="O58" s="2">
        <v>0</v>
      </c>
      <c r="P58" s="3">
        <f>SalesTable4711[[#This Row],[Unit Price]]*SalesTable4711[[#This Row],[Quantity]]</f>
        <v>56.519999999999996</v>
      </c>
      <c r="Q58" s="3">
        <f>ROUND(SalesTable4711[[#This Row],[Unit Price]]*SalesTable4711[[#This Row],[Quantity]]*(1-SalesTable4711[[#This Row],[Discount %]]),2)</f>
        <v>56.52</v>
      </c>
      <c r="R58" s="3">
        <f>SalesTable4711[[#This Row],[Net Revenue]]-SalesTable4711[[#This Row],[Total Cost]]</f>
        <v>39.120000000000005</v>
      </c>
      <c r="S58" s="34">
        <f>SalesTable4711[[#This Row],[Profit]]/SalesTable4711[[#This Row],[Net Revenue]]</f>
        <v>0.69214437367303616</v>
      </c>
    </row>
    <row r="59" spans="1:19">
      <c r="A59" s="1">
        <v>45790</v>
      </c>
      <c r="B59" t="s">
        <v>117</v>
      </c>
      <c r="C59" t="s">
        <v>35</v>
      </c>
      <c r="D59" t="s">
        <v>36</v>
      </c>
      <c r="E59" t="s">
        <v>17</v>
      </c>
      <c r="F59" t="s">
        <v>52</v>
      </c>
      <c r="G59" t="s">
        <v>53</v>
      </c>
      <c r="H59" t="s">
        <v>33</v>
      </c>
      <c r="I59" s="2">
        <v>5</v>
      </c>
      <c r="J59" s="3">
        <v>24.93</v>
      </c>
      <c r="K59" s="4">
        <v>0.05</v>
      </c>
      <c r="L59" s="3">
        <v>9.6</v>
      </c>
      <c r="M59" s="3">
        <f>SalesTable4711[[#This Row],[Quantity]]*SalesTable4711[[#This Row],[Unit Cost]]</f>
        <v>48</v>
      </c>
      <c r="N59" s="3">
        <f>SalesTable4711[[#This Row],[Net Revenue]]-SalesTable4711[[#This Row],[Total Cost]]</f>
        <v>70.42</v>
      </c>
      <c r="O59" s="2">
        <v>0</v>
      </c>
      <c r="P59" s="3">
        <f>SalesTable4711[[#This Row],[Unit Price]]*SalesTable4711[[#This Row],[Quantity]]</f>
        <v>124.65</v>
      </c>
      <c r="Q59" s="3">
        <f>ROUND(SalesTable4711[[#This Row],[Unit Price]]*SalesTable4711[[#This Row],[Quantity]]*(1-SalesTable4711[[#This Row],[Discount %]]),2)</f>
        <v>118.42</v>
      </c>
      <c r="R59" s="3">
        <f>SalesTable4711[[#This Row],[Net Revenue]]-SalesTable4711[[#This Row],[Total Cost]]</f>
        <v>70.42</v>
      </c>
      <c r="S59" s="34">
        <f>SalesTable4711[[#This Row],[Profit]]/SalesTable4711[[#This Row],[Net Revenue]]</f>
        <v>0.59466306367167709</v>
      </c>
    </row>
    <row r="60" spans="1:19">
      <c r="A60" s="1">
        <v>45763</v>
      </c>
      <c r="B60" t="s">
        <v>118</v>
      </c>
      <c r="C60" t="s">
        <v>28</v>
      </c>
      <c r="D60" t="s">
        <v>29</v>
      </c>
      <c r="E60" t="s">
        <v>30</v>
      </c>
      <c r="F60" t="s">
        <v>52</v>
      </c>
      <c r="G60" t="s">
        <v>53</v>
      </c>
      <c r="H60" t="s">
        <v>20</v>
      </c>
      <c r="I60" s="2">
        <v>5</v>
      </c>
      <c r="J60" s="3">
        <v>24.85</v>
      </c>
      <c r="K60" s="4">
        <v>0</v>
      </c>
      <c r="L60" s="3">
        <v>10.68</v>
      </c>
      <c r="M60" s="3">
        <f>SalesTable4711[[#This Row],[Quantity]]*SalesTable4711[[#This Row],[Unit Cost]]</f>
        <v>53.4</v>
      </c>
      <c r="N60" s="3">
        <f>SalesTable4711[[#This Row],[Net Revenue]]-SalesTable4711[[#This Row],[Total Cost]]</f>
        <v>70.849999999999994</v>
      </c>
      <c r="O60" s="2">
        <v>5</v>
      </c>
      <c r="P60" s="3">
        <f>SalesTable4711[[#This Row],[Unit Price]]*SalesTable4711[[#This Row],[Quantity]]</f>
        <v>124.25</v>
      </c>
      <c r="Q60" s="3">
        <f>ROUND(SalesTable4711[[#This Row],[Unit Price]]*SalesTable4711[[#This Row],[Quantity]]*(1-SalesTable4711[[#This Row],[Discount %]]),2)</f>
        <v>124.25</v>
      </c>
      <c r="R60" s="3">
        <f>SalesTable4711[[#This Row],[Net Revenue]]-SalesTable4711[[#This Row],[Total Cost]]</f>
        <v>70.849999999999994</v>
      </c>
      <c r="S60" s="34">
        <f>SalesTable4711[[#This Row],[Profit]]/SalesTable4711[[#This Row],[Net Revenue]]</f>
        <v>0.57022132796780678</v>
      </c>
    </row>
    <row r="61" spans="1:19">
      <c r="A61" s="1">
        <v>45675</v>
      </c>
      <c r="B61" t="s">
        <v>119</v>
      </c>
      <c r="C61" t="s">
        <v>28</v>
      </c>
      <c r="D61" t="s">
        <v>29</v>
      </c>
      <c r="E61" t="s">
        <v>30</v>
      </c>
      <c r="F61" t="s">
        <v>52</v>
      </c>
      <c r="G61" t="s">
        <v>53</v>
      </c>
      <c r="H61" t="s">
        <v>33</v>
      </c>
      <c r="I61" s="2">
        <v>5</v>
      </c>
      <c r="J61" s="3">
        <v>24.37</v>
      </c>
      <c r="K61" s="4">
        <v>0.1</v>
      </c>
      <c r="L61" s="3">
        <v>10.35</v>
      </c>
      <c r="M61" s="3">
        <f>SalesTable4711[[#This Row],[Quantity]]*SalesTable4711[[#This Row],[Unit Cost]]</f>
        <v>51.75</v>
      </c>
      <c r="N61" s="3">
        <f>SalesTable4711[[#This Row],[Net Revenue]]-SalesTable4711[[#This Row],[Total Cost]]</f>
        <v>57.92</v>
      </c>
      <c r="O61" s="2">
        <v>0</v>
      </c>
      <c r="P61" s="3">
        <f>SalesTable4711[[#This Row],[Unit Price]]*SalesTable4711[[#This Row],[Quantity]]</f>
        <v>121.85000000000001</v>
      </c>
      <c r="Q61" s="3">
        <f>ROUND(SalesTable4711[[#This Row],[Unit Price]]*SalesTable4711[[#This Row],[Quantity]]*(1-SalesTable4711[[#This Row],[Discount %]]),2)</f>
        <v>109.67</v>
      </c>
      <c r="R61" s="3">
        <f>SalesTable4711[[#This Row],[Net Revenue]]-SalesTable4711[[#This Row],[Total Cost]]</f>
        <v>57.92</v>
      </c>
      <c r="S61" s="34">
        <f>SalesTable4711[[#This Row],[Profit]]/SalesTable4711[[#This Row],[Net Revenue]]</f>
        <v>0.52812984407768759</v>
      </c>
    </row>
    <row r="62" spans="1:19">
      <c r="A62" s="1">
        <v>45840</v>
      </c>
      <c r="B62" t="s">
        <v>120</v>
      </c>
      <c r="C62" t="s">
        <v>49</v>
      </c>
      <c r="D62" t="s">
        <v>50</v>
      </c>
      <c r="E62" t="s">
        <v>30</v>
      </c>
      <c r="F62" t="s">
        <v>52</v>
      </c>
      <c r="G62" t="s">
        <v>53</v>
      </c>
      <c r="H62" t="s">
        <v>20</v>
      </c>
      <c r="I62" s="2">
        <v>3</v>
      </c>
      <c r="J62" s="3">
        <v>188.14</v>
      </c>
      <c r="K62" s="4">
        <v>0.15</v>
      </c>
      <c r="L62" s="3">
        <v>116.83</v>
      </c>
      <c r="M62" s="3">
        <f>SalesTable4711[[#This Row],[Quantity]]*SalesTable4711[[#This Row],[Unit Cost]]</f>
        <v>350.49</v>
      </c>
      <c r="N62" s="3">
        <f>SalesTable4711[[#This Row],[Net Revenue]]-SalesTable4711[[#This Row],[Total Cost]]</f>
        <v>129.26999999999998</v>
      </c>
      <c r="O62" s="2">
        <v>3</v>
      </c>
      <c r="P62" s="3">
        <f>SalesTable4711[[#This Row],[Unit Price]]*SalesTable4711[[#This Row],[Quantity]]</f>
        <v>564.41999999999996</v>
      </c>
      <c r="Q62" s="3">
        <f>ROUND(SalesTable4711[[#This Row],[Unit Price]]*SalesTable4711[[#This Row],[Quantity]]*(1-SalesTable4711[[#This Row],[Discount %]]),2)</f>
        <v>479.76</v>
      </c>
      <c r="R62" s="3">
        <f>SalesTable4711[[#This Row],[Net Revenue]]-SalesTable4711[[#This Row],[Total Cost]]</f>
        <v>129.26999999999998</v>
      </c>
      <c r="S62" s="34">
        <f>SalesTable4711[[#This Row],[Profit]]/SalesTable4711[[#This Row],[Net Revenue]]</f>
        <v>0.2694472236118059</v>
      </c>
    </row>
    <row r="63" spans="1:19">
      <c r="A63" s="1">
        <v>45689</v>
      </c>
      <c r="B63" t="s">
        <v>121</v>
      </c>
      <c r="C63" t="s">
        <v>15</v>
      </c>
      <c r="D63" t="s">
        <v>16</v>
      </c>
      <c r="E63" t="s">
        <v>17</v>
      </c>
      <c r="F63" t="s">
        <v>25</v>
      </c>
      <c r="G63" t="s">
        <v>26</v>
      </c>
      <c r="H63" t="s">
        <v>20</v>
      </c>
      <c r="I63" s="2">
        <v>9</v>
      </c>
      <c r="J63" s="3">
        <v>29.49</v>
      </c>
      <c r="K63" s="4">
        <v>0</v>
      </c>
      <c r="L63" s="3">
        <v>12.07</v>
      </c>
      <c r="M63" s="3">
        <f>SalesTable4711[[#This Row],[Quantity]]*SalesTable4711[[#This Row],[Unit Cost]]</f>
        <v>108.63</v>
      </c>
      <c r="N63" s="3">
        <f>SalesTable4711[[#This Row],[Net Revenue]]-SalesTable4711[[#This Row],[Total Cost]]</f>
        <v>156.78000000000003</v>
      </c>
      <c r="O63" s="2">
        <v>9</v>
      </c>
      <c r="P63" s="3">
        <f>SalesTable4711[[#This Row],[Unit Price]]*SalesTable4711[[#This Row],[Quantity]]</f>
        <v>265.40999999999997</v>
      </c>
      <c r="Q63" s="3">
        <f>ROUND(SalesTable4711[[#This Row],[Unit Price]]*SalesTable4711[[#This Row],[Quantity]]*(1-SalesTable4711[[#This Row],[Discount %]]),2)</f>
        <v>265.41000000000003</v>
      </c>
      <c r="R63" s="3">
        <f>SalesTable4711[[#This Row],[Net Revenue]]-SalesTable4711[[#This Row],[Total Cost]]</f>
        <v>156.78000000000003</v>
      </c>
      <c r="S63" s="34">
        <f>SalesTable4711[[#This Row],[Profit]]/SalesTable4711[[#This Row],[Net Revenue]]</f>
        <v>0.59070871481858267</v>
      </c>
    </row>
    <row r="64" spans="1:19">
      <c r="A64" s="1">
        <v>45969</v>
      </c>
      <c r="B64" t="s">
        <v>122</v>
      </c>
      <c r="C64" t="s">
        <v>39</v>
      </c>
      <c r="D64" t="s">
        <v>40</v>
      </c>
      <c r="E64" t="s">
        <v>30</v>
      </c>
      <c r="F64" t="s">
        <v>41</v>
      </c>
      <c r="G64" t="s">
        <v>42</v>
      </c>
      <c r="H64" t="s">
        <v>33</v>
      </c>
      <c r="I64" s="2">
        <v>4</v>
      </c>
      <c r="J64" s="3">
        <v>55.55</v>
      </c>
      <c r="K64" s="4">
        <v>0.05</v>
      </c>
      <c r="L64" s="3">
        <v>26.74</v>
      </c>
      <c r="M64" s="3">
        <f>SalesTable4711[[#This Row],[Quantity]]*SalesTable4711[[#This Row],[Unit Cost]]</f>
        <v>106.96</v>
      </c>
      <c r="N64" s="3">
        <f>SalesTable4711[[#This Row],[Net Revenue]]-SalesTable4711[[#This Row],[Total Cost]]</f>
        <v>104.13000000000001</v>
      </c>
      <c r="O64" s="2">
        <v>0</v>
      </c>
      <c r="P64" s="3">
        <f>SalesTable4711[[#This Row],[Unit Price]]*SalesTable4711[[#This Row],[Quantity]]</f>
        <v>222.2</v>
      </c>
      <c r="Q64" s="3">
        <f>ROUND(SalesTable4711[[#This Row],[Unit Price]]*SalesTable4711[[#This Row],[Quantity]]*(1-SalesTable4711[[#This Row],[Discount %]]),2)</f>
        <v>211.09</v>
      </c>
      <c r="R64" s="3">
        <f>SalesTable4711[[#This Row],[Net Revenue]]-SalesTable4711[[#This Row],[Total Cost]]</f>
        <v>104.13000000000001</v>
      </c>
      <c r="S64" s="34">
        <f>SalesTable4711[[#This Row],[Profit]]/SalesTable4711[[#This Row],[Net Revenue]]</f>
        <v>0.49329669809086174</v>
      </c>
    </row>
    <row r="65" spans="1:19">
      <c r="A65" s="1">
        <v>45828</v>
      </c>
      <c r="B65" t="s">
        <v>123</v>
      </c>
      <c r="C65" t="s">
        <v>55</v>
      </c>
      <c r="D65" t="s">
        <v>56</v>
      </c>
      <c r="E65" t="s">
        <v>24</v>
      </c>
      <c r="F65" t="s">
        <v>41</v>
      </c>
      <c r="G65" t="s">
        <v>42</v>
      </c>
      <c r="H65" t="s">
        <v>33</v>
      </c>
      <c r="I65" s="2">
        <v>1</v>
      </c>
      <c r="J65" s="3">
        <v>9.3800000000000008</v>
      </c>
      <c r="K65" s="4">
        <v>0</v>
      </c>
      <c r="L65" s="3">
        <v>2.9</v>
      </c>
      <c r="M65" s="3">
        <f>SalesTable4711[[#This Row],[Quantity]]*SalesTable4711[[#This Row],[Unit Cost]]</f>
        <v>2.9</v>
      </c>
      <c r="N65" s="3">
        <f>SalesTable4711[[#This Row],[Net Revenue]]-SalesTable4711[[#This Row],[Total Cost]]</f>
        <v>6.48</v>
      </c>
      <c r="O65" s="2">
        <v>0</v>
      </c>
      <c r="P65" s="3">
        <f>SalesTable4711[[#This Row],[Unit Price]]*SalesTable4711[[#This Row],[Quantity]]</f>
        <v>9.3800000000000008</v>
      </c>
      <c r="Q65" s="3">
        <f>ROUND(SalesTable4711[[#This Row],[Unit Price]]*SalesTable4711[[#This Row],[Quantity]]*(1-SalesTable4711[[#This Row],[Discount %]]),2)</f>
        <v>9.3800000000000008</v>
      </c>
      <c r="R65" s="3">
        <f>SalesTable4711[[#This Row],[Net Revenue]]-SalesTable4711[[#This Row],[Total Cost]]</f>
        <v>6.48</v>
      </c>
      <c r="S65" s="34">
        <f>SalesTable4711[[#This Row],[Profit]]/SalesTable4711[[#This Row],[Net Revenue]]</f>
        <v>0.69083155650319827</v>
      </c>
    </row>
    <row r="66" spans="1:19">
      <c r="A66" s="1">
        <v>45899</v>
      </c>
      <c r="B66" t="s">
        <v>124</v>
      </c>
      <c r="C66" t="s">
        <v>82</v>
      </c>
      <c r="D66" t="s">
        <v>83</v>
      </c>
      <c r="E66" t="s">
        <v>75</v>
      </c>
      <c r="F66" t="s">
        <v>52</v>
      </c>
      <c r="G66" t="s">
        <v>53</v>
      </c>
      <c r="H66" t="s">
        <v>33</v>
      </c>
      <c r="I66" s="2">
        <v>1</v>
      </c>
      <c r="J66" s="3">
        <v>27.64</v>
      </c>
      <c r="K66" s="4">
        <v>0.05</v>
      </c>
      <c r="L66" s="3">
        <v>11.56</v>
      </c>
      <c r="M66" s="3">
        <f>SalesTable4711[[#This Row],[Quantity]]*SalesTable4711[[#This Row],[Unit Cost]]</f>
        <v>11.56</v>
      </c>
      <c r="N66" s="3">
        <f>SalesTable4711[[#This Row],[Net Revenue]]-SalesTable4711[[#This Row],[Total Cost]]</f>
        <v>14.700000000000001</v>
      </c>
      <c r="O66" s="2">
        <v>0</v>
      </c>
      <c r="P66" s="3">
        <f>SalesTable4711[[#This Row],[Unit Price]]*SalesTable4711[[#This Row],[Quantity]]</f>
        <v>27.64</v>
      </c>
      <c r="Q66" s="3">
        <f>ROUND(SalesTable4711[[#This Row],[Unit Price]]*SalesTable4711[[#This Row],[Quantity]]*(1-SalesTable4711[[#This Row],[Discount %]]),2)</f>
        <v>26.26</v>
      </c>
      <c r="R66" s="3">
        <f>SalesTable4711[[#This Row],[Net Revenue]]-SalesTable4711[[#This Row],[Total Cost]]</f>
        <v>14.700000000000001</v>
      </c>
      <c r="S66" s="34">
        <f>SalesTable4711[[#This Row],[Profit]]/SalesTable4711[[#This Row],[Net Revenue]]</f>
        <v>0.55978674790555982</v>
      </c>
    </row>
    <row r="67" spans="1:19">
      <c r="A67" s="1">
        <v>45989</v>
      </c>
      <c r="B67" t="s">
        <v>125</v>
      </c>
      <c r="C67" t="s">
        <v>45</v>
      </c>
      <c r="D67" t="s">
        <v>46</v>
      </c>
      <c r="E67" t="s">
        <v>24</v>
      </c>
      <c r="F67" t="s">
        <v>25</v>
      </c>
      <c r="G67" t="s">
        <v>26</v>
      </c>
      <c r="H67" t="s">
        <v>33</v>
      </c>
      <c r="I67" s="2">
        <v>9</v>
      </c>
      <c r="J67" s="3">
        <v>23.38</v>
      </c>
      <c r="K67" s="4">
        <v>0.1</v>
      </c>
      <c r="L67" s="3">
        <v>8.5500000000000007</v>
      </c>
      <c r="M67" s="3">
        <f>SalesTable4711[[#This Row],[Quantity]]*SalesTable4711[[#This Row],[Unit Cost]]</f>
        <v>76.95</v>
      </c>
      <c r="N67" s="3">
        <f>SalesTable4711[[#This Row],[Net Revenue]]-SalesTable4711[[#This Row],[Total Cost]]</f>
        <v>112.42999999999999</v>
      </c>
      <c r="O67" s="2">
        <v>0</v>
      </c>
      <c r="P67" s="3">
        <f>SalesTable4711[[#This Row],[Unit Price]]*SalesTable4711[[#This Row],[Quantity]]</f>
        <v>210.42</v>
      </c>
      <c r="Q67" s="3">
        <f>ROUND(SalesTable4711[[#This Row],[Unit Price]]*SalesTable4711[[#This Row],[Quantity]]*(1-SalesTable4711[[#This Row],[Discount %]]),2)</f>
        <v>189.38</v>
      </c>
      <c r="R67" s="3">
        <f>SalesTable4711[[#This Row],[Net Revenue]]-SalesTable4711[[#This Row],[Total Cost]]</f>
        <v>112.42999999999999</v>
      </c>
      <c r="S67" s="34">
        <f>SalesTable4711[[#This Row],[Profit]]/SalesTable4711[[#This Row],[Net Revenue]]</f>
        <v>0.59367409441334884</v>
      </c>
    </row>
    <row r="68" spans="1:19">
      <c r="A68" s="1">
        <v>45678</v>
      </c>
      <c r="B68" t="s">
        <v>126</v>
      </c>
      <c r="C68" t="s">
        <v>73</v>
      </c>
      <c r="D68" t="s">
        <v>74</v>
      </c>
      <c r="E68" t="s">
        <v>75</v>
      </c>
      <c r="F68" t="s">
        <v>41</v>
      </c>
      <c r="G68" t="s">
        <v>42</v>
      </c>
      <c r="H68" t="s">
        <v>33</v>
      </c>
      <c r="I68" s="2">
        <v>6</v>
      </c>
      <c r="J68" s="3">
        <v>31.23</v>
      </c>
      <c r="K68" s="4">
        <v>0.1</v>
      </c>
      <c r="L68" s="3">
        <v>14.28</v>
      </c>
      <c r="M68" s="3">
        <f>SalesTable4711[[#This Row],[Quantity]]*SalesTable4711[[#This Row],[Unit Cost]]</f>
        <v>85.679999999999993</v>
      </c>
      <c r="N68" s="3">
        <f>SalesTable4711[[#This Row],[Net Revenue]]-SalesTable4711[[#This Row],[Total Cost]]</f>
        <v>82.96</v>
      </c>
      <c r="O68" s="2">
        <v>0</v>
      </c>
      <c r="P68" s="3">
        <f>SalesTable4711[[#This Row],[Unit Price]]*SalesTable4711[[#This Row],[Quantity]]</f>
        <v>187.38</v>
      </c>
      <c r="Q68" s="3">
        <f>ROUND(SalesTable4711[[#This Row],[Unit Price]]*SalesTable4711[[#This Row],[Quantity]]*(1-SalesTable4711[[#This Row],[Discount %]]),2)</f>
        <v>168.64</v>
      </c>
      <c r="R68" s="3">
        <f>SalesTable4711[[#This Row],[Net Revenue]]-SalesTable4711[[#This Row],[Total Cost]]</f>
        <v>82.96</v>
      </c>
      <c r="S68" s="34">
        <f>SalesTable4711[[#This Row],[Profit]]/SalesTable4711[[#This Row],[Net Revenue]]</f>
        <v>0.49193548387096775</v>
      </c>
    </row>
    <row r="69" spans="1:19">
      <c r="A69" s="1">
        <v>45984</v>
      </c>
      <c r="B69" t="s">
        <v>127</v>
      </c>
      <c r="C69" t="s">
        <v>69</v>
      </c>
      <c r="D69" t="s">
        <v>70</v>
      </c>
      <c r="E69" t="s">
        <v>30</v>
      </c>
      <c r="F69" t="s">
        <v>52</v>
      </c>
      <c r="G69" t="s">
        <v>53</v>
      </c>
      <c r="H69" t="s">
        <v>20</v>
      </c>
      <c r="I69" s="2">
        <v>4</v>
      </c>
      <c r="J69" s="3">
        <v>40.270000000000003</v>
      </c>
      <c r="K69" s="4">
        <v>0.2</v>
      </c>
      <c r="L69" s="3">
        <v>18.489999999999998</v>
      </c>
      <c r="M69" s="3">
        <f>SalesTable4711[[#This Row],[Quantity]]*SalesTable4711[[#This Row],[Unit Cost]]</f>
        <v>73.959999999999994</v>
      </c>
      <c r="N69" s="3">
        <f>SalesTable4711[[#This Row],[Net Revenue]]-SalesTable4711[[#This Row],[Total Cost]]</f>
        <v>54.90000000000002</v>
      </c>
      <c r="O69" s="2">
        <v>4</v>
      </c>
      <c r="P69" s="3">
        <f>SalesTable4711[[#This Row],[Unit Price]]*SalesTable4711[[#This Row],[Quantity]]</f>
        <v>161.08000000000001</v>
      </c>
      <c r="Q69" s="3">
        <f>ROUND(SalesTable4711[[#This Row],[Unit Price]]*SalesTable4711[[#This Row],[Quantity]]*(1-SalesTable4711[[#This Row],[Discount %]]),2)</f>
        <v>128.86000000000001</v>
      </c>
      <c r="R69" s="3">
        <f>SalesTable4711[[#This Row],[Net Revenue]]-SalesTable4711[[#This Row],[Total Cost]]</f>
        <v>54.90000000000002</v>
      </c>
      <c r="S69" s="34">
        <f>SalesTable4711[[#This Row],[Profit]]/SalesTable4711[[#This Row],[Net Revenue]]</f>
        <v>0.42604376843085529</v>
      </c>
    </row>
    <row r="70" spans="1:19">
      <c r="A70" s="1">
        <v>45911</v>
      </c>
      <c r="B70" t="s">
        <v>128</v>
      </c>
      <c r="C70" t="s">
        <v>35</v>
      </c>
      <c r="D70" t="s">
        <v>36</v>
      </c>
      <c r="E70" t="s">
        <v>17</v>
      </c>
      <c r="F70" t="s">
        <v>31</v>
      </c>
      <c r="G70" t="s">
        <v>32</v>
      </c>
      <c r="H70" t="s">
        <v>33</v>
      </c>
      <c r="I70" s="2">
        <v>1</v>
      </c>
      <c r="J70" s="3">
        <v>25.05</v>
      </c>
      <c r="K70" s="4">
        <v>0.05</v>
      </c>
      <c r="L70" s="3">
        <v>9.6999999999999993</v>
      </c>
      <c r="M70" s="3">
        <f>SalesTable4711[[#This Row],[Quantity]]*SalesTable4711[[#This Row],[Unit Cost]]</f>
        <v>9.6999999999999993</v>
      </c>
      <c r="N70" s="3">
        <f>SalesTable4711[[#This Row],[Net Revenue]]-SalesTable4711[[#This Row],[Total Cost]]</f>
        <v>14.100000000000001</v>
      </c>
      <c r="O70" s="2">
        <v>0</v>
      </c>
      <c r="P70" s="3">
        <f>SalesTable4711[[#This Row],[Unit Price]]*SalesTable4711[[#This Row],[Quantity]]</f>
        <v>25.05</v>
      </c>
      <c r="Q70" s="3">
        <f>ROUND(SalesTable4711[[#This Row],[Unit Price]]*SalesTable4711[[#This Row],[Quantity]]*(1-SalesTable4711[[#This Row],[Discount %]]),2)</f>
        <v>23.8</v>
      </c>
      <c r="R70" s="3">
        <f>SalesTable4711[[#This Row],[Net Revenue]]-SalesTable4711[[#This Row],[Total Cost]]</f>
        <v>14.100000000000001</v>
      </c>
      <c r="S70" s="34">
        <f>SalesTable4711[[#This Row],[Profit]]/SalesTable4711[[#This Row],[Net Revenue]]</f>
        <v>0.59243697478991597</v>
      </c>
    </row>
    <row r="71" spans="1:19">
      <c r="A71" s="1">
        <v>45891</v>
      </c>
      <c r="B71" t="s">
        <v>129</v>
      </c>
      <c r="C71" t="s">
        <v>82</v>
      </c>
      <c r="D71" t="s">
        <v>83</v>
      </c>
      <c r="E71" t="s">
        <v>75</v>
      </c>
      <c r="F71" t="s">
        <v>18</v>
      </c>
      <c r="G71" t="s">
        <v>19</v>
      </c>
      <c r="H71" t="s">
        <v>20</v>
      </c>
      <c r="I71" s="2">
        <v>7</v>
      </c>
      <c r="J71" s="3">
        <v>26.97</v>
      </c>
      <c r="K71" s="4">
        <v>0.05</v>
      </c>
      <c r="L71" s="3">
        <v>11.64</v>
      </c>
      <c r="M71" s="3">
        <f>SalesTable4711[[#This Row],[Quantity]]*SalesTable4711[[#This Row],[Unit Cost]]</f>
        <v>81.48</v>
      </c>
      <c r="N71" s="3">
        <f>SalesTable4711[[#This Row],[Net Revenue]]-SalesTable4711[[#This Row],[Total Cost]]</f>
        <v>97.86999999999999</v>
      </c>
      <c r="O71" s="2">
        <v>7</v>
      </c>
      <c r="P71" s="3">
        <f>SalesTable4711[[#This Row],[Unit Price]]*SalesTable4711[[#This Row],[Quantity]]</f>
        <v>188.79</v>
      </c>
      <c r="Q71" s="3">
        <f>ROUND(SalesTable4711[[#This Row],[Unit Price]]*SalesTable4711[[#This Row],[Quantity]]*(1-SalesTable4711[[#This Row],[Discount %]]),2)</f>
        <v>179.35</v>
      </c>
      <c r="R71" s="3">
        <f>SalesTable4711[[#This Row],[Net Revenue]]-SalesTable4711[[#This Row],[Total Cost]]</f>
        <v>97.86999999999999</v>
      </c>
      <c r="S71" s="34">
        <f>SalesTable4711[[#This Row],[Profit]]/SalesTable4711[[#This Row],[Net Revenue]]</f>
        <v>0.54569277948146078</v>
      </c>
    </row>
    <row r="72" spans="1:19">
      <c r="A72" s="1">
        <v>45767</v>
      </c>
      <c r="B72" t="s">
        <v>130</v>
      </c>
      <c r="C72" t="s">
        <v>15</v>
      </c>
      <c r="D72" t="s">
        <v>16</v>
      </c>
      <c r="E72" t="s">
        <v>17</v>
      </c>
      <c r="F72" t="s">
        <v>18</v>
      </c>
      <c r="G72" t="s">
        <v>19</v>
      </c>
      <c r="H72" t="s">
        <v>33</v>
      </c>
      <c r="I72" s="2">
        <v>3</v>
      </c>
      <c r="J72" s="3">
        <v>29.43</v>
      </c>
      <c r="K72" s="4">
        <v>0.05</v>
      </c>
      <c r="L72" s="3">
        <v>12.11</v>
      </c>
      <c r="M72" s="3">
        <f>SalesTable4711[[#This Row],[Quantity]]*SalesTable4711[[#This Row],[Unit Cost]]</f>
        <v>36.33</v>
      </c>
      <c r="N72" s="3">
        <f>SalesTable4711[[#This Row],[Net Revenue]]-SalesTable4711[[#This Row],[Total Cost]]</f>
        <v>47.55</v>
      </c>
      <c r="O72" s="2">
        <v>0</v>
      </c>
      <c r="P72" s="3">
        <f>SalesTable4711[[#This Row],[Unit Price]]*SalesTable4711[[#This Row],[Quantity]]</f>
        <v>88.289999999999992</v>
      </c>
      <c r="Q72" s="3">
        <f>ROUND(SalesTable4711[[#This Row],[Unit Price]]*SalesTable4711[[#This Row],[Quantity]]*(1-SalesTable4711[[#This Row],[Discount %]]),2)</f>
        <v>83.88</v>
      </c>
      <c r="R72" s="3">
        <f>SalesTable4711[[#This Row],[Net Revenue]]-SalesTable4711[[#This Row],[Total Cost]]</f>
        <v>47.55</v>
      </c>
      <c r="S72" s="34">
        <f>SalesTable4711[[#This Row],[Profit]]/SalesTable4711[[#This Row],[Net Revenue]]</f>
        <v>0.56688125894134478</v>
      </c>
    </row>
    <row r="73" spans="1:19">
      <c r="A73" s="1">
        <v>45863</v>
      </c>
      <c r="B73" t="s">
        <v>131</v>
      </c>
      <c r="C73" t="s">
        <v>39</v>
      </c>
      <c r="D73" t="s">
        <v>40</v>
      </c>
      <c r="E73" t="s">
        <v>30</v>
      </c>
      <c r="F73" t="s">
        <v>52</v>
      </c>
      <c r="G73" t="s">
        <v>53</v>
      </c>
      <c r="H73" t="s">
        <v>33</v>
      </c>
      <c r="I73" s="2">
        <v>3</v>
      </c>
      <c r="J73" s="3">
        <v>55.96</v>
      </c>
      <c r="K73" s="4">
        <v>0</v>
      </c>
      <c r="L73" s="3">
        <v>26.78</v>
      </c>
      <c r="M73" s="3">
        <f>SalesTable4711[[#This Row],[Quantity]]*SalesTable4711[[#This Row],[Unit Cost]]</f>
        <v>80.34</v>
      </c>
      <c r="N73" s="3">
        <f>SalesTable4711[[#This Row],[Net Revenue]]-SalesTable4711[[#This Row],[Total Cost]]</f>
        <v>87.539999999999992</v>
      </c>
      <c r="O73" s="2">
        <v>0</v>
      </c>
      <c r="P73" s="3">
        <f>SalesTable4711[[#This Row],[Unit Price]]*SalesTable4711[[#This Row],[Quantity]]</f>
        <v>167.88</v>
      </c>
      <c r="Q73" s="3">
        <f>ROUND(SalesTable4711[[#This Row],[Unit Price]]*SalesTable4711[[#This Row],[Quantity]]*(1-SalesTable4711[[#This Row],[Discount %]]),2)</f>
        <v>167.88</v>
      </c>
      <c r="R73" s="3">
        <f>SalesTable4711[[#This Row],[Net Revenue]]-SalesTable4711[[#This Row],[Total Cost]]</f>
        <v>87.539999999999992</v>
      </c>
      <c r="S73" s="34">
        <f>SalesTable4711[[#This Row],[Profit]]/SalesTable4711[[#This Row],[Net Revenue]]</f>
        <v>0.52144388849177981</v>
      </c>
    </row>
    <row r="74" spans="1:19">
      <c r="A74" s="1">
        <v>45816</v>
      </c>
      <c r="B74" t="s">
        <v>132</v>
      </c>
      <c r="C74" t="s">
        <v>49</v>
      </c>
      <c r="D74" t="s">
        <v>50</v>
      </c>
      <c r="E74" t="s">
        <v>30</v>
      </c>
      <c r="F74" t="s">
        <v>25</v>
      </c>
      <c r="G74" t="s">
        <v>26</v>
      </c>
      <c r="H74" t="s">
        <v>20</v>
      </c>
      <c r="I74" s="2">
        <v>4</v>
      </c>
      <c r="J74" s="3">
        <v>188.21</v>
      </c>
      <c r="K74" s="4">
        <v>0.2</v>
      </c>
      <c r="L74" s="3">
        <v>118.96</v>
      </c>
      <c r="M74" s="3">
        <f>SalesTable4711[[#This Row],[Quantity]]*SalesTable4711[[#This Row],[Unit Cost]]</f>
        <v>475.84</v>
      </c>
      <c r="N74" s="3">
        <f>SalesTable4711[[#This Row],[Net Revenue]]-SalesTable4711[[#This Row],[Total Cost]]</f>
        <v>126.43</v>
      </c>
      <c r="O74" s="2">
        <v>4</v>
      </c>
      <c r="P74" s="3">
        <f>SalesTable4711[[#This Row],[Unit Price]]*SalesTable4711[[#This Row],[Quantity]]</f>
        <v>752.84</v>
      </c>
      <c r="Q74" s="3">
        <f>ROUND(SalesTable4711[[#This Row],[Unit Price]]*SalesTable4711[[#This Row],[Quantity]]*(1-SalesTable4711[[#This Row],[Discount %]]),2)</f>
        <v>602.27</v>
      </c>
      <c r="R74" s="3">
        <f>SalesTable4711[[#This Row],[Net Revenue]]-SalesTable4711[[#This Row],[Total Cost]]</f>
        <v>126.43</v>
      </c>
      <c r="S74" s="34">
        <f>SalesTable4711[[#This Row],[Profit]]/SalesTable4711[[#This Row],[Net Revenue]]</f>
        <v>0.2099224600262341</v>
      </c>
    </row>
    <row r="75" spans="1:19">
      <c r="A75" s="1">
        <v>45756</v>
      </c>
      <c r="B75" t="s">
        <v>133</v>
      </c>
      <c r="C75" t="s">
        <v>39</v>
      </c>
      <c r="D75" t="s">
        <v>40</v>
      </c>
      <c r="E75" t="s">
        <v>30</v>
      </c>
      <c r="F75" t="s">
        <v>41</v>
      </c>
      <c r="G75" t="s">
        <v>42</v>
      </c>
      <c r="H75" t="s">
        <v>33</v>
      </c>
      <c r="I75" s="2">
        <v>2</v>
      </c>
      <c r="J75" s="3">
        <v>55.79</v>
      </c>
      <c r="K75" s="4">
        <v>0</v>
      </c>
      <c r="L75" s="3">
        <v>26.67</v>
      </c>
      <c r="M75" s="3">
        <f>SalesTable4711[[#This Row],[Quantity]]*SalesTable4711[[#This Row],[Unit Cost]]</f>
        <v>53.34</v>
      </c>
      <c r="N75" s="3">
        <f>SalesTable4711[[#This Row],[Net Revenue]]-SalesTable4711[[#This Row],[Total Cost]]</f>
        <v>58.239999999999995</v>
      </c>
      <c r="O75" s="2">
        <v>0</v>
      </c>
      <c r="P75" s="3">
        <f>SalesTable4711[[#This Row],[Unit Price]]*SalesTable4711[[#This Row],[Quantity]]</f>
        <v>111.58</v>
      </c>
      <c r="Q75" s="3">
        <f>ROUND(SalesTable4711[[#This Row],[Unit Price]]*SalesTable4711[[#This Row],[Quantity]]*(1-SalesTable4711[[#This Row],[Discount %]]),2)</f>
        <v>111.58</v>
      </c>
      <c r="R75" s="3">
        <f>SalesTable4711[[#This Row],[Net Revenue]]-SalesTable4711[[#This Row],[Total Cost]]</f>
        <v>58.239999999999995</v>
      </c>
      <c r="S75" s="34">
        <f>SalesTable4711[[#This Row],[Profit]]/SalesTable4711[[#This Row],[Net Revenue]]</f>
        <v>0.52195734002509409</v>
      </c>
    </row>
    <row r="76" spans="1:19">
      <c r="A76" s="1">
        <v>45970</v>
      </c>
      <c r="B76" t="s">
        <v>134</v>
      </c>
      <c r="C76" t="s">
        <v>15</v>
      </c>
      <c r="D76" t="s">
        <v>16</v>
      </c>
      <c r="E76" t="s">
        <v>17</v>
      </c>
      <c r="F76" t="s">
        <v>25</v>
      </c>
      <c r="G76" t="s">
        <v>26</v>
      </c>
      <c r="H76" t="s">
        <v>33</v>
      </c>
      <c r="I76" s="2">
        <v>4</v>
      </c>
      <c r="J76" s="3">
        <v>30.85</v>
      </c>
      <c r="K76" s="4">
        <v>0.15</v>
      </c>
      <c r="L76" s="3">
        <v>11.85</v>
      </c>
      <c r="M76" s="3">
        <f>SalesTable4711[[#This Row],[Quantity]]*SalesTable4711[[#This Row],[Unit Cost]]</f>
        <v>47.4</v>
      </c>
      <c r="N76" s="3">
        <f>SalesTable4711[[#This Row],[Net Revenue]]-SalesTable4711[[#This Row],[Total Cost]]</f>
        <v>57.49</v>
      </c>
      <c r="O76" s="2">
        <v>0</v>
      </c>
      <c r="P76" s="3">
        <f>SalesTable4711[[#This Row],[Unit Price]]*SalesTable4711[[#This Row],[Quantity]]</f>
        <v>123.4</v>
      </c>
      <c r="Q76" s="3">
        <f>ROUND(SalesTable4711[[#This Row],[Unit Price]]*SalesTable4711[[#This Row],[Quantity]]*(1-SalesTable4711[[#This Row],[Discount %]]),2)</f>
        <v>104.89</v>
      </c>
      <c r="R76" s="3">
        <f>SalesTable4711[[#This Row],[Net Revenue]]-SalesTable4711[[#This Row],[Total Cost]]</f>
        <v>57.49</v>
      </c>
      <c r="S76" s="34">
        <f>SalesTable4711[[#This Row],[Profit]]/SalesTable4711[[#This Row],[Net Revenue]]</f>
        <v>0.54809800743636194</v>
      </c>
    </row>
    <row r="77" spans="1:19">
      <c r="A77" s="1">
        <v>45675</v>
      </c>
      <c r="B77" t="s">
        <v>135</v>
      </c>
      <c r="C77" t="s">
        <v>69</v>
      </c>
      <c r="D77" t="s">
        <v>70</v>
      </c>
      <c r="E77" t="s">
        <v>30</v>
      </c>
      <c r="F77" t="s">
        <v>18</v>
      </c>
      <c r="G77" t="s">
        <v>19</v>
      </c>
      <c r="H77" t="s">
        <v>20</v>
      </c>
      <c r="I77" s="2">
        <v>1</v>
      </c>
      <c r="J77" s="3">
        <v>39.49</v>
      </c>
      <c r="K77" s="4">
        <v>0</v>
      </c>
      <c r="L77" s="3">
        <v>18.43</v>
      </c>
      <c r="M77" s="3">
        <f>SalesTable4711[[#This Row],[Quantity]]*SalesTable4711[[#This Row],[Unit Cost]]</f>
        <v>18.43</v>
      </c>
      <c r="N77" s="3">
        <f>SalesTable4711[[#This Row],[Net Revenue]]-SalesTable4711[[#This Row],[Total Cost]]</f>
        <v>21.060000000000002</v>
      </c>
      <c r="O77" s="2">
        <v>1</v>
      </c>
      <c r="P77" s="3">
        <f>SalesTable4711[[#This Row],[Unit Price]]*SalesTable4711[[#This Row],[Quantity]]</f>
        <v>39.49</v>
      </c>
      <c r="Q77" s="3">
        <f>ROUND(SalesTable4711[[#This Row],[Unit Price]]*SalesTable4711[[#This Row],[Quantity]]*(1-SalesTable4711[[#This Row],[Discount %]]),2)</f>
        <v>39.49</v>
      </c>
      <c r="R77" s="3">
        <f>SalesTable4711[[#This Row],[Net Revenue]]-SalesTable4711[[#This Row],[Total Cost]]</f>
        <v>21.060000000000002</v>
      </c>
      <c r="S77" s="34">
        <f>SalesTable4711[[#This Row],[Profit]]/SalesTable4711[[#This Row],[Net Revenue]]</f>
        <v>0.53329956951126867</v>
      </c>
    </row>
    <row r="78" spans="1:19">
      <c r="A78" s="1">
        <v>45689</v>
      </c>
      <c r="B78" t="s">
        <v>136</v>
      </c>
      <c r="C78" t="s">
        <v>55</v>
      </c>
      <c r="D78" t="s">
        <v>56</v>
      </c>
      <c r="E78" t="s">
        <v>24</v>
      </c>
      <c r="F78" t="s">
        <v>18</v>
      </c>
      <c r="G78" t="s">
        <v>19</v>
      </c>
      <c r="H78" t="s">
        <v>33</v>
      </c>
      <c r="I78" s="2">
        <v>3</v>
      </c>
      <c r="J78" s="3">
        <v>9.31</v>
      </c>
      <c r="K78" s="4">
        <v>0</v>
      </c>
      <c r="L78" s="3">
        <v>2.82</v>
      </c>
      <c r="M78" s="3">
        <f>SalesTable4711[[#This Row],[Quantity]]*SalesTable4711[[#This Row],[Unit Cost]]</f>
        <v>8.4599999999999991</v>
      </c>
      <c r="N78" s="3">
        <f>SalesTable4711[[#This Row],[Net Revenue]]-SalesTable4711[[#This Row],[Total Cost]]</f>
        <v>19.47</v>
      </c>
      <c r="O78" s="2">
        <v>0</v>
      </c>
      <c r="P78" s="3">
        <f>SalesTable4711[[#This Row],[Unit Price]]*SalesTable4711[[#This Row],[Quantity]]</f>
        <v>27.93</v>
      </c>
      <c r="Q78" s="3">
        <f>ROUND(SalesTable4711[[#This Row],[Unit Price]]*SalesTable4711[[#This Row],[Quantity]]*(1-SalesTable4711[[#This Row],[Discount %]]),2)</f>
        <v>27.93</v>
      </c>
      <c r="R78" s="3">
        <f>SalesTable4711[[#This Row],[Net Revenue]]-SalesTable4711[[#This Row],[Total Cost]]</f>
        <v>19.47</v>
      </c>
      <c r="S78" s="34">
        <f>SalesTable4711[[#This Row],[Profit]]/SalesTable4711[[#This Row],[Net Revenue]]</f>
        <v>0.69709989258861438</v>
      </c>
    </row>
    <row r="79" spans="1:19">
      <c r="A79" s="1">
        <v>45995</v>
      </c>
      <c r="B79" t="s">
        <v>137</v>
      </c>
      <c r="C79" t="s">
        <v>35</v>
      </c>
      <c r="D79" t="s">
        <v>36</v>
      </c>
      <c r="E79" t="s">
        <v>17</v>
      </c>
      <c r="F79" t="s">
        <v>41</v>
      </c>
      <c r="G79" t="s">
        <v>42</v>
      </c>
      <c r="H79" t="s">
        <v>33</v>
      </c>
      <c r="I79" s="2">
        <v>1</v>
      </c>
      <c r="J79" s="3">
        <v>23.98</v>
      </c>
      <c r="K79" s="4">
        <v>0.1</v>
      </c>
      <c r="L79" s="3">
        <v>9.4499999999999993</v>
      </c>
      <c r="M79" s="3">
        <f>SalesTable4711[[#This Row],[Quantity]]*SalesTable4711[[#This Row],[Unit Cost]]</f>
        <v>9.4499999999999993</v>
      </c>
      <c r="N79" s="3">
        <f>SalesTable4711[[#This Row],[Net Revenue]]-SalesTable4711[[#This Row],[Total Cost]]</f>
        <v>12.129999999999999</v>
      </c>
      <c r="O79" s="2">
        <v>0</v>
      </c>
      <c r="P79" s="3">
        <f>SalesTable4711[[#This Row],[Unit Price]]*SalesTable4711[[#This Row],[Quantity]]</f>
        <v>23.98</v>
      </c>
      <c r="Q79" s="3">
        <f>ROUND(SalesTable4711[[#This Row],[Unit Price]]*SalesTable4711[[#This Row],[Quantity]]*(1-SalesTable4711[[#This Row],[Discount %]]),2)</f>
        <v>21.58</v>
      </c>
      <c r="R79" s="3">
        <f>SalesTable4711[[#This Row],[Net Revenue]]-SalesTable4711[[#This Row],[Total Cost]]</f>
        <v>12.129999999999999</v>
      </c>
      <c r="S79" s="34">
        <f>SalesTable4711[[#This Row],[Profit]]/SalesTable4711[[#This Row],[Net Revenue]]</f>
        <v>0.56209453197405002</v>
      </c>
    </row>
    <row r="80" spans="1:19">
      <c r="A80" s="1">
        <v>45981</v>
      </c>
      <c r="B80" t="s">
        <v>138</v>
      </c>
      <c r="C80" t="s">
        <v>55</v>
      </c>
      <c r="D80" t="s">
        <v>56</v>
      </c>
      <c r="E80" t="s">
        <v>24</v>
      </c>
      <c r="F80" t="s">
        <v>25</v>
      </c>
      <c r="G80" t="s">
        <v>26</v>
      </c>
      <c r="H80" t="s">
        <v>20</v>
      </c>
      <c r="I80" s="2">
        <v>5</v>
      </c>
      <c r="J80" s="3">
        <v>9.7200000000000006</v>
      </c>
      <c r="K80" s="4">
        <v>0.05</v>
      </c>
      <c r="L80" s="3">
        <v>2.83</v>
      </c>
      <c r="M80" s="3">
        <f>SalesTable4711[[#This Row],[Quantity]]*SalesTable4711[[#This Row],[Unit Cost]]</f>
        <v>14.15</v>
      </c>
      <c r="N80" s="3">
        <f>SalesTable4711[[#This Row],[Net Revenue]]-SalesTable4711[[#This Row],[Total Cost]]</f>
        <v>32.020000000000003</v>
      </c>
      <c r="O80" s="2">
        <v>5</v>
      </c>
      <c r="P80" s="3">
        <f>SalesTable4711[[#This Row],[Unit Price]]*SalesTable4711[[#This Row],[Quantity]]</f>
        <v>48.6</v>
      </c>
      <c r="Q80" s="3">
        <f>ROUND(SalesTable4711[[#This Row],[Unit Price]]*SalesTable4711[[#This Row],[Quantity]]*(1-SalesTable4711[[#This Row],[Discount %]]),2)</f>
        <v>46.17</v>
      </c>
      <c r="R80" s="3">
        <f>SalesTable4711[[#This Row],[Net Revenue]]-SalesTable4711[[#This Row],[Total Cost]]</f>
        <v>32.020000000000003</v>
      </c>
      <c r="S80" s="34">
        <f>SalesTable4711[[#This Row],[Profit]]/SalesTable4711[[#This Row],[Net Revenue]]</f>
        <v>0.69352393329001516</v>
      </c>
    </row>
    <row r="81" spans="1:19">
      <c r="A81" s="1">
        <v>45920</v>
      </c>
      <c r="B81" t="s">
        <v>139</v>
      </c>
      <c r="C81" t="s">
        <v>15</v>
      </c>
      <c r="D81" t="s">
        <v>16</v>
      </c>
      <c r="E81" t="s">
        <v>17</v>
      </c>
      <c r="F81" t="s">
        <v>41</v>
      </c>
      <c r="G81" t="s">
        <v>42</v>
      </c>
      <c r="H81" t="s">
        <v>33</v>
      </c>
      <c r="I81" s="2">
        <v>2</v>
      </c>
      <c r="J81" s="3">
        <v>29.47</v>
      </c>
      <c r="K81" s="4">
        <v>0</v>
      </c>
      <c r="L81" s="3">
        <v>11.84</v>
      </c>
      <c r="M81" s="3">
        <f>SalesTable4711[[#This Row],[Quantity]]*SalesTable4711[[#This Row],[Unit Cost]]</f>
        <v>23.68</v>
      </c>
      <c r="N81" s="3">
        <f>SalesTable4711[[#This Row],[Net Revenue]]-SalesTable4711[[#This Row],[Total Cost]]</f>
        <v>35.26</v>
      </c>
      <c r="O81" s="2">
        <v>0</v>
      </c>
      <c r="P81" s="3">
        <f>SalesTable4711[[#This Row],[Unit Price]]*SalesTable4711[[#This Row],[Quantity]]</f>
        <v>58.94</v>
      </c>
      <c r="Q81" s="3">
        <f>ROUND(SalesTable4711[[#This Row],[Unit Price]]*SalesTable4711[[#This Row],[Quantity]]*(1-SalesTable4711[[#This Row],[Discount %]]),2)</f>
        <v>58.94</v>
      </c>
      <c r="R81" s="3">
        <f>SalesTable4711[[#This Row],[Net Revenue]]-SalesTable4711[[#This Row],[Total Cost]]</f>
        <v>35.26</v>
      </c>
      <c r="S81" s="34">
        <f>SalesTable4711[[#This Row],[Profit]]/SalesTable4711[[#This Row],[Net Revenue]]</f>
        <v>0.59823549372242957</v>
      </c>
    </row>
    <row r="82" spans="1:19">
      <c r="A82" s="1">
        <v>45719</v>
      </c>
      <c r="B82" t="s">
        <v>140</v>
      </c>
      <c r="C82" t="s">
        <v>69</v>
      </c>
      <c r="D82" t="s">
        <v>70</v>
      </c>
      <c r="E82" t="s">
        <v>30</v>
      </c>
      <c r="F82" t="s">
        <v>41</v>
      </c>
      <c r="G82" t="s">
        <v>42</v>
      </c>
      <c r="H82" t="s">
        <v>33</v>
      </c>
      <c r="I82" s="2">
        <v>5</v>
      </c>
      <c r="J82" s="3">
        <v>39.92</v>
      </c>
      <c r="K82" s="4">
        <v>0</v>
      </c>
      <c r="L82" s="3">
        <v>18.05</v>
      </c>
      <c r="M82" s="3">
        <f>SalesTable4711[[#This Row],[Quantity]]*SalesTable4711[[#This Row],[Unit Cost]]</f>
        <v>90.25</v>
      </c>
      <c r="N82" s="3">
        <f>SalesTable4711[[#This Row],[Net Revenue]]-SalesTable4711[[#This Row],[Total Cost]]</f>
        <v>109.35</v>
      </c>
      <c r="O82" s="2">
        <v>0</v>
      </c>
      <c r="P82" s="3">
        <f>SalesTable4711[[#This Row],[Unit Price]]*SalesTable4711[[#This Row],[Quantity]]</f>
        <v>199.60000000000002</v>
      </c>
      <c r="Q82" s="3">
        <f>ROUND(SalesTable4711[[#This Row],[Unit Price]]*SalesTable4711[[#This Row],[Quantity]]*(1-SalesTable4711[[#This Row],[Discount %]]),2)</f>
        <v>199.6</v>
      </c>
      <c r="R82" s="3">
        <f>SalesTable4711[[#This Row],[Net Revenue]]-SalesTable4711[[#This Row],[Total Cost]]</f>
        <v>109.35</v>
      </c>
      <c r="S82" s="34">
        <f>SalesTable4711[[#This Row],[Profit]]/SalesTable4711[[#This Row],[Net Revenue]]</f>
        <v>0.54784569138276551</v>
      </c>
    </row>
    <row r="83" spans="1:19">
      <c r="A83" s="1">
        <v>45953</v>
      </c>
      <c r="B83" t="s">
        <v>141</v>
      </c>
      <c r="C83" t="s">
        <v>35</v>
      </c>
      <c r="D83" t="s">
        <v>36</v>
      </c>
      <c r="E83" t="s">
        <v>17</v>
      </c>
      <c r="F83" t="s">
        <v>52</v>
      </c>
      <c r="G83" t="s">
        <v>53</v>
      </c>
      <c r="H83" t="s">
        <v>20</v>
      </c>
      <c r="I83" s="2">
        <v>2</v>
      </c>
      <c r="J83" s="3">
        <v>24.14</v>
      </c>
      <c r="K83" s="4">
        <v>0.05</v>
      </c>
      <c r="L83" s="3">
        <v>9.6199999999999992</v>
      </c>
      <c r="M83" s="3">
        <f>SalesTable4711[[#This Row],[Quantity]]*SalesTable4711[[#This Row],[Unit Cost]]</f>
        <v>19.239999999999998</v>
      </c>
      <c r="N83" s="3">
        <f>SalesTable4711[[#This Row],[Net Revenue]]-SalesTable4711[[#This Row],[Total Cost]]</f>
        <v>26.63</v>
      </c>
      <c r="O83" s="2">
        <v>2</v>
      </c>
      <c r="P83" s="3">
        <f>SalesTable4711[[#This Row],[Unit Price]]*SalesTable4711[[#This Row],[Quantity]]</f>
        <v>48.28</v>
      </c>
      <c r="Q83" s="3">
        <f>ROUND(SalesTable4711[[#This Row],[Unit Price]]*SalesTable4711[[#This Row],[Quantity]]*(1-SalesTable4711[[#This Row],[Discount %]]),2)</f>
        <v>45.87</v>
      </c>
      <c r="R83" s="3">
        <f>SalesTable4711[[#This Row],[Net Revenue]]-SalesTable4711[[#This Row],[Total Cost]]</f>
        <v>26.63</v>
      </c>
      <c r="S83" s="34">
        <f>SalesTable4711[[#This Row],[Profit]]/SalesTable4711[[#This Row],[Net Revenue]]</f>
        <v>0.58055373882712014</v>
      </c>
    </row>
    <row r="84" spans="1:19">
      <c r="A84" s="1">
        <v>45930</v>
      </c>
      <c r="B84" t="s">
        <v>142</v>
      </c>
      <c r="C84" t="s">
        <v>49</v>
      </c>
      <c r="D84" t="s">
        <v>50</v>
      </c>
      <c r="E84" t="s">
        <v>30</v>
      </c>
      <c r="F84" t="s">
        <v>31</v>
      </c>
      <c r="G84" t="s">
        <v>32</v>
      </c>
      <c r="H84" t="s">
        <v>20</v>
      </c>
      <c r="I84" s="2">
        <v>1</v>
      </c>
      <c r="J84" s="3">
        <v>187.8</v>
      </c>
      <c r="K84" s="4">
        <v>0.05</v>
      </c>
      <c r="L84" s="3">
        <v>117.85</v>
      </c>
      <c r="M84" s="3">
        <f>SalesTable4711[[#This Row],[Quantity]]*SalesTable4711[[#This Row],[Unit Cost]]</f>
        <v>117.85</v>
      </c>
      <c r="N84" s="3">
        <f>SalesTable4711[[#This Row],[Net Revenue]]-SalesTable4711[[#This Row],[Total Cost]]</f>
        <v>60.56</v>
      </c>
      <c r="O84" s="2">
        <v>1</v>
      </c>
      <c r="P84" s="3">
        <f>SalesTable4711[[#This Row],[Unit Price]]*SalesTable4711[[#This Row],[Quantity]]</f>
        <v>187.8</v>
      </c>
      <c r="Q84" s="3">
        <f>ROUND(SalesTable4711[[#This Row],[Unit Price]]*SalesTable4711[[#This Row],[Quantity]]*(1-SalesTable4711[[#This Row],[Discount %]]),2)</f>
        <v>178.41</v>
      </c>
      <c r="R84" s="3">
        <f>SalesTable4711[[#This Row],[Net Revenue]]-SalesTable4711[[#This Row],[Total Cost]]</f>
        <v>60.56</v>
      </c>
      <c r="S84" s="34">
        <f>SalesTable4711[[#This Row],[Profit]]/SalesTable4711[[#This Row],[Net Revenue]]</f>
        <v>0.33944285634213328</v>
      </c>
    </row>
    <row r="85" spans="1:19">
      <c r="A85" s="1">
        <v>45790</v>
      </c>
      <c r="B85" t="s">
        <v>143</v>
      </c>
      <c r="C85" t="s">
        <v>49</v>
      </c>
      <c r="D85" t="s">
        <v>50</v>
      </c>
      <c r="E85" t="s">
        <v>30</v>
      </c>
      <c r="F85" t="s">
        <v>25</v>
      </c>
      <c r="G85" t="s">
        <v>26</v>
      </c>
      <c r="H85" t="s">
        <v>33</v>
      </c>
      <c r="I85" s="2">
        <v>3</v>
      </c>
      <c r="J85" s="3">
        <v>191.11</v>
      </c>
      <c r="K85" s="4">
        <v>0.1</v>
      </c>
      <c r="L85" s="3">
        <v>119.11</v>
      </c>
      <c r="M85" s="3">
        <f>SalesTable4711[[#This Row],[Quantity]]*SalesTable4711[[#This Row],[Unit Cost]]</f>
        <v>357.33</v>
      </c>
      <c r="N85" s="3">
        <f>SalesTable4711[[#This Row],[Net Revenue]]-SalesTable4711[[#This Row],[Total Cost]]</f>
        <v>158.67000000000002</v>
      </c>
      <c r="O85" s="2">
        <v>0</v>
      </c>
      <c r="P85" s="3">
        <f>SalesTable4711[[#This Row],[Unit Price]]*SalesTable4711[[#This Row],[Quantity]]</f>
        <v>573.33000000000004</v>
      </c>
      <c r="Q85" s="3">
        <f>ROUND(SalesTable4711[[#This Row],[Unit Price]]*SalesTable4711[[#This Row],[Quantity]]*(1-SalesTable4711[[#This Row],[Discount %]]),2)</f>
        <v>516</v>
      </c>
      <c r="R85" s="3">
        <f>SalesTable4711[[#This Row],[Net Revenue]]-SalesTable4711[[#This Row],[Total Cost]]</f>
        <v>158.67000000000002</v>
      </c>
      <c r="S85" s="34">
        <f>SalesTable4711[[#This Row],[Profit]]/SalesTable4711[[#This Row],[Net Revenue]]</f>
        <v>0.30750000000000005</v>
      </c>
    </row>
    <row r="86" spans="1:19">
      <c r="A86" s="1">
        <v>45901</v>
      </c>
      <c r="B86" t="s">
        <v>144</v>
      </c>
      <c r="C86" t="s">
        <v>66</v>
      </c>
      <c r="D86" t="s">
        <v>67</v>
      </c>
      <c r="E86" t="s">
        <v>30</v>
      </c>
      <c r="F86" t="s">
        <v>31</v>
      </c>
      <c r="G86" t="s">
        <v>32</v>
      </c>
      <c r="H86" t="s">
        <v>33</v>
      </c>
      <c r="I86" s="2">
        <v>6</v>
      </c>
      <c r="J86" s="3">
        <v>70.31</v>
      </c>
      <c r="K86" s="4">
        <v>0</v>
      </c>
      <c r="L86" s="3">
        <v>34.68</v>
      </c>
      <c r="M86" s="3">
        <f>SalesTable4711[[#This Row],[Quantity]]*SalesTable4711[[#This Row],[Unit Cost]]</f>
        <v>208.07999999999998</v>
      </c>
      <c r="N86" s="3">
        <f>SalesTable4711[[#This Row],[Net Revenue]]-SalesTable4711[[#This Row],[Total Cost]]</f>
        <v>213.78000000000003</v>
      </c>
      <c r="O86" s="2">
        <v>0</v>
      </c>
      <c r="P86" s="3">
        <f>SalesTable4711[[#This Row],[Unit Price]]*SalesTable4711[[#This Row],[Quantity]]</f>
        <v>421.86</v>
      </c>
      <c r="Q86" s="3">
        <f>ROUND(SalesTable4711[[#This Row],[Unit Price]]*SalesTable4711[[#This Row],[Quantity]]*(1-SalesTable4711[[#This Row],[Discount %]]),2)</f>
        <v>421.86</v>
      </c>
      <c r="R86" s="3">
        <f>SalesTable4711[[#This Row],[Net Revenue]]-SalesTable4711[[#This Row],[Total Cost]]</f>
        <v>213.78000000000003</v>
      </c>
      <c r="S86" s="34">
        <f>SalesTable4711[[#This Row],[Profit]]/SalesTable4711[[#This Row],[Net Revenue]]</f>
        <v>0.5067557957616271</v>
      </c>
    </row>
    <row r="87" spans="1:19">
      <c r="A87" s="1">
        <v>45939</v>
      </c>
      <c r="B87" t="s">
        <v>145</v>
      </c>
      <c r="C87" t="s">
        <v>55</v>
      </c>
      <c r="D87" t="s">
        <v>56</v>
      </c>
      <c r="E87" t="s">
        <v>24</v>
      </c>
      <c r="F87" t="s">
        <v>41</v>
      </c>
      <c r="G87" t="s">
        <v>42</v>
      </c>
      <c r="H87" t="s">
        <v>33</v>
      </c>
      <c r="I87" s="2">
        <v>1</v>
      </c>
      <c r="J87" s="3">
        <v>9.5</v>
      </c>
      <c r="K87" s="4">
        <v>0.15</v>
      </c>
      <c r="L87" s="3">
        <v>2.9</v>
      </c>
      <c r="M87" s="3">
        <f>SalesTable4711[[#This Row],[Quantity]]*SalesTable4711[[#This Row],[Unit Cost]]</f>
        <v>2.9</v>
      </c>
      <c r="N87" s="3">
        <f>SalesTable4711[[#This Row],[Net Revenue]]-SalesTable4711[[#This Row],[Total Cost]]</f>
        <v>5.18</v>
      </c>
      <c r="O87" s="2">
        <v>0</v>
      </c>
      <c r="P87" s="3">
        <f>SalesTable4711[[#This Row],[Unit Price]]*SalesTable4711[[#This Row],[Quantity]]</f>
        <v>9.5</v>
      </c>
      <c r="Q87" s="3">
        <f>ROUND(SalesTable4711[[#This Row],[Unit Price]]*SalesTable4711[[#This Row],[Quantity]]*(1-SalesTable4711[[#This Row],[Discount %]]),2)</f>
        <v>8.08</v>
      </c>
      <c r="R87" s="3">
        <f>SalesTable4711[[#This Row],[Net Revenue]]-SalesTable4711[[#This Row],[Total Cost]]</f>
        <v>5.18</v>
      </c>
      <c r="S87" s="34">
        <f>SalesTable4711[[#This Row],[Profit]]/SalesTable4711[[#This Row],[Net Revenue]]</f>
        <v>0.6410891089108911</v>
      </c>
    </row>
    <row r="88" spans="1:19">
      <c r="A88" s="1">
        <v>45735</v>
      </c>
      <c r="B88" t="s">
        <v>146</v>
      </c>
      <c r="C88" t="s">
        <v>82</v>
      </c>
      <c r="D88" t="s">
        <v>83</v>
      </c>
      <c r="E88" t="s">
        <v>75</v>
      </c>
      <c r="F88" t="s">
        <v>52</v>
      </c>
      <c r="G88" t="s">
        <v>53</v>
      </c>
      <c r="H88" t="s">
        <v>33</v>
      </c>
      <c r="I88" s="2">
        <v>3</v>
      </c>
      <c r="J88" s="3">
        <v>27.34</v>
      </c>
      <c r="K88" s="4">
        <v>0.1</v>
      </c>
      <c r="L88" s="3">
        <v>11.83</v>
      </c>
      <c r="M88" s="3">
        <f>SalesTable4711[[#This Row],[Quantity]]*SalesTable4711[[#This Row],[Unit Cost]]</f>
        <v>35.49</v>
      </c>
      <c r="N88" s="3">
        <f>SalesTable4711[[#This Row],[Net Revenue]]-SalesTable4711[[#This Row],[Total Cost]]</f>
        <v>38.329999999999991</v>
      </c>
      <c r="O88" s="2">
        <v>0</v>
      </c>
      <c r="P88" s="3">
        <f>SalesTable4711[[#This Row],[Unit Price]]*SalesTable4711[[#This Row],[Quantity]]</f>
        <v>82.02</v>
      </c>
      <c r="Q88" s="3">
        <f>ROUND(SalesTable4711[[#This Row],[Unit Price]]*SalesTable4711[[#This Row],[Quantity]]*(1-SalesTable4711[[#This Row],[Discount %]]),2)</f>
        <v>73.819999999999993</v>
      </c>
      <c r="R88" s="3">
        <f>SalesTable4711[[#This Row],[Net Revenue]]-SalesTable4711[[#This Row],[Total Cost]]</f>
        <v>38.329999999999991</v>
      </c>
      <c r="S88" s="34">
        <f>SalesTable4711[[#This Row],[Profit]]/SalesTable4711[[#This Row],[Net Revenue]]</f>
        <v>0.51923597940937405</v>
      </c>
    </row>
    <row r="89" spans="1:19">
      <c r="A89" s="1">
        <v>46002</v>
      </c>
      <c r="B89" t="s">
        <v>147</v>
      </c>
      <c r="C89" t="s">
        <v>82</v>
      </c>
      <c r="D89" t="s">
        <v>83</v>
      </c>
      <c r="E89" t="s">
        <v>75</v>
      </c>
      <c r="F89" t="s">
        <v>52</v>
      </c>
      <c r="G89" t="s">
        <v>53</v>
      </c>
      <c r="H89" t="s">
        <v>20</v>
      </c>
      <c r="I89" s="2">
        <v>12</v>
      </c>
      <c r="J89" s="3">
        <v>26.73</v>
      </c>
      <c r="K89" s="4">
        <v>0.15</v>
      </c>
      <c r="L89" s="3">
        <v>11.92</v>
      </c>
      <c r="M89" s="3">
        <f>SalesTable4711[[#This Row],[Quantity]]*SalesTable4711[[#This Row],[Unit Cost]]</f>
        <v>143.04</v>
      </c>
      <c r="N89" s="3">
        <f>SalesTable4711[[#This Row],[Net Revenue]]-SalesTable4711[[#This Row],[Total Cost]]</f>
        <v>129.60999999999999</v>
      </c>
      <c r="O89" s="2">
        <v>12</v>
      </c>
      <c r="P89" s="3">
        <f>SalesTable4711[[#This Row],[Unit Price]]*SalesTable4711[[#This Row],[Quantity]]</f>
        <v>320.76</v>
      </c>
      <c r="Q89" s="3">
        <f>ROUND(SalesTable4711[[#This Row],[Unit Price]]*SalesTable4711[[#This Row],[Quantity]]*(1-SalesTable4711[[#This Row],[Discount %]]),2)</f>
        <v>272.64999999999998</v>
      </c>
      <c r="R89" s="3">
        <f>SalesTable4711[[#This Row],[Net Revenue]]-SalesTable4711[[#This Row],[Total Cost]]</f>
        <v>129.60999999999999</v>
      </c>
      <c r="S89" s="34">
        <f>SalesTable4711[[#This Row],[Profit]]/SalesTable4711[[#This Row],[Net Revenue]]</f>
        <v>0.47537135521731155</v>
      </c>
    </row>
    <row r="90" spans="1:19">
      <c r="A90" s="1">
        <v>45962</v>
      </c>
      <c r="B90" t="s">
        <v>148</v>
      </c>
      <c r="C90" t="s">
        <v>45</v>
      </c>
      <c r="D90" t="s">
        <v>46</v>
      </c>
      <c r="E90" t="s">
        <v>24</v>
      </c>
      <c r="F90" t="s">
        <v>25</v>
      </c>
      <c r="G90" t="s">
        <v>26</v>
      </c>
      <c r="H90" t="s">
        <v>33</v>
      </c>
      <c r="I90" s="2">
        <v>4</v>
      </c>
      <c r="J90" s="3">
        <v>22.8</v>
      </c>
      <c r="K90" s="4">
        <v>0.15</v>
      </c>
      <c r="L90" s="3">
        <v>8.59</v>
      </c>
      <c r="M90" s="3">
        <f>SalesTable4711[[#This Row],[Quantity]]*SalesTable4711[[#This Row],[Unit Cost]]</f>
        <v>34.36</v>
      </c>
      <c r="N90" s="3">
        <f>SalesTable4711[[#This Row],[Net Revenue]]-SalesTable4711[[#This Row],[Total Cost]]</f>
        <v>43.16</v>
      </c>
      <c r="O90" s="2">
        <v>0</v>
      </c>
      <c r="P90" s="3">
        <f>SalesTable4711[[#This Row],[Unit Price]]*SalesTable4711[[#This Row],[Quantity]]</f>
        <v>91.2</v>
      </c>
      <c r="Q90" s="3">
        <f>ROUND(SalesTable4711[[#This Row],[Unit Price]]*SalesTable4711[[#This Row],[Quantity]]*(1-SalesTable4711[[#This Row],[Discount %]]),2)</f>
        <v>77.52</v>
      </c>
      <c r="R90" s="3">
        <f>SalesTable4711[[#This Row],[Net Revenue]]-SalesTable4711[[#This Row],[Total Cost]]</f>
        <v>43.16</v>
      </c>
      <c r="S90" s="34">
        <f>SalesTable4711[[#This Row],[Profit]]/SalesTable4711[[#This Row],[Net Revenue]]</f>
        <v>0.55675954592363264</v>
      </c>
    </row>
    <row r="91" spans="1:19">
      <c r="A91" s="1">
        <v>45734</v>
      </c>
      <c r="B91" t="s">
        <v>149</v>
      </c>
      <c r="C91" t="s">
        <v>69</v>
      </c>
      <c r="D91" t="s">
        <v>70</v>
      </c>
      <c r="E91" t="s">
        <v>30</v>
      </c>
      <c r="F91" t="s">
        <v>18</v>
      </c>
      <c r="G91" t="s">
        <v>19</v>
      </c>
      <c r="H91" t="s">
        <v>33</v>
      </c>
      <c r="I91" s="2">
        <v>5</v>
      </c>
      <c r="J91" s="3">
        <v>39.08</v>
      </c>
      <c r="K91" s="4">
        <v>0.05</v>
      </c>
      <c r="L91" s="3">
        <v>18.399999999999999</v>
      </c>
      <c r="M91" s="3">
        <f>SalesTable4711[[#This Row],[Quantity]]*SalesTable4711[[#This Row],[Unit Cost]]</f>
        <v>92</v>
      </c>
      <c r="N91" s="3">
        <f>SalesTable4711[[#This Row],[Net Revenue]]-SalesTable4711[[#This Row],[Total Cost]]</f>
        <v>93.63</v>
      </c>
      <c r="O91" s="2">
        <v>0</v>
      </c>
      <c r="P91" s="3">
        <f>SalesTable4711[[#This Row],[Unit Price]]*SalesTable4711[[#This Row],[Quantity]]</f>
        <v>195.39999999999998</v>
      </c>
      <c r="Q91" s="3">
        <f>ROUND(SalesTable4711[[#This Row],[Unit Price]]*SalesTable4711[[#This Row],[Quantity]]*(1-SalesTable4711[[#This Row],[Discount %]]),2)</f>
        <v>185.63</v>
      </c>
      <c r="R91" s="3">
        <f>SalesTable4711[[#This Row],[Net Revenue]]-SalesTable4711[[#This Row],[Total Cost]]</f>
        <v>93.63</v>
      </c>
      <c r="S91" s="34">
        <f>SalesTable4711[[#This Row],[Profit]]/SalesTable4711[[#This Row],[Net Revenue]]</f>
        <v>0.50439045412918171</v>
      </c>
    </row>
    <row r="92" spans="1:19">
      <c r="A92" s="1">
        <v>45778</v>
      </c>
      <c r="B92" t="s">
        <v>150</v>
      </c>
      <c r="C92" t="s">
        <v>22</v>
      </c>
      <c r="D92" t="s">
        <v>23</v>
      </c>
      <c r="E92" t="s">
        <v>24</v>
      </c>
      <c r="F92" t="s">
        <v>52</v>
      </c>
      <c r="G92" t="s">
        <v>53</v>
      </c>
      <c r="H92" t="s">
        <v>20</v>
      </c>
      <c r="I92" s="2">
        <v>10</v>
      </c>
      <c r="J92" s="3">
        <v>13.31</v>
      </c>
      <c r="K92" s="4">
        <v>0.15</v>
      </c>
      <c r="L92" s="3">
        <v>4.28</v>
      </c>
      <c r="M92" s="3">
        <f>SalesTable4711[[#This Row],[Quantity]]*SalesTable4711[[#This Row],[Unit Cost]]</f>
        <v>42.800000000000004</v>
      </c>
      <c r="N92" s="3">
        <f>SalesTable4711[[#This Row],[Net Revenue]]-SalesTable4711[[#This Row],[Total Cost]]</f>
        <v>70.34</v>
      </c>
      <c r="O92" s="2">
        <v>10</v>
      </c>
      <c r="P92" s="3">
        <f>SalesTable4711[[#This Row],[Unit Price]]*SalesTable4711[[#This Row],[Quantity]]</f>
        <v>133.1</v>
      </c>
      <c r="Q92" s="3">
        <f>ROUND(SalesTable4711[[#This Row],[Unit Price]]*SalesTable4711[[#This Row],[Quantity]]*(1-SalesTable4711[[#This Row],[Discount %]]),2)</f>
        <v>113.14</v>
      </c>
      <c r="R92" s="3">
        <f>SalesTable4711[[#This Row],[Net Revenue]]-SalesTable4711[[#This Row],[Total Cost]]</f>
        <v>70.34</v>
      </c>
      <c r="S92" s="34">
        <f>SalesTable4711[[#This Row],[Profit]]/SalesTable4711[[#This Row],[Net Revenue]]</f>
        <v>0.62170761887926462</v>
      </c>
    </row>
    <row r="93" spans="1:19">
      <c r="A93" s="1">
        <v>45746</v>
      </c>
      <c r="B93" t="s">
        <v>151</v>
      </c>
      <c r="C93" t="s">
        <v>15</v>
      </c>
      <c r="D93" t="s">
        <v>16</v>
      </c>
      <c r="E93" t="s">
        <v>17</v>
      </c>
      <c r="F93" t="s">
        <v>18</v>
      </c>
      <c r="G93" t="s">
        <v>19</v>
      </c>
      <c r="H93" t="s">
        <v>33</v>
      </c>
      <c r="I93" s="2">
        <v>2</v>
      </c>
      <c r="J93" s="3">
        <v>30.59</v>
      </c>
      <c r="K93" s="4">
        <v>0.15</v>
      </c>
      <c r="L93" s="3">
        <v>11.88</v>
      </c>
      <c r="M93" s="3">
        <f>SalesTable4711[[#This Row],[Quantity]]*SalesTable4711[[#This Row],[Unit Cost]]</f>
        <v>23.76</v>
      </c>
      <c r="N93" s="3">
        <f>SalesTable4711[[#This Row],[Net Revenue]]-SalesTable4711[[#This Row],[Total Cost]]</f>
        <v>28.24</v>
      </c>
      <c r="O93" s="2">
        <v>0</v>
      </c>
      <c r="P93" s="3">
        <f>SalesTable4711[[#This Row],[Unit Price]]*SalesTable4711[[#This Row],[Quantity]]</f>
        <v>61.18</v>
      </c>
      <c r="Q93" s="3">
        <f>ROUND(SalesTable4711[[#This Row],[Unit Price]]*SalesTable4711[[#This Row],[Quantity]]*(1-SalesTable4711[[#This Row],[Discount %]]),2)</f>
        <v>52</v>
      </c>
      <c r="R93" s="3">
        <f>SalesTable4711[[#This Row],[Net Revenue]]-SalesTable4711[[#This Row],[Total Cost]]</f>
        <v>28.24</v>
      </c>
      <c r="S93" s="34">
        <f>SalesTable4711[[#This Row],[Profit]]/SalesTable4711[[#This Row],[Net Revenue]]</f>
        <v>0.54307692307692301</v>
      </c>
    </row>
    <row r="94" spans="1:19">
      <c r="A94" s="1">
        <v>45882</v>
      </c>
      <c r="B94" t="s">
        <v>152</v>
      </c>
      <c r="C94" t="s">
        <v>39</v>
      </c>
      <c r="D94" t="s">
        <v>40</v>
      </c>
      <c r="E94" t="s">
        <v>30</v>
      </c>
      <c r="F94" t="s">
        <v>25</v>
      </c>
      <c r="G94" t="s">
        <v>26</v>
      </c>
      <c r="H94" t="s">
        <v>33</v>
      </c>
      <c r="I94" s="2">
        <v>7</v>
      </c>
      <c r="J94" s="3">
        <v>56.19</v>
      </c>
      <c r="K94" s="4">
        <v>0.05</v>
      </c>
      <c r="L94" s="3">
        <v>27.29</v>
      </c>
      <c r="M94" s="3">
        <f>SalesTable4711[[#This Row],[Quantity]]*SalesTable4711[[#This Row],[Unit Cost]]</f>
        <v>191.03</v>
      </c>
      <c r="N94" s="3">
        <f>SalesTable4711[[#This Row],[Net Revenue]]-SalesTable4711[[#This Row],[Total Cost]]</f>
        <v>182.63000000000002</v>
      </c>
      <c r="O94" s="2">
        <v>0</v>
      </c>
      <c r="P94" s="3">
        <f>SalesTable4711[[#This Row],[Unit Price]]*SalesTable4711[[#This Row],[Quantity]]</f>
        <v>393.33</v>
      </c>
      <c r="Q94" s="3">
        <f>ROUND(SalesTable4711[[#This Row],[Unit Price]]*SalesTable4711[[#This Row],[Quantity]]*(1-SalesTable4711[[#This Row],[Discount %]]),2)</f>
        <v>373.66</v>
      </c>
      <c r="R94" s="3">
        <f>SalesTable4711[[#This Row],[Net Revenue]]-SalesTable4711[[#This Row],[Total Cost]]</f>
        <v>182.63000000000002</v>
      </c>
      <c r="S94" s="34">
        <f>SalesTable4711[[#This Row],[Profit]]/SalesTable4711[[#This Row],[Net Revenue]]</f>
        <v>0.48875983514424881</v>
      </c>
    </row>
    <row r="95" spans="1:19">
      <c r="A95" s="1">
        <v>45972</v>
      </c>
      <c r="B95" t="s">
        <v>153</v>
      </c>
      <c r="C95" t="s">
        <v>63</v>
      </c>
      <c r="D95" t="s">
        <v>64</v>
      </c>
      <c r="E95" t="s">
        <v>17</v>
      </c>
      <c r="F95" t="s">
        <v>25</v>
      </c>
      <c r="G95" t="s">
        <v>26</v>
      </c>
      <c r="H95" t="s">
        <v>20</v>
      </c>
      <c r="I95" s="2">
        <v>2</v>
      </c>
      <c r="J95" s="3">
        <v>81.61</v>
      </c>
      <c r="K95" s="4">
        <v>0.15</v>
      </c>
      <c r="L95" s="3">
        <v>44.72</v>
      </c>
      <c r="M95" s="3">
        <f>SalesTable4711[[#This Row],[Quantity]]*SalesTable4711[[#This Row],[Unit Cost]]</f>
        <v>89.44</v>
      </c>
      <c r="N95" s="3">
        <f>SalesTable4711[[#This Row],[Net Revenue]]-SalesTable4711[[#This Row],[Total Cost]]</f>
        <v>49.300000000000011</v>
      </c>
      <c r="O95" s="2">
        <v>2</v>
      </c>
      <c r="P95" s="3">
        <f>SalesTable4711[[#This Row],[Unit Price]]*SalesTable4711[[#This Row],[Quantity]]</f>
        <v>163.22</v>
      </c>
      <c r="Q95" s="3">
        <f>ROUND(SalesTable4711[[#This Row],[Unit Price]]*SalesTable4711[[#This Row],[Quantity]]*(1-SalesTable4711[[#This Row],[Discount %]]),2)</f>
        <v>138.74</v>
      </c>
      <c r="R95" s="3">
        <f>SalesTable4711[[#This Row],[Net Revenue]]-SalesTable4711[[#This Row],[Total Cost]]</f>
        <v>49.300000000000011</v>
      </c>
      <c r="S95" s="34">
        <f>SalesTable4711[[#This Row],[Profit]]/SalesTable4711[[#This Row],[Net Revenue]]</f>
        <v>0.35534092547210616</v>
      </c>
    </row>
    <row r="96" spans="1:19">
      <c r="A96" s="1">
        <v>45887</v>
      </c>
      <c r="B96" t="s">
        <v>154</v>
      </c>
      <c r="C96" t="s">
        <v>82</v>
      </c>
      <c r="D96" t="s">
        <v>83</v>
      </c>
      <c r="E96" t="s">
        <v>75</v>
      </c>
      <c r="F96" t="s">
        <v>52</v>
      </c>
      <c r="G96" t="s">
        <v>53</v>
      </c>
      <c r="H96" t="s">
        <v>33</v>
      </c>
      <c r="I96" s="2">
        <v>7</v>
      </c>
      <c r="J96" s="3">
        <v>28.28</v>
      </c>
      <c r="K96" s="4">
        <v>0.05</v>
      </c>
      <c r="L96" s="3">
        <v>11.78</v>
      </c>
      <c r="M96" s="3">
        <f>SalesTable4711[[#This Row],[Quantity]]*SalesTable4711[[#This Row],[Unit Cost]]</f>
        <v>82.46</v>
      </c>
      <c r="N96" s="3">
        <f>SalesTable4711[[#This Row],[Net Revenue]]-SalesTable4711[[#This Row],[Total Cost]]</f>
        <v>105.60000000000001</v>
      </c>
      <c r="O96" s="2">
        <v>0</v>
      </c>
      <c r="P96" s="3">
        <f>SalesTable4711[[#This Row],[Unit Price]]*SalesTable4711[[#This Row],[Quantity]]</f>
        <v>197.96</v>
      </c>
      <c r="Q96" s="3">
        <f>ROUND(SalesTable4711[[#This Row],[Unit Price]]*SalesTable4711[[#This Row],[Quantity]]*(1-SalesTable4711[[#This Row],[Discount %]]),2)</f>
        <v>188.06</v>
      </c>
      <c r="R96" s="3">
        <f>SalesTable4711[[#This Row],[Net Revenue]]-SalesTable4711[[#This Row],[Total Cost]]</f>
        <v>105.60000000000001</v>
      </c>
      <c r="S96" s="34">
        <f>SalesTable4711[[#This Row],[Profit]]/SalesTable4711[[#This Row],[Net Revenue]]</f>
        <v>0.56152291821759015</v>
      </c>
    </row>
    <row r="97" spans="1:19">
      <c r="A97" s="1">
        <v>45772</v>
      </c>
      <c r="B97" t="s">
        <v>155</v>
      </c>
      <c r="C97" t="s">
        <v>82</v>
      </c>
      <c r="D97" t="s">
        <v>83</v>
      </c>
      <c r="E97" t="s">
        <v>75</v>
      </c>
      <c r="F97" t="s">
        <v>41</v>
      </c>
      <c r="G97" t="s">
        <v>42</v>
      </c>
      <c r="H97" t="s">
        <v>20</v>
      </c>
      <c r="I97" s="2">
        <v>3</v>
      </c>
      <c r="J97" s="3">
        <v>28.17</v>
      </c>
      <c r="K97" s="4">
        <v>0.1</v>
      </c>
      <c r="L97" s="3">
        <v>11.83</v>
      </c>
      <c r="M97" s="3">
        <f>SalesTable4711[[#This Row],[Quantity]]*SalesTable4711[[#This Row],[Unit Cost]]</f>
        <v>35.49</v>
      </c>
      <c r="N97" s="3">
        <f>SalesTable4711[[#This Row],[Net Revenue]]-SalesTable4711[[#This Row],[Total Cost]]</f>
        <v>40.57</v>
      </c>
      <c r="O97" s="2">
        <v>3</v>
      </c>
      <c r="P97" s="3">
        <f>SalesTable4711[[#This Row],[Unit Price]]*SalesTable4711[[#This Row],[Quantity]]</f>
        <v>84.51</v>
      </c>
      <c r="Q97" s="3">
        <f>ROUND(SalesTable4711[[#This Row],[Unit Price]]*SalesTable4711[[#This Row],[Quantity]]*(1-SalesTable4711[[#This Row],[Discount %]]),2)</f>
        <v>76.06</v>
      </c>
      <c r="R97" s="3">
        <f>SalesTable4711[[#This Row],[Net Revenue]]-SalesTable4711[[#This Row],[Total Cost]]</f>
        <v>40.57</v>
      </c>
      <c r="S97" s="34">
        <f>SalesTable4711[[#This Row],[Profit]]/SalesTable4711[[#This Row],[Net Revenue]]</f>
        <v>0.5333946884038917</v>
      </c>
    </row>
    <row r="98" spans="1:19">
      <c r="A98" s="1">
        <v>45966</v>
      </c>
      <c r="B98" t="s">
        <v>156</v>
      </c>
      <c r="C98" t="s">
        <v>89</v>
      </c>
      <c r="D98" t="s">
        <v>90</v>
      </c>
      <c r="E98" t="s">
        <v>75</v>
      </c>
      <c r="F98" t="s">
        <v>41</v>
      </c>
      <c r="G98" t="s">
        <v>42</v>
      </c>
      <c r="H98" t="s">
        <v>20</v>
      </c>
      <c r="I98" s="2">
        <v>10</v>
      </c>
      <c r="J98" s="3">
        <v>19.41</v>
      </c>
      <c r="K98" s="4">
        <v>0.15</v>
      </c>
      <c r="L98" s="3">
        <v>6.88</v>
      </c>
      <c r="M98" s="3">
        <f>SalesTable4711[[#This Row],[Quantity]]*SalesTable4711[[#This Row],[Unit Cost]]</f>
        <v>68.8</v>
      </c>
      <c r="N98" s="3">
        <f>SalesTable4711[[#This Row],[Net Revenue]]-SalesTable4711[[#This Row],[Total Cost]]</f>
        <v>96.190000000000012</v>
      </c>
      <c r="O98" s="2">
        <v>10</v>
      </c>
      <c r="P98" s="3">
        <f>SalesTable4711[[#This Row],[Unit Price]]*SalesTable4711[[#This Row],[Quantity]]</f>
        <v>194.1</v>
      </c>
      <c r="Q98" s="3">
        <f>ROUND(SalesTable4711[[#This Row],[Unit Price]]*SalesTable4711[[#This Row],[Quantity]]*(1-SalesTable4711[[#This Row],[Discount %]]),2)</f>
        <v>164.99</v>
      </c>
      <c r="R98" s="3">
        <f>SalesTable4711[[#This Row],[Net Revenue]]-SalesTable4711[[#This Row],[Total Cost]]</f>
        <v>96.190000000000012</v>
      </c>
      <c r="S98" s="34">
        <f>SalesTable4711[[#This Row],[Profit]]/SalesTable4711[[#This Row],[Net Revenue]]</f>
        <v>0.58300503060791564</v>
      </c>
    </row>
    <row r="99" spans="1:19">
      <c r="A99" s="1">
        <v>45905</v>
      </c>
      <c r="B99" t="s">
        <v>157</v>
      </c>
      <c r="C99" t="s">
        <v>66</v>
      </c>
      <c r="D99" t="s">
        <v>67</v>
      </c>
      <c r="E99" t="s">
        <v>30</v>
      </c>
      <c r="F99" t="s">
        <v>52</v>
      </c>
      <c r="G99" t="s">
        <v>53</v>
      </c>
      <c r="H99" t="s">
        <v>33</v>
      </c>
      <c r="I99" s="2">
        <v>2</v>
      </c>
      <c r="J99" s="3">
        <v>70.510000000000005</v>
      </c>
      <c r="K99" s="4">
        <v>0.1</v>
      </c>
      <c r="L99" s="3">
        <v>34.200000000000003</v>
      </c>
      <c r="M99" s="3">
        <f>SalesTable4711[[#This Row],[Quantity]]*SalesTable4711[[#This Row],[Unit Cost]]</f>
        <v>68.400000000000006</v>
      </c>
      <c r="N99" s="3">
        <f>SalesTable4711[[#This Row],[Net Revenue]]-SalesTable4711[[#This Row],[Total Cost]]</f>
        <v>58.519999999999996</v>
      </c>
      <c r="O99" s="2">
        <v>0</v>
      </c>
      <c r="P99" s="3">
        <f>SalesTable4711[[#This Row],[Unit Price]]*SalesTable4711[[#This Row],[Quantity]]</f>
        <v>141.02000000000001</v>
      </c>
      <c r="Q99" s="3">
        <f>ROUND(SalesTable4711[[#This Row],[Unit Price]]*SalesTable4711[[#This Row],[Quantity]]*(1-SalesTable4711[[#This Row],[Discount %]]),2)</f>
        <v>126.92</v>
      </c>
      <c r="R99" s="3">
        <f>SalesTable4711[[#This Row],[Net Revenue]]-SalesTable4711[[#This Row],[Total Cost]]</f>
        <v>58.519999999999996</v>
      </c>
      <c r="S99" s="34">
        <f>SalesTable4711[[#This Row],[Profit]]/SalesTable4711[[#This Row],[Net Revenue]]</f>
        <v>0.46107784431137722</v>
      </c>
    </row>
    <row r="100" spans="1:19">
      <c r="A100" s="1">
        <v>45989</v>
      </c>
      <c r="B100" t="s">
        <v>158</v>
      </c>
      <c r="C100" t="s">
        <v>45</v>
      </c>
      <c r="D100" t="s">
        <v>46</v>
      </c>
      <c r="E100" t="s">
        <v>24</v>
      </c>
      <c r="F100" t="s">
        <v>25</v>
      </c>
      <c r="G100" t="s">
        <v>26</v>
      </c>
      <c r="H100" t="s">
        <v>33</v>
      </c>
      <c r="I100" s="2">
        <v>4</v>
      </c>
      <c r="J100" s="3">
        <v>23.5</v>
      </c>
      <c r="K100" s="4">
        <v>0</v>
      </c>
      <c r="L100" s="3">
        <v>8.41</v>
      </c>
      <c r="M100" s="3">
        <f>SalesTable4711[[#This Row],[Quantity]]*SalesTable4711[[#This Row],[Unit Cost]]</f>
        <v>33.64</v>
      </c>
      <c r="N100" s="3">
        <f>SalesTable4711[[#This Row],[Net Revenue]]-SalesTable4711[[#This Row],[Total Cost]]</f>
        <v>60.36</v>
      </c>
      <c r="O100" s="2">
        <v>0</v>
      </c>
      <c r="P100" s="3">
        <f>SalesTable4711[[#This Row],[Unit Price]]*SalesTable4711[[#This Row],[Quantity]]</f>
        <v>94</v>
      </c>
      <c r="Q100" s="3">
        <f>ROUND(SalesTable4711[[#This Row],[Unit Price]]*SalesTable4711[[#This Row],[Quantity]]*(1-SalesTable4711[[#This Row],[Discount %]]),2)</f>
        <v>94</v>
      </c>
      <c r="R100" s="3">
        <f>SalesTable4711[[#This Row],[Net Revenue]]-SalesTable4711[[#This Row],[Total Cost]]</f>
        <v>60.36</v>
      </c>
      <c r="S100" s="34">
        <f>SalesTable4711[[#This Row],[Profit]]/SalesTable4711[[#This Row],[Net Revenue]]</f>
        <v>0.64212765957446805</v>
      </c>
    </row>
    <row r="101" spans="1:19">
      <c r="A101" s="1">
        <v>45940</v>
      </c>
      <c r="B101" t="s">
        <v>159</v>
      </c>
      <c r="C101" t="s">
        <v>39</v>
      </c>
      <c r="D101" t="s">
        <v>40</v>
      </c>
      <c r="E101" t="s">
        <v>30</v>
      </c>
      <c r="F101" t="s">
        <v>41</v>
      </c>
      <c r="G101" t="s">
        <v>42</v>
      </c>
      <c r="H101" t="s">
        <v>33</v>
      </c>
      <c r="I101" s="2">
        <v>1</v>
      </c>
      <c r="J101" s="3">
        <v>55.43</v>
      </c>
      <c r="K101" s="4">
        <v>0</v>
      </c>
      <c r="L101" s="3">
        <v>26.94</v>
      </c>
      <c r="M101" s="3">
        <f>SalesTable4711[[#This Row],[Quantity]]*SalesTable4711[[#This Row],[Unit Cost]]</f>
        <v>26.94</v>
      </c>
      <c r="N101" s="3">
        <f>SalesTable4711[[#This Row],[Net Revenue]]-SalesTable4711[[#This Row],[Total Cost]]</f>
        <v>28.49</v>
      </c>
      <c r="O101" s="2">
        <v>0</v>
      </c>
      <c r="P101" s="3">
        <f>SalesTable4711[[#This Row],[Unit Price]]*SalesTable4711[[#This Row],[Quantity]]</f>
        <v>55.43</v>
      </c>
      <c r="Q101" s="3">
        <f>ROUND(SalesTable4711[[#This Row],[Unit Price]]*SalesTable4711[[#This Row],[Quantity]]*(1-SalesTable4711[[#This Row],[Discount %]]),2)</f>
        <v>55.43</v>
      </c>
      <c r="R101" s="3">
        <f>SalesTable4711[[#This Row],[Net Revenue]]-SalesTable4711[[#This Row],[Total Cost]]</f>
        <v>28.49</v>
      </c>
      <c r="S101" s="34">
        <f>SalesTable4711[[#This Row],[Profit]]/SalesTable4711[[#This Row],[Net Revenue]]</f>
        <v>0.51398159841241198</v>
      </c>
    </row>
    <row r="102" spans="1:19">
      <c r="A102" s="1">
        <v>45959</v>
      </c>
      <c r="B102" t="s">
        <v>160</v>
      </c>
      <c r="C102" t="s">
        <v>28</v>
      </c>
      <c r="D102" t="s">
        <v>29</v>
      </c>
      <c r="E102" t="s">
        <v>30</v>
      </c>
      <c r="F102" t="s">
        <v>41</v>
      </c>
      <c r="G102" t="s">
        <v>42</v>
      </c>
      <c r="H102" t="s">
        <v>20</v>
      </c>
      <c r="I102" s="2">
        <v>1</v>
      </c>
      <c r="J102" s="3">
        <v>24.78</v>
      </c>
      <c r="K102" s="4">
        <v>0.2</v>
      </c>
      <c r="L102" s="3">
        <v>10.46</v>
      </c>
      <c r="M102" s="3">
        <f>SalesTable4711[[#This Row],[Quantity]]*SalesTable4711[[#This Row],[Unit Cost]]</f>
        <v>10.46</v>
      </c>
      <c r="N102" s="3">
        <f>SalesTable4711[[#This Row],[Net Revenue]]-SalesTable4711[[#This Row],[Total Cost]]</f>
        <v>9.36</v>
      </c>
      <c r="O102" s="2">
        <v>1</v>
      </c>
      <c r="P102" s="3">
        <f>SalesTable4711[[#This Row],[Unit Price]]*SalesTable4711[[#This Row],[Quantity]]</f>
        <v>24.78</v>
      </c>
      <c r="Q102" s="3">
        <f>ROUND(SalesTable4711[[#This Row],[Unit Price]]*SalesTable4711[[#This Row],[Quantity]]*(1-SalesTable4711[[#This Row],[Discount %]]),2)</f>
        <v>19.82</v>
      </c>
      <c r="R102" s="3">
        <f>SalesTable4711[[#This Row],[Net Revenue]]-SalesTable4711[[#This Row],[Total Cost]]</f>
        <v>9.36</v>
      </c>
      <c r="S102" s="34">
        <f>SalesTable4711[[#This Row],[Profit]]/SalesTable4711[[#This Row],[Net Revenue]]</f>
        <v>0.47225025227043388</v>
      </c>
    </row>
    <row r="103" spans="1:19">
      <c r="A103" s="1">
        <v>45936</v>
      </c>
      <c r="B103" t="s">
        <v>161</v>
      </c>
      <c r="C103" t="s">
        <v>69</v>
      </c>
      <c r="D103" t="s">
        <v>70</v>
      </c>
      <c r="E103" t="s">
        <v>30</v>
      </c>
      <c r="F103" t="s">
        <v>31</v>
      </c>
      <c r="G103" t="s">
        <v>32</v>
      </c>
      <c r="H103" t="s">
        <v>20</v>
      </c>
      <c r="I103" s="2">
        <v>7</v>
      </c>
      <c r="J103" s="3">
        <v>40.28</v>
      </c>
      <c r="K103" s="4">
        <v>0.05</v>
      </c>
      <c r="L103" s="3">
        <v>18.309999999999999</v>
      </c>
      <c r="M103" s="3">
        <f>SalesTable4711[[#This Row],[Quantity]]*SalesTable4711[[#This Row],[Unit Cost]]</f>
        <v>128.16999999999999</v>
      </c>
      <c r="N103" s="3">
        <f>SalesTable4711[[#This Row],[Net Revenue]]-SalesTable4711[[#This Row],[Total Cost]]</f>
        <v>139.69000000000003</v>
      </c>
      <c r="O103" s="2">
        <v>7</v>
      </c>
      <c r="P103" s="3">
        <f>SalesTable4711[[#This Row],[Unit Price]]*SalesTable4711[[#This Row],[Quantity]]</f>
        <v>281.96000000000004</v>
      </c>
      <c r="Q103" s="3">
        <f>ROUND(SalesTable4711[[#This Row],[Unit Price]]*SalesTable4711[[#This Row],[Quantity]]*(1-SalesTable4711[[#This Row],[Discount %]]),2)</f>
        <v>267.86</v>
      </c>
      <c r="R103" s="3">
        <f>SalesTable4711[[#This Row],[Net Revenue]]-SalesTable4711[[#This Row],[Total Cost]]</f>
        <v>139.69000000000003</v>
      </c>
      <c r="S103" s="34">
        <f>SalesTable4711[[#This Row],[Profit]]/SalesTable4711[[#This Row],[Net Revenue]]</f>
        <v>0.52150377062644671</v>
      </c>
    </row>
    <row r="104" spans="1:19">
      <c r="A104" s="1">
        <v>45768</v>
      </c>
      <c r="B104" t="s">
        <v>162</v>
      </c>
      <c r="C104" t="s">
        <v>49</v>
      </c>
      <c r="D104" t="s">
        <v>50</v>
      </c>
      <c r="E104" t="s">
        <v>30</v>
      </c>
      <c r="F104" t="s">
        <v>52</v>
      </c>
      <c r="G104" t="s">
        <v>53</v>
      </c>
      <c r="H104" t="s">
        <v>20</v>
      </c>
      <c r="I104" s="2">
        <v>1</v>
      </c>
      <c r="J104" s="3">
        <v>193.46</v>
      </c>
      <c r="K104" s="4">
        <v>0.05</v>
      </c>
      <c r="L104" s="3">
        <v>116.39</v>
      </c>
      <c r="M104" s="3">
        <f>SalesTable4711[[#This Row],[Quantity]]*SalesTable4711[[#This Row],[Unit Cost]]</f>
        <v>116.39</v>
      </c>
      <c r="N104" s="3">
        <f>SalesTable4711[[#This Row],[Net Revenue]]-SalesTable4711[[#This Row],[Total Cost]]</f>
        <v>67.399999999999991</v>
      </c>
      <c r="O104" s="2">
        <v>1</v>
      </c>
      <c r="P104" s="3">
        <f>SalesTable4711[[#This Row],[Unit Price]]*SalesTable4711[[#This Row],[Quantity]]</f>
        <v>193.46</v>
      </c>
      <c r="Q104" s="3">
        <f>ROUND(SalesTable4711[[#This Row],[Unit Price]]*SalesTable4711[[#This Row],[Quantity]]*(1-SalesTable4711[[#This Row],[Discount %]]),2)</f>
        <v>183.79</v>
      </c>
      <c r="R104" s="3">
        <f>SalesTable4711[[#This Row],[Net Revenue]]-SalesTable4711[[#This Row],[Total Cost]]</f>
        <v>67.399999999999991</v>
      </c>
      <c r="S104" s="34">
        <f>SalesTable4711[[#This Row],[Profit]]/SalesTable4711[[#This Row],[Net Revenue]]</f>
        <v>0.36672289025518251</v>
      </c>
    </row>
    <row r="105" spans="1:19">
      <c r="A105" s="1">
        <v>45850</v>
      </c>
      <c r="B105" t="s">
        <v>163</v>
      </c>
      <c r="C105" t="s">
        <v>55</v>
      </c>
      <c r="D105" t="s">
        <v>56</v>
      </c>
      <c r="E105" t="s">
        <v>24</v>
      </c>
      <c r="F105" t="s">
        <v>18</v>
      </c>
      <c r="G105" t="s">
        <v>19</v>
      </c>
      <c r="H105" t="s">
        <v>33</v>
      </c>
      <c r="I105" s="2">
        <v>3</v>
      </c>
      <c r="J105" s="3">
        <v>9.35</v>
      </c>
      <c r="K105" s="4">
        <v>0.05</v>
      </c>
      <c r="L105" s="3">
        <v>2.82</v>
      </c>
      <c r="M105" s="3">
        <f>SalesTable4711[[#This Row],[Quantity]]*SalesTable4711[[#This Row],[Unit Cost]]</f>
        <v>8.4599999999999991</v>
      </c>
      <c r="N105" s="3">
        <f>SalesTable4711[[#This Row],[Net Revenue]]-SalesTable4711[[#This Row],[Total Cost]]</f>
        <v>18.189999999999998</v>
      </c>
      <c r="O105" s="2">
        <v>0</v>
      </c>
      <c r="P105" s="3">
        <f>SalesTable4711[[#This Row],[Unit Price]]*SalesTable4711[[#This Row],[Quantity]]</f>
        <v>28.049999999999997</v>
      </c>
      <c r="Q105" s="3">
        <f>ROUND(SalesTable4711[[#This Row],[Unit Price]]*SalesTable4711[[#This Row],[Quantity]]*(1-SalesTable4711[[#This Row],[Discount %]]),2)</f>
        <v>26.65</v>
      </c>
      <c r="R105" s="3">
        <f>SalesTable4711[[#This Row],[Net Revenue]]-SalesTable4711[[#This Row],[Total Cost]]</f>
        <v>18.189999999999998</v>
      </c>
      <c r="S105" s="34">
        <f>SalesTable4711[[#This Row],[Profit]]/SalesTable4711[[#This Row],[Net Revenue]]</f>
        <v>0.68255159474671667</v>
      </c>
    </row>
    <row r="106" spans="1:19">
      <c r="A106" s="1">
        <v>45824</v>
      </c>
      <c r="B106" t="s">
        <v>164</v>
      </c>
      <c r="C106" t="s">
        <v>66</v>
      </c>
      <c r="D106" t="s">
        <v>67</v>
      </c>
      <c r="E106" t="s">
        <v>30</v>
      </c>
      <c r="F106" t="s">
        <v>31</v>
      </c>
      <c r="G106" t="s">
        <v>32</v>
      </c>
      <c r="H106" t="s">
        <v>33</v>
      </c>
      <c r="I106" s="2">
        <v>2</v>
      </c>
      <c r="J106" s="3">
        <v>69.13</v>
      </c>
      <c r="K106" s="4">
        <v>0.05</v>
      </c>
      <c r="L106" s="3">
        <v>33.35</v>
      </c>
      <c r="M106" s="3">
        <f>SalesTable4711[[#This Row],[Quantity]]*SalesTable4711[[#This Row],[Unit Cost]]</f>
        <v>66.7</v>
      </c>
      <c r="N106" s="3">
        <f>SalesTable4711[[#This Row],[Net Revenue]]-SalesTable4711[[#This Row],[Total Cost]]</f>
        <v>64.649999999999991</v>
      </c>
      <c r="O106" s="2">
        <v>0</v>
      </c>
      <c r="P106" s="3">
        <f>SalesTable4711[[#This Row],[Unit Price]]*SalesTable4711[[#This Row],[Quantity]]</f>
        <v>138.26</v>
      </c>
      <c r="Q106" s="3">
        <f>ROUND(SalesTable4711[[#This Row],[Unit Price]]*SalesTable4711[[#This Row],[Quantity]]*(1-SalesTable4711[[#This Row],[Discount %]]),2)</f>
        <v>131.35</v>
      </c>
      <c r="R106" s="3">
        <f>SalesTable4711[[#This Row],[Net Revenue]]-SalesTable4711[[#This Row],[Total Cost]]</f>
        <v>64.649999999999991</v>
      </c>
      <c r="S106" s="34">
        <f>SalesTable4711[[#This Row],[Profit]]/SalesTable4711[[#This Row],[Net Revenue]]</f>
        <v>0.49219642177388651</v>
      </c>
    </row>
    <row r="107" spans="1:19">
      <c r="A107" s="1">
        <v>45974</v>
      </c>
      <c r="B107" t="s">
        <v>165</v>
      </c>
      <c r="C107" t="s">
        <v>49</v>
      </c>
      <c r="D107" t="s">
        <v>50</v>
      </c>
      <c r="E107" t="s">
        <v>30</v>
      </c>
      <c r="F107" t="s">
        <v>41</v>
      </c>
      <c r="G107" t="s">
        <v>42</v>
      </c>
      <c r="H107" t="s">
        <v>33</v>
      </c>
      <c r="I107" s="2">
        <v>5</v>
      </c>
      <c r="J107" s="3">
        <v>194.67</v>
      </c>
      <c r="K107" s="4">
        <v>0.15</v>
      </c>
      <c r="L107" s="3">
        <v>119.9</v>
      </c>
      <c r="M107" s="3">
        <f>SalesTable4711[[#This Row],[Quantity]]*SalesTable4711[[#This Row],[Unit Cost]]</f>
        <v>599.5</v>
      </c>
      <c r="N107" s="3">
        <f>SalesTable4711[[#This Row],[Net Revenue]]-SalesTable4711[[#This Row],[Total Cost]]</f>
        <v>227.85000000000002</v>
      </c>
      <c r="O107" s="2">
        <v>0</v>
      </c>
      <c r="P107" s="3">
        <f>SalesTable4711[[#This Row],[Unit Price]]*SalesTable4711[[#This Row],[Quantity]]</f>
        <v>973.34999999999991</v>
      </c>
      <c r="Q107" s="3">
        <f>ROUND(SalesTable4711[[#This Row],[Unit Price]]*SalesTable4711[[#This Row],[Quantity]]*(1-SalesTable4711[[#This Row],[Discount %]]),2)</f>
        <v>827.35</v>
      </c>
      <c r="R107" s="3">
        <f>SalesTable4711[[#This Row],[Net Revenue]]-SalesTable4711[[#This Row],[Total Cost]]</f>
        <v>227.85000000000002</v>
      </c>
      <c r="S107" s="34">
        <f>SalesTable4711[[#This Row],[Profit]]/SalesTable4711[[#This Row],[Net Revenue]]</f>
        <v>0.27539735299450052</v>
      </c>
    </row>
    <row r="108" spans="1:19">
      <c r="A108" s="1">
        <v>45969</v>
      </c>
      <c r="B108" t="s">
        <v>166</v>
      </c>
      <c r="C108" t="s">
        <v>55</v>
      </c>
      <c r="D108" t="s">
        <v>56</v>
      </c>
      <c r="E108" t="s">
        <v>24</v>
      </c>
      <c r="F108" t="s">
        <v>18</v>
      </c>
      <c r="G108" t="s">
        <v>19</v>
      </c>
      <c r="H108" t="s">
        <v>20</v>
      </c>
      <c r="I108" s="2">
        <v>2</v>
      </c>
      <c r="J108" s="3">
        <v>9.59</v>
      </c>
      <c r="K108" s="4">
        <v>0</v>
      </c>
      <c r="L108" s="3">
        <v>2.87</v>
      </c>
      <c r="M108" s="3">
        <f>SalesTable4711[[#This Row],[Quantity]]*SalesTable4711[[#This Row],[Unit Cost]]</f>
        <v>5.74</v>
      </c>
      <c r="N108" s="3">
        <f>SalesTable4711[[#This Row],[Net Revenue]]-SalesTable4711[[#This Row],[Total Cost]]</f>
        <v>13.44</v>
      </c>
      <c r="O108" s="2">
        <v>2</v>
      </c>
      <c r="P108" s="3">
        <f>SalesTable4711[[#This Row],[Unit Price]]*SalesTable4711[[#This Row],[Quantity]]</f>
        <v>19.18</v>
      </c>
      <c r="Q108" s="3">
        <f>ROUND(SalesTable4711[[#This Row],[Unit Price]]*SalesTable4711[[#This Row],[Quantity]]*(1-SalesTable4711[[#This Row],[Discount %]]),2)</f>
        <v>19.18</v>
      </c>
      <c r="R108" s="3">
        <f>SalesTable4711[[#This Row],[Net Revenue]]-SalesTable4711[[#This Row],[Total Cost]]</f>
        <v>13.44</v>
      </c>
      <c r="S108" s="34">
        <f>SalesTable4711[[#This Row],[Profit]]/SalesTable4711[[#This Row],[Net Revenue]]</f>
        <v>0.7007299270072993</v>
      </c>
    </row>
    <row r="109" spans="1:19">
      <c r="A109" s="1">
        <v>45792</v>
      </c>
      <c r="B109" t="s">
        <v>167</v>
      </c>
      <c r="C109" t="s">
        <v>28</v>
      </c>
      <c r="D109" t="s">
        <v>29</v>
      </c>
      <c r="E109" t="s">
        <v>30</v>
      </c>
      <c r="F109" t="s">
        <v>25</v>
      </c>
      <c r="G109" t="s">
        <v>26</v>
      </c>
      <c r="H109" t="s">
        <v>20</v>
      </c>
      <c r="I109" s="2">
        <v>1</v>
      </c>
      <c r="J109" s="3">
        <v>25.6</v>
      </c>
      <c r="K109" s="4">
        <v>0.1</v>
      </c>
      <c r="L109" s="3">
        <v>10.36</v>
      </c>
      <c r="M109" s="3">
        <f>SalesTable4711[[#This Row],[Quantity]]*SalesTable4711[[#This Row],[Unit Cost]]</f>
        <v>10.36</v>
      </c>
      <c r="N109" s="3">
        <f>SalesTable4711[[#This Row],[Net Revenue]]-SalesTable4711[[#This Row],[Total Cost]]</f>
        <v>12.68</v>
      </c>
      <c r="O109" s="2">
        <v>1</v>
      </c>
      <c r="P109" s="3">
        <f>SalesTable4711[[#This Row],[Unit Price]]*SalesTable4711[[#This Row],[Quantity]]</f>
        <v>25.6</v>
      </c>
      <c r="Q109" s="3">
        <f>ROUND(SalesTable4711[[#This Row],[Unit Price]]*SalesTable4711[[#This Row],[Quantity]]*(1-SalesTable4711[[#This Row],[Discount %]]),2)</f>
        <v>23.04</v>
      </c>
      <c r="R109" s="3">
        <f>SalesTable4711[[#This Row],[Net Revenue]]-SalesTable4711[[#This Row],[Total Cost]]</f>
        <v>12.68</v>
      </c>
      <c r="S109" s="34">
        <f>SalesTable4711[[#This Row],[Profit]]/SalesTable4711[[#This Row],[Net Revenue]]</f>
        <v>0.55034722222222221</v>
      </c>
    </row>
    <row r="110" spans="1:19">
      <c r="A110" s="1">
        <v>45706</v>
      </c>
      <c r="B110" t="s">
        <v>168</v>
      </c>
      <c r="C110" t="s">
        <v>63</v>
      </c>
      <c r="D110" t="s">
        <v>64</v>
      </c>
      <c r="E110" t="s">
        <v>17</v>
      </c>
      <c r="F110" t="s">
        <v>18</v>
      </c>
      <c r="G110" t="s">
        <v>19</v>
      </c>
      <c r="H110" t="s">
        <v>33</v>
      </c>
      <c r="I110" s="2">
        <v>8</v>
      </c>
      <c r="J110" s="3">
        <v>81.58</v>
      </c>
      <c r="K110" s="4">
        <v>0.05</v>
      </c>
      <c r="L110" s="3">
        <v>45.75</v>
      </c>
      <c r="M110" s="3">
        <f>SalesTable4711[[#This Row],[Quantity]]*SalesTable4711[[#This Row],[Unit Cost]]</f>
        <v>366</v>
      </c>
      <c r="N110" s="3">
        <f>SalesTable4711[[#This Row],[Net Revenue]]-SalesTable4711[[#This Row],[Total Cost]]</f>
        <v>254.01</v>
      </c>
      <c r="O110" s="2">
        <v>0</v>
      </c>
      <c r="P110" s="3">
        <f>SalesTable4711[[#This Row],[Unit Price]]*SalesTable4711[[#This Row],[Quantity]]</f>
        <v>652.64</v>
      </c>
      <c r="Q110" s="3">
        <f>ROUND(SalesTable4711[[#This Row],[Unit Price]]*SalesTable4711[[#This Row],[Quantity]]*(1-SalesTable4711[[#This Row],[Discount %]]),2)</f>
        <v>620.01</v>
      </c>
      <c r="R110" s="3">
        <f>SalesTable4711[[#This Row],[Net Revenue]]-SalesTable4711[[#This Row],[Total Cost]]</f>
        <v>254.01</v>
      </c>
      <c r="S110" s="34">
        <f>SalesTable4711[[#This Row],[Profit]]/SalesTable4711[[#This Row],[Net Revenue]]</f>
        <v>0.40968694053321719</v>
      </c>
    </row>
    <row r="111" spans="1:19">
      <c r="A111" s="1">
        <v>46022</v>
      </c>
      <c r="B111" t="s">
        <v>169</v>
      </c>
      <c r="C111" t="s">
        <v>58</v>
      </c>
      <c r="D111" t="s">
        <v>59</v>
      </c>
      <c r="E111" t="s">
        <v>17</v>
      </c>
      <c r="F111" t="s">
        <v>18</v>
      </c>
      <c r="G111" t="s">
        <v>19</v>
      </c>
      <c r="H111" t="s">
        <v>33</v>
      </c>
      <c r="I111" s="2">
        <v>2</v>
      </c>
      <c r="J111" s="3">
        <v>19.95</v>
      </c>
      <c r="K111" s="4">
        <v>0.1</v>
      </c>
      <c r="L111" s="3">
        <v>7.41</v>
      </c>
      <c r="M111" s="3">
        <f>SalesTable4711[[#This Row],[Quantity]]*SalesTable4711[[#This Row],[Unit Cost]]</f>
        <v>14.82</v>
      </c>
      <c r="N111" s="3">
        <f>SalesTable4711[[#This Row],[Net Revenue]]-SalesTable4711[[#This Row],[Total Cost]]</f>
        <v>21.089999999999996</v>
      </c>
      <c r="O111" s="2">
        <v>0</v>
      </c>
      <c r="P111" s="3">
        <f>SalesTable4711[[#This Row],[Unit Price]]*SalesTable4711[[#This Row],[Quantity]]</f>
        <v>39.9</v>
      </c>
      <c r="Q111" s="3">
        <f>ROUND(SalesTable4711[[#This Row],[Unit Price]]*SalesTable4711[[#This Row],[Quantity]]*(1-SalesTable4711[[#This Row],[Discount %]]),2)</f>
        <v>35.909999999999997</v>
      </c>
      <c r="R111" s="3">
        <f>SalesTable4711[[#This Row],[Net Revenue]]-SalesTable4711[[#This Row],[Total Cost]]</f>
        <v>21.089999999999996</v>
      </c>
      <c r="S111" s="34">
        <f>SalesTable4711[[#This Row],[Profit]]/SalesTable4711[[#This Row],[Net Revenue]]</f>
        <v>0.58730158730158721</v>
      </c>
    </row>
    <row r="112" spans="1:19">
      <c r="A112" s="1">
        <v>45943</v>
      </c>
      <c r="B112" t="s">
        <v>170</v>
      </c>
      <c r="C112" t="s">
        <v>35</v>
      </c>
      <c r="D112" t="s">
        <v>36</v>
      </c>
      <c r="E112" t="s">
        <v>17</v>
      </c>
      <c r="F112" t="s">
        <v>25</v>
      </c>
      <c r="G112" t="s">
        <v>26</v>
      </c>
      <c r="H112" t="s">
        <v>20</v>
      </c>
      <c r="I112" s="2">
        <v>6</v>
      </c>
      <c r="J112" s="3">
        <v>23.78</v>
      </c>
      <c r="K112" s="4">
        <v>0.2</v>
      </c>
      <c r="L112" s="3">
        <v>9.67</v>
      </c>
      <c r="M112" s="3">
        <f>SalesTable4711[[#This Row],[Quantity]]*SalesTable4711[[#This Row],[Unit Cost]]</f>
        <v>58.019999999999996</v>
      </c>
      <c r="N112" s="3">
        <f>SalesTable4711[[#This Row],[Net Revenue]]-SalesTable4711[[#This Row],[Total Cost]]</f>
        <v>56.120000000000005</v>
      </c>
      <c r="O112" s="2">
        <v>6</v>
      </c>
      <c r="P112" s="3">
        <f>SalesTable4711[[#This Row],[Unit Price]]*SalesTable4711[[#This Row],[Quantity]]</f>
        <v>142.68</v>
      </c>
      <c r="Q112" s="3">
        <f>ROUND(SalesTable4711[[#This Row],[Unit Price]]*SalesTable4711[[#This Row],[Quantity]]*(1-SalesTable4711[[#This Row],[Discount %]]),2)</f>
        <v>114.14</v>
      </c>
      <c r="R112" s="3">
        <f>SalesTable4711[[#This Row],[Net Revenue]]-SalesTable4711[[#This Row],[Total Cost]]</f>
        <v>56.120000000000005</v>
      </c>
      <c r="S112" s="34">
        <f>SalesTable4711[[#This Row],[Profit]]/SalesTable4711[[#This Row],[Net Revenue]]</f>
        <v>0.49167688803224113</v>
      </c>
    </row>
    <row r="113" spans="1:19">
      <c r="A113" s="1">
        <v>45949</v>
      </c>
      <c r="B113" t="s">
        <v>171</v>
      </c>
      <c r="C113" t="s">
        <v>82</v>
      </c>
      <c r="D113" t="s">
        <v>83</v>
      </c>
      <c r="E113" t="s">
        <v>75</v>
      </c>
      <c r="F113" t="s">
        <v>18</v>
      </c>
      <c r="G113" t="s">
        <v>19</v>
      </c>
      <c r="H113" t="s">
        <v>20</v>
      </c>
      <c r="I113" s="2">
        <v>2</v>
      </c>
      <c r="J113" s="3">
        <v>26.71</v>
      </c>
      <c r="K113" s="4">
        <v>0.2</v>
      </c>
      <c r="L113" s="3">
        <v>11.8</v>
      </c>
      <c r="M113" s="3">
        <f>SalesTable4711[[#This Row],[Quantity]]*SalesTable4711[[#This Row],[Unit Cost]]</f>
        <v>23.6</v>
      </c>
      <c r="N113" s="3">
        <f>SalesTable4711[[#This Row],[Net Revenue]]-SalesTable4711[[#This Row],[Total Cost]]</f>
        <v>19.14</v>
      </c>
      <c r="O113" s="2">
        <v>2</v>
      </c>
      <c r="P113" s="3">
        <f>SalesTable4711[[#This Row],[Unit Price]]*SalesTable4711[[#This Row],[Quantity]]</f>
        <v>53.42</v>
      </c>
      <c r="Q113" s="3">
        <f>ROUND(SalesTable4711[[#This Row],[Unit Price]]*SalesTable4711[[#This Row],[Quantity]]*(1-SalesTable4711[[#This Row],[Discount %]]),2)</f>
        <v>42.74</v>
      </c>
      <c r="R113" s="3">
        <f>SalesTable4711[[#This Row],[Net Revenue]]-SalesTable4711[[#This Row],[Total Cost]]</f>
        <v>19.14</v>
      </c>
      <c r="S113" s="34">
        <f>SalesTable4711[[#This Row],[Profit]]/SalesTable4711[[#This Row],[Net Revenue]]</f>
        <v>0.44782405240992046</v>
      </c>
    </row>
    <row r="114" spans="1:19">
      <c r="A114" s="1">
        <v>45921</v>
      </c>
      <c r="B114" t="s">
        <v>172</v>
      </c>
      <c r="C114" t="s">
        <v>35</v>
      </c>
      <c r="D114" t="s">
        <v>36</v>
      </c>
      <c r="E114" t="s">
        <v>17</v>
      </c>
      <c r="F114" t="s">
        <v>52</v>
      </c>
      <c r="G114" t="s">
        <v>53</v>
      </c>
      <c r="H114" t="s">
        <v>33</v>
      </c>
      <c r="I114" s="2">
        <v>2</v>
      </c>
      <c r="J114" s="3">
        <v>24.36</v>
      </c>
      <c r="K114" s="4">
        <v>0</v>
      </c>
      <c r="L114" s="3">
        <v>9.43</v>
      </c>
      <c r="M114" s="3">
        <f>SalesTable4711[[#This Row],[Quantity]]*SalesTable4711[[#This Row],[Unit Cost]]</f>
        <v>18.86</v>
      </c>
      <c r="N114" s="3">
        <f>SalesTable4711[[#This Row],[Net Revenue]]-SalesTable4711[[#This Row],[Total Cost]]</f>
        <v>29.86</v>
      </c>
      <c r="O114" s="2">
        <v>0</v>
      </c>
      <c r="P114" s="3">
        <f>SalesTable4711[[#This Row],[Unit Price]]*SalesTable4711[[#This Row],[Quantity]]</f>
        <v>48.72</v>
      </c>
      <c r="Q114" s="3">
        <f>ROUND(SalesTable4711[[#This Row],[Unit Price]]*SalesTable4711[[#This Row],[Quantity]]*(1-SalesTable4711[[#This Row],[Discount %]]),2)</f>
        <v>48.72</v>
      </c>
      <c r="R114" s="3">
        <f>SalesTable4711[[#This Row],[Net Revenue]]-SalesTable4711[[#This Row],[Total Cost]]</f>
        <v>29.86</v>
      </c>
      <c r="S114" s="34">
        <f>SalesTable4711[[#This Row],[Profit]]/SalesTable4711[[#This Row],[Net Revenue]]</f>
        <v>0.61288998357963875</v>
      </c>
    </row>
    <row r="115" spans="1:19">
      <c r="A115" s="1">
        <v>45673</v>
      </c>
      <c r="B115" t="s">
        <v>173</v>
      </c>
      <c r="C115" t="s">
        <v>66</v>
      </c>
      <c r="D115" t="s">
        <v>67</v>
      </c>
      <c r="E115" t="s">
        <v>30</v>
      </c>
      <c r="F115" t="s">
        <v>41</v>
      </c>
      <c r="G115" t="s">
        <v>42</v>
      </c>
      <c r="H115" t="s">
        <v>20</v>
      </c>
      <c r="I115" s="2">
        <v>3</v>
      </c>
      <c r="J115" s="3">
        <v>69.52</v>
      </c>
      <c r="K115" s="4">
        <v>0.1</v>
      </c>
      <c r="L115" s="3">
        <v>34.33</v>
      </c>
      <c r="M115" s="3">
        <f>SalesTable4711[[#This Row],[Quantity]]*SalesTable4711[[#This Row],[Unit Cost]]</f>
        <v>102.99</v>
      </c>
      <c r="N115" s="3">
        <f>SalesTable4711[[#This Row],[Net Revenue]]-SalesTable4711[[#This Row],[Total Cost]]</f>
        <v>84.71</v>
      </c>
      <c r="O115" s="2">
        <v>3</v>
      </c>
      <c r="P115" s="3">
        <f>SalesTable4711[[#This Row],[Unit Price]]*SalesTable4711[[#This Row],[Quantity]]</f>
        <v>208.56</v>
      </c>
      <c r="Q115" s="3">
        <f>ROUND(SalesTable4711[[#This Row],[Unit Price]]*SalesTable4711[[#This Row],[Quantity]]*(1-SalesTable4711[[#This Row],[Discount %]]),2)</f>
        <v>187.7</v>
      </c>
      <c r="R115" s="3">
        <f>SalesTable4711[[#This Row],[Net Revenue]]-SalesTable4711[[#This Row],[Total Cost]]</f>
        <v>84.71</v>
      </c>
      <c r="S115" s="34">
        <f>SalesTable4711[[#This Row],[Profit]]/SalesTable4711[[#This Row],[Net Revenue]]</f>
        <v>0.45130527437400109</v>
      </c>
    </row>
    <row r="116" spans="1:19">
      <c r="A116" s="1">
        <v>46005</v>
      </c>
      <c r="B116" t="s">
        <v>174</v>
      </c>
      <c r="C116" t="s">
        <v>55</v>
      </c>
      <c r="D116" t="s">
        <v>56</v>
      </c>
      <c r="E116" t="s">
        <v>24</v>
      </c>
      <c r="F116" t="s">
        <v>31</v>
      </c>
      <c r="G116" t="s">
        <v>32</v>
      </c>
      <c r="H116" t="s">
        <v>33</v>
      </c>
      <c r="I116" s="2">
        <v>6</v>
      </c>
      <c r="J116" s="3">
        <v>9.56</v>
      </c>
      <c r="K116" s="4">
        <v>0.15</v>
      </c>
      <c r="L116" s="3">
        <v>2.82</v>
      </c>
      <c r="M116" s="3">
        <f>SalesTable4711[[#This Row],[Quantity]]*SalesTable4711[[#This Row],[Unit Cost]]</f>
        <v>16.919999999999998</v>
      </c>
      <c r="N116" s="3">
        <f>SalesTable4711[[#This Row],[Net Revenue]]-SalesTable4711[[#This Row],[Total Cost]]</f>
        <v>31.84</v>
      </c>
      <c r="O116" s="2">
        <v>0</v>
      </c>
      <c r="P116" s="3">
        <f>SalesTable4711[[#This Row],[Unit Price]]*SalesTable4711[[#This Row],[Quantity]]</f>
        <v>57.36</v>
      </c>
      <c r="Q116" s="3">
        <f>ROUND(SalesTable4711[[#This Row],[Unit Price]]*SalesTable4711[[#This Row],[Quantity]]*(1-SalesTable4711[[#This Row],[Discount %]]),2)</f>
        <v>48.76</v>
      </c>
      <c r="R116" s="3">
        <f>SalesTable4711[[#This Row],[Net Revenue]]-SalesTable4711[[#This Row],[Total Cost]]</f>
        <v>31.84</v>
      </c>
      <c r="S116" s="34">
        <f>SalesTable4711[[#This Row],[Profit]]/SalesTable4711[[#This Row],[Net Revenue]]</f>
        <v>0.65299425758818708</v>
      </c>
    </row>
    <row r="117" spans="1:19">
      <c r="A117" s="1">
        <v>45846</v>
      </c>
      <c r="B117" t="s">
        <v>175</v>
      </c>
      <c r="C117" t="s">
        <v>35</v>
      </c>
      <c r="D117" t="s">
        <v>36</v>
      </c>
      <c r="E117" t="s">
        <v>17</v>
      </c>
      <c r="F117" t="s">
        <v>18</v>
      </c>
      <c r="G117" t="s">
        <v>19</v>
      </c>
      <c r="H117" t="s">
        <v>20</v>
      </c>
      <c r="I117" s="2">
        <v>5</v>
      </c>
      <c r="J117" s="3">
        <v>24.56</v>
      </c>
      <c r="K117" s="4">
        <v>0.15</v>
      </c>
      <c r="L117" s="3">
        <v>9.48</v>
      </c>
      <c r="M117" s="3">
        <f>SalesTable4711[[#This Row],[Quantity]]*SalesTable4711[[#This Row],[Unit Cost]]</f>
        <v>47.400000000000006</v>
      </c>
      <c r="N117" s="3">
        <f>SalesTable4711[[#This Row],[Net Revenue]]-SalesTable4711[[#This Row],[Total Cost]]</f>
        <v>56.97999999999999</v>
      </c>
      <c r="O117" s="2">
        <v>5</v>
      </c>
      <c r="P117" s="3">
        <f>SalesTable4711[[#This Row],[Unit Price]]*SalesTable4711[[#This Row],[Quantity]]</f>
        <v>122.8</v>
      </c>
      <c r="Q117" s="3">
        <f>ROUND(SalesTable4711[[#This Row],[Unit Price]]*SalesTable4711[[#This Row],[Quantity]]*(1-SalesTable4711[[#This Row],[Discount %]]),2)</f>
        <v>104.38</v>
      </c>
      <c r="R117" s="3">
        <f>SalesTable4711[[#This Row],[Net Revenue]]-SalesTable4711[[#This Row],[Total Cost]]</f>
        <v>56.97999999999999</v>
      </c>
      <c r="S117" s="34">
        <f>SalesTable4711[[#This Row],[Profit]]/SalesTable4711[[#This Row],[Net Revenue]]</f>
        <v>0.54589001724468278</v>
      </c>
    </row>
    <row r="118" spans="1:19">
      <c r="A118" s="1">
        <v>45716</v>
      </c>
      <c r="B118" t="s">
        <v>176</v>
      </c>
      <c r="C118" t="s">
        <v>35</v>
      </c>
      <c r="D118" t="s">
        <v>36</v>
      </c>
      <c r="E118" t="s">
        <v>17</v>
      </c>
      <c r="F118" t="s">
        <v>52</v>
      </c>
      <c r="G118" t="s">
        <v>53</v>
      </c>
      <c r="H118" t="s">
        <v>20</v>
      </c>
      <c r="I118" s="2">
        <v>2</v>
      </c>
      <c r="J118" s="3">
        <v>24.69</v>
      </c>
      <c r="K118" s="4">
        <v>0.15</v>
      </c>
      <c r="L118" s="3">
        <v>9.5</v>
      </c>
      <c r="M118" s="3">
        <f>SalesTable4711[[#This Row],[Quantity]]*SalesTable4711[[#This Row],[Unit Cost]]</f>
        <v>19</v>
      </c>
      <c r="N118" s="3">
        <f>SalesTable4711[[#This Row],[Net Revenue]]-SalesTable4711[[#This Row],[Total Cost]]</f>
        <v>22.97</v>
      </c>
      <c r="O118" s="2">
        <v>2</v>
      </c>
      <c r="P118" s="3">
        <f>SalesTable4711[[#This Row],[Unit Price]]*SalesTable4711[[#This Row],[Quantity]]</f>
        <v>49.38</v>
      </c>
      <c r="Q118" s="3">
        <f>ROUND(SalesTable4711[[#This Row],[Unit Price]]*SalesTable4711[[#This Row],[Quantity]]*(1-SalesTable4711[[#This Row],[Discount %]]),2)</f>
        <v>41.97</v>
      </c>
      <c r="R118" s="3">
        <f>SalesTable4711[[#This Row],[Net Revenue]]-SalesTable4711[[#This Row],[Total Cost]]</f>
        <v>22.97</v>
      </c>
      <c r="S118" s="34">
        <f>SalesTable4711[[#This Row],[Profit]]/SalesTable4711[[#This Row],[Net Revenue]]</f>
        <v>0.54729568739575885</v>
      </c>
    </row>
    <row r="119" spans="1:19">
      <c r="A119" s="1">
        <v>45707</v>
      </c>
      <c r="B119" t="s">
        <v>177</v>
      </c>
      <c r="C119" t="s">
        <v>39</v>
      </c>
      <c r="D119" t="s">
        <v>40</v>
      </c>
      <c r="E119" t="s">
        <v>30</v>
      </c>
      <c r="F119" t="s">
        <v>41</v>
      </c>
      <c r="G119" t="s">
        <v>42</v>
      </c>
      <c r="H119" t="s">
        <v>33</v>
      </c>
      <c r="I119" s="2">
        <v>4</v>
      </c>
      <c r="J119" s="3">
        <v>55.28</v>
      </c>
      <c r="K119" s="4">
        <v>0.05</v>
      </c>
      <c r="L119" s="3">
        <v>26.81</v>
      </c>
      <c r="M119" s="3">
        <f>SalesTable4711[[#This Row],[Quantity]]*SalesTable4711[[#This Row],[Unit Cost]]</f>
        <v>107.24</v>
      </c>
      <c r="N119" s="3">
        <f>SalesTable4711[[#This Row],[Net Revenue]]-SalesTable4711[[#This Row],[Total Cost]]</f>
        <v>102.82000000000001</v>
      </c>
      <c r="O119" s="2">
        <v>0</v>
      </c>
      <c r="P119" s="3">
        <f>SalesTable4711[[#This Row],[Unit Price]]*SalesTable4711[[#This Row],[Quantity]]</f>
        <v>221.12</v>
      </c>
      <c r="Q119" s="3">
        <f>ROUND(SalesTable4711[[#This Row],[Unit Price]]*SalesTable4711[[#This Row],[Quantity]]*(1-SalesTable4711[[#This Row],[Discount %]]),2)</f>
        <v>210.06</v>
      </c>
      <c r="R119" s="3">
        <f>SalesTable4711[[#This Row],[Net Revenue]]-SalesTable4711[[#This Row],[Total Cost]]</f>
        <v>102.82000000000001</v>
      </c>
      <c r="S119" s="34">
        <f>SalesTable4711[[#This Row],[Profit]]/SalesTable4711[[#This Row],[Net Revenue]]</f>
        <v>0.48947919642007048</v>
      </c>
    </row>
    <row r="120" spans="1:19">
      <c r="A120" s="1">
        <v>45745</v>
      </c>
      <c r="B120" t="s">
        <v>178</v>
      </c>
      <c r="C120" t="s">
        <v>55</v>
      </c>
      <c r="D120" t="s">
        <v>56</v>
      </c>
      <c r="E120" t="s">
        <v>24</v>
      </c>
      <c r="F120" t="s">
        <v>41</v>
      </c>
      <c r="G120" t="s">
        <v>42</v>
      </c>
      <c r="H120" t="s">
        <v>20</v>
      </c>
      <c r="I120" s="2">
        <v>10</v>
      </c>
      <c r="J120" s="3">
        <v>9.77</v>
      </c>
      <c r="K120" s="4">
        <v>0.2</v>
      </c>
      <c r="L120" s="3">
        <v>2.81</v>
      </c>
      <c r="M120" s="3">
        <f>SalesTable4711[[#This Row],[Quantity]]*SalesTable4711[[#This Row],[Unit Cost]]</f>
        <v>28.1</v>
      </c>
      <c r="N120" s="3">
        <f>SalesTable4711[[#This Row],[Net Revenue]]-SalesTable4711[[#This Row],[Total Cost]]</f>
        <v>50.059999999999995</v>
      </c>
      <c r="O120" s="2">
        <v>10</v>
      </c>
      <c r="P120" s="3">
        <f>SalesTable4711[[#This Row],[Unit Price]]*SalesTable4711[[#This Row],[Quantity]]</f>
        <v>97.699999999999989</v>
      </c>
      <c r="Q120" s="3">
        <f>ROUND(SalesTable4711[[#This Row],[Unit Price]]*SalesTable4711[[#This Row],[Quantity]]*(1-SalesTable4711[[#This Row],[Discount %]]),2)</f>
        <v>78.16</v>
      </c>
      <c r="R120" s="3">
        <f>SalesTable4711[[#This Row],[Net Revenue]]-SalesTable4711[[#This Row],[Total Cost]]</f>
        <v>50.059999999999995</v>
      </c>
      <c r="S120" s="34">
        <f>SalesTable4711[[#This Row],[Profit]]/SalesTable4711[[#This Row],[Net Revenue]]</f>
        <v>0.64048106448311148</v>
      </c>
    </row>
    <row r="121" spans="1:19">
      <c r="A121" s="1">
        <v>45996</v>
      </c>
      <c r="B121" t="s">
        <v>179</v>
      </c>
      <c r="C121" t="s">
        <v>28</v>
      </c>
      <c r="D121" t="s">
        <v>29</v>
      </c>
      <c r="E121" t="s">
        <v>30</v>
      </c>
      <c r="F121" t="s">
        <v>18</v>
      </c>
      <c r="G121" t="s">
        <v>19</v>
      </c>
      <c r="H121" t="s">
        <v>33</v>
      </c>
      <c r="I121" s="2">
        <v>3</v>
      </c>
      <c r="J121" s="3">
        <v>24.26</v>
      </c>
      <c r="K121" s="4">
        <v>0.2</v>
      </c>
      <c r="L121" s="3">
        <v>10.47</v>
      </c>
      <c r="M121" s="3">
        <f>SalesTable4711[[#This Row],[Quantity]]*SalesTable4711[[#This Row],[Unit Cost]]</f>
        <v>31.410000000000004</v>
      </c>
      <c r="N121" s="3">
        <f>SalesTable4711[[#This Row],[Net Revenue]]-SalesTable4711[[#This Row],[Total Cost]]</f>
        <v>26.809999999999995</v>
      </c>
      <c r="O121" s="2">
        <v>0</v>
      </c>
      <c r="P121" s="3">
        <f>SalesTable4711[[#This Row],[Unit Price]]*SalesTable4711[[#This Row],[Quantity]]</f>
        <v>72.78</v>
      </c>
      <c r="Q121" s="3">
        <f>ROUND(SalesTable4711[[#This Row],[Unit Price]]*SalesTable4711[[#This Row],[Quantity]]*(1-SalesTable4711[[#This Row],[Discount %]]),2)</f>
        <v>58.22</v>
      </c>
      <c r="R121" s="3">
        <f>SalesTable4711[[#This Row],[Net Revenue]]-SalesTable4711[[#This Row],[Total Cost]]</f>
        <v>26.809999999999995</v>
      </c>
      <c r="S121" s="34">
        <f>SalesTable4711[[#This Row],[Profit]]/SalesTable4711[[#This Row],[Net Revenue]]</f>
        <v>0.46049467536928884</v>
      </c>
    </row>
    <row r="122" spans="1:19">
      <c r="A122" s="1">
        <v>45691</v>
      </c>
      <c r="B122" t="s">
        <v>180</v>
      </c>
      <c r="C122" t="s">
        <v>89</v>
      </c>
      <c r="D122" t="s">
        <v>90</v>
      </c>
      <c r="E122" t="s">
        <v>75</v>
      </c>
      <c r="F122" t="s">
        <v>52</v>
      </c>
      <c r="G122" t="s">
        <v>53</v>
      </c>
      <c r="H122" t="s">
        <v>33</v>
      </c>
      <c r="I122" s="2">
        <v>3</v>
      </c>
      <c r="J122" s="3">
        <v>18.54</v>
      </c>
      <c r="K122" s="4">
        <v>0.2</v>
      </c>
      <c r="L122" s="3">
        <v>6.82</v>
      </c>
      <c r="M122" s="3">
        <f>SalesTable4711[[#This Row],[Quantity]]*SalesTable4711[[#This Row],[Unit Cost]]</f>
        <v>20.46</v>
      </c>
      <c r="N122" s="3">
        <f>SalesTable4711[[#This Row],[Net Revenue]]-SalesTable4711[[#This Row],[Total Cost]]</f>
        <v>24.04</v>
      </c>
      <c r="O122" s="2">
        <v>0</v>
      </c>
      <c r="P122" s="3">
        <f>SalesTable4711[[#This Row],[Unit Price]]*SalesTable4711[[#This Row],[Quantity]]</f>
        <v>55.62</v>
      </c>
      <c r="Q122" s="3">
        <f>ROUND(SalesTable4711[[#This Row],[Unit Price]]*SalesTable4711[[#This Row],[Quantity]]*(1-SalesTable4711[[#This Row],[Discount %]]),2)</f>
        <v>44.5</v>
      </c>
      <c r="R122" s="3">
        <f>SalesTable4711[[#This Row],[Net Revenue]]-SalesTable4711[[#This Row],[Total Cost]]</f>
        <v>24.04</v>
      </c>
      <c r="S122" s="34">
        <f>SalesTable4711[[#This Row],[Profit]]/SalesTable4711[[#This Row],[Net Revenue]]</f>
        <v>0.54022471910112357</v>
      </c>
    </row>
    <row r="123" spans="1:19">
      <c r="A123" s="1">
        <v>45924</v>
      </c>
      <c r="B123" t="s">
        <v>181</v>
      </c>
      <c r="C123" t="s">
        <v>58</v>
      </c>
      <c r="D123" t="s">
        <v>59</v>
      </c>
      <c r="E123" t="s">
        <v>17</v>
      </c>
      <c r="F123" t="s">
        <v>25</v>
      </c>
      <c r="G123" t="s">
        <v>26</v>
      </c>
      <c r="H123" t="s">
        <v>20</v>
      </c>
      <c r="I123" s="2">
        <v>4</v>
      </c>
      <c r="J123" s="3">
        <v>19.43</v>
      </c>
      <c r="K123" s="4">
        <v>0.15</v>
      </c>
      <c r="L123" s="3">
        <v>7.28</v>
      </c>
      <c r="M123" s="3">
        <f>SalesTable4711[[#This Row],[Quantity]]*SalesTable4711[[#This Row],[Unit Cost]]</f>
        <v>29.12</v>
      </c>
      <c r="N123" s="3">
        <f>SalesTable4711[[#This Row],[Net Revenue]]-SalesTable4711[[#This Row],[Total Cost]]</f>
        <v>36.94</v>
      </c>
      <c r="O123" s="2">
        <v>4</v>
      </c>
      <c r="P123" s="3">
        <f>SalesTable4711[[#This Row],[Unit Price]]*SalesTable4711[[#This Row],[Quantity]]</f>
        <v>77.72</v>
      </c>
      <c r="Q123" s="3">
        <f>ROUND(SalesTable4711[[#This Row],[Unit Price]]*SalesTable4711[[#This Row],[Quantity]]*(1-SalesTable4711[[#This Row],[Discount %]]),2)</f>
        <v>66.06</v>
      </c>
      <c r="R123" s="3">
        <f>SalesTable4711[[#This Row],[Net Revenue]]-SalesTable4711[[#This Row],[Total Cost]]</f>
        <v>36.94</v>
      </c>
      <c r="S123" s="34">
        <f>SalesTable4711[[#This Row],[Profit]]/SalesTable4711[[#This Row],[Net Revenue]]</f>
        <v>0.55918861640932482</v>
      </c>
    </row>
    <row r="124" spans="1:19">
      <c r="A124" s="1">
        <v>45711</v>
      </c>
      <c r="B124" t="s">
        <v>182</v>
      </c>
      <c r="C124" t="s">
        <v>63</v>
      </c>
      <c r="D124" t="s">
        <v>64</v>
      </c>
      <c r="E124" t="s">
        <v>17</v>
      </c>
      <c r="F124" t="s">
        <v>52</v>
      </c>
      <c r="G124" t="s">
        <v>53</v>
      </c>
      <c r="H124" t="s">
        <v>20</v>
      </c>
      <c r="I124" s="2">
        <v>1</v>
      </c>
      <c r="J124" s="3">
        <v>80.510000000000005</v>
      </c>
      <c r="K124" s="4">
        <v>0.2</v>
      </c>
      <c r="L124" s="3">
        <v>45.24</v>
      </c>
      <c r="M124" s="3">
        <f>SalesTable4711[[#This Row],[Quantity]]*SalesTable4711[[#This Row],[Unit Cost]]</f>
        <v>45.24</v>
      </c>
      <c r="N124" s="3">
        <f>SalesTable4711[[#This Row],[Net Revenue]]-SalesTable4711[[#This Row],[Total Cost]]</f>
        <v>19.169999999999995</v>
      </c>
      <c r="O124" s="2">
        <v>1</v>
      </c>
      <c r="P124" s="3">
        <f>SalesTable4711[[#This Row],[Unit Price]]*SalesTable4711[[#This Row],[Quantity]]</f>
        <v>80.510000000000005</v>
      </c>
      <c r="Q124" s="3">
        <f>ROUND(SalesTable4711[[#This Row],[Unit Price]]*SalesTable4711[[#This Row],[Quantity]]*(1-SalesTable4711[[#This Row],[Discount %]]),2)</f>
        <v>64.41</v>
      </c>
      <c r="R124" s="3">
        <f>SalesTable4711[[#This Row],[Net Revenue]]-SalesTable4711[[#This Row],[Total Cost]]</f>
        <v>19.169999999999995</v>
      </c>
      <c r="S124" s="34">
        <f>SalesTable4711[[#This Row],[Profit]]/SalesTable4711[[#This Row],[Net Revenue]]</f>
        <v>0.29762459245458772</v>
      </c>
    </row>
    <row r="125" spans="1:19">
      <c r="A125" s="1">
        <v>45880</v>
      </c>
      <c r="B125" t="s">
        <v>183</v>
      </c>
      <c r="C125" t="s">
        <v>82</v>
      </c>
      <c r="D125" t="s">
        <v>83</v>
      </c>
      <c r="E125" t="s">
        <v>75</v>
      </c>
      <c r="F125" t="s">
        <v>25</v>
      </c>
      <c r="G125" t="s">
        <v>26</v>
      </c>
      <c r="H125" t="s">
        <v>33</v>
      </c>
      <c r="I125" s="2">
        <v>3</v>
      </c>
      <c r="J125" s="3">
        <v>27.66</v>
      </c>
      <c r="K125" s="4">
        <v>0</v>
      </c>
      <c r="L125" s="3">
        <v>11.89</v>
      </c>
      <c r="M125" s="3">
        <f>SalesTable4711[[#This Row],[Quantity]]*SalesTable4711[[#This Row],[Unit Cost]]</f>
        <v>35.67</v>
      </c>
      <c r="N125" s="3">
        <f>SalesTable4711[[#This Row],[Net Revenue]]-SalesTable4711[[#This Row],[Total Cost]]</f>
        <v>47.31</v>
      </c>
      <c r="O125" s="2">
        <v>0</v>
      </c>
      <c r="P125" s="3">
        <f>SalesTable4711[[#This Row],[Unit Price]]*SalesTable4711[[#This Row],[Quantity]]</f>
        <v>82.98</v>
      </c>
      <c r="Q125" s="3">
        <f>ROUND(SalesTable4711[[#This Row],[Unit Price]]*SalesTable4711[[#This Row],[Quantity]]*(1-SalesTable4711[[#This Row],[Discount %]]),2)</f>
        <v>82.98</v>
      </c>
      <c r="R125" s="3">
        <f>SalesTable4711[[#This Row],[Net Revenue]]-SalesTable4711[[#This Row],[Total Cost]]</f>
        <v>47.31</v>
      </c>
      <c r="S125" s="34">
        <f>SalesTable4711[[#This Row],[Profit]]/SalesTable4711[[#This Row],[Net Revenue]]</f>
        <v>0.57013738250180768</v>
      </c>
    </row>
    <row r="126" spans="1:19">
      <c r="A126" s="1">
        <v>45709</v>
      </c>
      <c r="B126" t="s">
        <v>184</v>
      </c>
      <c r="C126" t="s">
        <v>45</v>
      </c>
      <c r="D126" t="s">
        <v>46</v>
      </c>
      <c r="E126" t="s">
        <v>24</v>
      </c>
      <c r="F126" t="s">
        <v>25</v>
      </c>
      <c r="G126" t="s">
        <v>26</v>
      </c>
      <c r="H126" t="s">
        <v>33</v>
      </c>
      <c r="I126" s="2">
        <v>2</v>
      </c>
      <c r="J126" s="3">
        <v>22.92</v>
      </c>
      <c r="K126" s="4">
        <v>0.05</v>
      </c>
      <c r="L126" s="3">
        <v>8.4700000000000006</v>
      </c>
      <c r="M126" s="3">
        <f>SalesTable4711[[#This Row],[Quantity]]*SalesTable4711[[#This Row],[Unit Cost]]</f>
        <v>16.940000000000001</v>
      </c>
      <c r="N126" s="3">
        <f>SalesTable4711[[#This Row],[Net Revenue]]-SalesTable4711[[#This Row],[Total Cost]]</f>
        <v>26.609999999999996</v>
      </c>
      <c r="O126" s="2">
        <v>0</v>
      </c>
      <c r="P126" s="3">
        <f>SalesTable4711[[#This Row],[Unit Price]]*SalesTable4711[[#This Row],[Quantity]]</f>
        <v>45.84</v>
      </c>
      <c r="Q126" s="3">
        <f>ROUND(SalesTable4711[[#This Row],[Unit Price]]*SalesTable4711[[#This Row],[Quantity]]*(1-SalesTable4711[[#This Row],[Discount %]]),2)</f>
        <v>43.55</v>
      </c>
      <c r="R126" s="3">
        <f>SalesTable4711[[#This Row],[Net Revenue]]-SalesTable4711[[#This Row],[Total Cost]]</f>
        <v>26.609999999999996</v>
      </c>
      <c r="S126" s="34">
        <f>SalesTable4711[[#This Row],[Profit]]/SalesTable4711[[#This Row],[Net Revenue]]</f>
        <v>0.6110218140068886</v>
      </c>
    </row>
    <row r="127" spans="1:19">
      <c r="A127" s="1">
        <v>45974</v>
      </c>
      <c r="B127" t="s">
        <v>185</v>
      </c>
      <c r="C127" t="s">
        <v>82</v>
      </c>
      <c r="D127" t="s">
        <v>83</v>
      </c>
      <c r="E127" t="s">
        <v>75</v>
      </c>
      <c r="F127" t="s">
        <v>41</v>
      </c>
      <c r="G127" t="s">
        <v>42</v>
      </c>
      <c r="H127" t="s">
        <v>20</v>
      </c>
      <c r="I127" s="2">
        <v>3</v>
      </c>
      <c r="J127" s="3">
        <v>27.28</v>
      </c>
      <c r="K127" s="4">
        <v>0</v>
      </c>
      <c r="L127" s="3">
        <v>11.56</v>
      </c>
      <c r="M127" s="3">
        <f>SalesTable4711[[#This Row],[Quantity]]*SalesTable4711[[#This Row],[Unit Cost]]</f>
        <v>34.68</v>
      </c>
      <c r="N127" s="3">
        <f>SalesTable4711[[#This Row],[Net Revenue]]-SalesTable4711[[#This Row],[Total Cost]]</f>
        <v>47.160000000000004</v>
      </c>
      <c r="O127" s="2">
        <v>3</v>
      </c>
      <c r="P127" s="3">
        <f>SalesTable4711[[#This Row],[Unit Price]]*SalesTable4711[[#This Row],[Quantity]]</f>
        <v>81.84</v>
      </c>
      <c r="Q127" s="3">
        <f>ROUND(SalesTable4711[[#This Row],[Unit Price]]*SalesTable4711[[#This Row],[Quantity]]*(1-SalesTable4711[[#This Row],[Discount %]]),2)</f>
        <v>81.84</v>
      </c>
      <c r="R127" s="3">
        <f>SalesTable4711[[#This Row],[Net Revenue]]-SalesTable4711[[#This Row],[Total Cost]]</f>
        <v>47.160000000000004</v>
      </c>
      <c r="S127" s="34">
        <f>SalesTable4711[[#This Row],[Profit]]/SalesTable4711[[#This Row],[Net Revenue]]</f>
        <v>0.57624633431085048</v>
      </c>
    </row>
    <row r="128" spans="1:19">
      <c r="A128" s="1">
        <v>45702</v>
      </c>
      <c r="B128" t="s">
        <v>186</v>
      </c>
      <c r="C128" t="s">
        <v>66</v>
      </c>
      <c r="D128" t="s">
        <v>67</v>
      </c>
      <c r="E128" t="s">
        <v>30</v>
      </c>
      <c r="F128" t="s">
        <v>18</v>
      </c>
      <c r="G128" t="s">
        <v>19</v>
      </c>
      <c r="H128" t="s">
        <v>33</v>
      </c>
      <c r="I128" s="2">
        <v>4</v>
      </c>
      <c r="J128" s="3">
        <v>70.349999999999994</v>
      </c>
      <c r="K128" s="4">
        <v>0.2</v>
      </c>
      <c r="L128" s="3">
        <v>34.08</v>
      </c>
      <c r="M128" s="3">
        <f>SalesTable4711[[#This Row],[Quantity]]*SalesTable4711[[#This Row],[Unit Cost]]</f>
        <v>136.32</v>
      </c>
      <c r="N128" s="3">
        <f>SalesTable4711[[#This Row],[Net Revenue]]-SalesTable4711[[#This Row],[Total Cost]]</f>
        <v>88.800000000000011</v>
      </c>
      <c r="O128" s="2">
        <v>0</v>
      </c>
      <c r="P128" s="3">
        <f>SalesTable4711[[#This Row],[Unit Price]]*SalesTable4711[[#This Row],[Quantity]]</f>
        <v>281.39999999999998</v>
      </c>
      <c r="Q128" s="3">
        <f>ROUND(SalesTable4711[[#This Row],[Unit Price]]*SalesTable4711[[#This Row],[Quantity]]*(1-SalesTable4711[[#This Row],[Discount %]]),2)</f>
        <v>225.12</v>
      </c>
      <c r="R128" s="3">
        <f>SalesTable4711[[#This Row],[Net Revenue]]-SalesTable4711[[#This Row],[Total Cost]]</f>
        <v>88.800000000000011</v>
      </c>
      <c r="S128" s="34">
        <f>SalesTable4711[[#This Row],[Profit]]/SalesTable4711[[#This Row],[Net Revenue]]</f>
        <v>0.3944562899786781</v>
      </c>
    </row>
    <row r="129" spans="1:19">
      <c r="A129" s="1">
        <v>45944</v>
      </c>
      <c r="B129" t="s">
        <v>187</v>
      </c>
      <c r="C129" t="s">
        <v>73</v>
      </c>
      <c r="D129" t="s">
        <v>74</v>
      </c>
      <c r="E129" t="s">
        <v>75</v>
      </c>
      <c r="F129" t="s">
        <v>52</v>
      </c>
      <c r="G129" t="s">
        <v>53</v>
      </c>
      <c r="H129" t="s">
        <v>33</v>
      </c>
      <c r="I129" s="2">
        <v>5</v>
      </c>
      <c r="J129" s="3">
        <v>32.89</v>
      </c>
      <c r="K129" s="4">
        <v>0.05</v>
      </c>
      <c r="L129" s="3">
        <v>14.12</v>
      </c>
      <c r="M129" s="3">
        <f>SalesTable4711[[#This Row],[Quantity]]*SalesTable4711[[#This Row],[Unit Cost]]</f>
        <v>70.599999999999994</v>
      </c>
      <c r="N129" s="3">
        <f>SalesTable4711[[#This Row],[Net Revenue]]-SalesTable4711[[#This Row],[Total Cost]]</f>
        <v>85.63</v>
      </c>
      <c r="O129" s="2">
        <v>0</v>
      </c>
      <c r="P129" s="3">
        <f>SalesTable4711[[#This Row],[Unit Price]]*SalesTable4711[[#This Row],[Quantity]]</f>
        <v>164.45</v>
      </c>
      <c r="Q129" s="3">
        <f>ROUND(SalesTable4711[[#This Row],[Unit Price]]*SalesTable4711[[#This Row],[Quantity]]*(1-SalesTable4711[[#This Row],[Discount %]]),2)</f>
        <v>156.22999999999999</v>
      </c>
      <c r="R129" s="3">
        <f>SalesTable4711[[#This Row],[Net Revenue]]-SalesTable4711[[#This Row],[Total Cost]]</f>
        <v>85.63</v>
      </c>
      <c r="S129" s="34">
        <f>SalesTable4711[[#This Row],[Profit]]/SalesTable4711[[#This Row],[Net Revenue]]</f>
        <v>0.54810215707610577</v>
      </c>
    </row>
    <row r="130" spans="1:19">
      <c r="A130" s="1">
        <v>45876</v>
      </c>
      <c r="B130" t="s">
        <v>188</v>
      </c>
      <c r="C130" t="s">
        <v>69</v>
      </c>
      <c r="D130" t="s">
        <v>70</v>
      </c>
      <c r="E130" t="s">
        <v>30</v>
      </c>
      <c r="F130" t="s">
        <v>52</v>
      </c>
      <c r="G130" t="s">
        <v>53</v>
      </c>
      <c r="H130" t="s">
        <v>20</v>
      </c>
      <c r="I130" s="2">
        <v>1</v>
      </c>
      <c r="J130" s="3">
        <v>40.82</v>
      </c>
      <c r="K130" s="4">
        <v>0.15</v>
      </c>
      <c r="L130" s="3">
        <v>18.3</v>
      </c>
      <c r="M130" s="3">
        <f>SalesTable4711[[#This Row],[Quantity]]*SalesTable4711[[#This Row],[Unit Cost]]</f>
        <v>18.3</v>
      </c>
      <c r="N130" s="3">
        <f>SalesTable4711[[#This Row],[Net Revenue]]-SalesTable4711[[#This Row],[Total Cost]]</f>
        <v>16.400000000000002</v>
      </c>
      <c r="O130" s="2">
        <v>1</v>
      </c>
      <c r="P130" s="3">
        <f>SalesTable4711[[#This Row],[Unit Price]]*SalesTable4711[[#This Row],[Quantity]]</f>
        <v>40.82</v>
      </c>
      <c r="Q130" s="3">
        <f>ROUND(SalesTable4711[[#This Row],[Unit Price]]*SalesTable4711[[#This Row],[Quantity]]*(1-SalesTable4711[[#This Row],[Discount %]]),2)</f>
        <v>34.700000000000003</v>
      </c>
      <c r="R130" s="3">
        <f>SalesTable4711[[#This Row],[Net Revenue]]-SalesTable4711[[#This Row],[Total Cost]]</f>
        <v>16.400000000000002</v>
      </c>
      <c r="S130" s="34">
        <f>SalesTable4711[[#This Row],[Profit]]/SalesTable4711[[#This Row],[Net Revenue]]</f>
        <v>0.47262247838616717</v>
      </c>
    </row>
    <row r="131" spans="1:19">
      <c r="A131" s="1">
        <v>45989</v>
      </c>
      <c r="B131" t="s">
        <v>189</v>
      </c>
      <c r="C131" t="s">
        <v>22</v>
      </c>
      <c r="D131" t="s">
        <v>23</v>
      </c>
      <c r="E131" t="s">
        <v>24</v>
      </c>
      <c r="F131" t="s">
        <v>25</v>
      </c>
      <c r="G131" t="s">
        <v>26</v>
      </c>
      <c r="H131" t="s">
        <v>33</v>
      </c>
      <c r="I131" s="2">
        <v>4</v>
      </c>
      <c r="J131" s="3">
        <v>13.07</v>
      </c>
      <c r="K131" s="4">
        <v>0.15</v>
      </c>
      <c r="L131" s="3">
        <v>4.28</v>
      </c>
      <c r="M131" s="3">
        <f>SalesTable4711[[#This Row],[Quantity]]*SalesTable4711[[#This Row],[Unit Cost]]</f>
        <v>17.12</v>
      </c>
      <c r="N131" s="3">
        <f>SalesTable4711[[#This Row],[Net Revenue]]-SalesTable4711[[#This Row],[Total Cost]]</f>
        <v>27.319999999999997</v>
      </c>
      <c r="O131" s="2">
        <v>0</v>
      </c>
      <c r="P131" s="3">
        <f>SalesTable4711[[#This Row],[Unit Price]]*SalesTable4711[[#This Row],[Quantity]]</f>
        <v>52.28</v>
      </c>
      <c r="Q131" s="3">
        <f>ROUND(SalesTable4711[[#This Row],[Unit Price]]*SalesTable4711[[#This Row],[Quantity]]*(1-SalesTable4711[[#This Row],[Discount %]]),2)</f>
        <v>44.44</v>
      </c>
      <c r="R131" s="3">
        <f>SalesTable4711[[#This Row],[Net Revenue]]-SalesTable4711[[#This Row],[Total Cost]]</f>
        <v>27.319999999999997</v>
      </c>
      <c r="S131" s="34">
        <f>SalesTable4711[[#This Row],[Profit]]/SalesTable4711[[#This Row],[Net Revenue]]</f>
        <v>0.61476147614761467</v>
      </c>
    </row>
    <row r="132" spans="1:19">
      <c r="A132" s="1">
        <v>45788</v>
      </c>
      <c r="B132" t="s">
        <v>190</v>
      </c>
      <c r="C132" t="s">
        <v>73</v>
      </c>
      <c r="D132" t="s">
        <v>74</v>
      </c>
      <c r="E132" t="s">
        <v>75</v>
      </c>
      <c r="F132" t="s">
        <v>41</v>
      </c>
      <c r="G132" t="s">
        <v>42</v>
      </c>
      <c r="H132" t="s">
        <v>20</v>
      </c>
      <c r="I132" s="2">
        <v>1</v>
      </c>
      <c r="J132" s="3">
        <v>32.29</v>
      </c>
      <c r="K132" s="4">
        <v>0.2</v>
      </c>
      <c r="L132" s="3">
        <v>14.47</v>
      </c>
      <c r="M132" s="3">
        <f>SalesTable4711[[#This Row],[Quantity]]*SalesTable4711[[#This Row],[Unit Cost]]</f>
        <v>14.47</v>
      </c>
      <c r="N132" s="3">
        <f>SalesTable4711[[#This Row],[Net Revenue]]-SalesTable4711[[#This Row],[Total Cost]]</f>
        <v>11.359999999999998</v>
      </c>
      <c r="O132" s="2">
        <v>1</v>
      </c>
      <c r="P132" s="3">
        <f>SalesTable4711[[#This Row],[Unit Price]]*SalesTable4711[[#This Row],[Quantity]]</f>
        <v>32.29</v>
      </c>
      <c r="Q132" s="3">
        <f>ROUND(SalesTable4711[[#This Row],[Unit Price]]*SalesTable4711[[#This Row],[Quantity]]*(1-SalesTable4711[[#This Row],[Discount %]]),2)</f>
        <v>25.83</v>
      </c>
      <c r="R132" s="3">
        <f>SalesTable4711[[#This Row],[Net Revenue]]-SalesTable4711[[#This Row],[Total Cost]]</f>
        <v>11.359999999999998</v>
      </c>
      <c r="S132" s="34">
        <f>SalesTable4711[[#This Row],[Profit]]/SalesTable4711[[#This Row],[Net Revenue]]</f>
        <v>0.43979868370112268</v>
      </c>
    </row>
    <row r="133" spans="1:19">
      <c r="A133" s="1">
        <v>45705</v>
      </c>
      <c r="B133" t="s">
        <v>191</v>
      </c>
      <c r="C133" t="s">
        <v>39</v>
      </c>
      <c r="D133" t="s">
        <v>40</v>
      </c>
      <c r="E133" t="s">
        <v>30</v>
      </c>
      <c r="F133" t="s">
        <v>52</v>
      </c>
      <c r="G133" t="s">
        <v>53</v>
      </c>
      <c r="H133" t="s">
        <v>33</v>
      </c>
      <c r="I133" s="2">
        <v>2</v>
      </c>
      <c r="J133" s="3">
        <v>54.56</v>
      </c>
      <c r="K133" s="4">
        <v>0.1</v>
      </c>
      <c r="L133" s="3">
        <v>27.3</v>
      </c>
      <c r="M133" s="3">
        <f>SalesTable4711[[#This Row],[Quantity]]*SalesTable4711[[#This Row],[Unit Cost]]</f>
        <v>54.6</v>
      </c>
      <c r="N133" s="3">
        <f>SalesTable4711[[#This Row],[Net Revenue]]-SalesTable4711[[#This Row],[Total Cost]]</f>
        <v>43.609999999999992</v>
      </c>
      <c r="O133" s="2">
        <v>0</v>
      </c>
      <c r="P133" s="3">
        <f>SalesTable4711[[#This Row],[Unit Price]]*SalesTable4711[[#This Row],[Quantity]]</f>
        <v>109.12</v>
      </c>
      <c r="Q133" s="3">
        <f>ROUND(SalesTable4711[[#This Row],[Unit Price]]*SalesTable4711[[#This Row],[Quantity]]*(1-SalesTable4711[[#This Row],[Discount %]]),2)</f>
        <v>98.21</v>
      </c>
      <c r="R133" s="3">
        <f>SalesTable4711[[#This Row],[Net Revenue]]-SalesTable4711[[#This Row],[Total Cost]]</f>
        <v>43.609999999999992</v>
      </c>
      <c r="S133" s="34">
        <f>SalesTable4711[[#This Row],[Profit]]/SalesTable4711[[#This Row],[Net Revenue]]</f>
        <v>0.4440484675694939</v>
      </c>
    </row>
    <row r="134" spans="1:19">
      <c r="A134" s="1">
        <v>45872</v>
      </c>
      <c r="B134" t="s">
        <v>192</v>
      </c>
      <c r="C134" t="s">
        <v>63</v>
      </c>
      <c r="D134" t="s">
        <v>64</v>
      </c>
      <c r="E134" t="s">
        <v>17</v>
      </c>
      <c r="F134" t="s">
        <v>41</v>
      </c>
      <c r="G134" t="s">
        <v>42</v>
      </c>
      <c r="H134" t="s">
        <v>20</v>
      </c>
      <c r="I134" s="2">
        <v>5</v>
      </c>
      <c r="J134" s="3">
        <v>77.83</v>
      </c>
      <c r="K134" s="4">
        <v>0.2</v>
      </c>
      <c r="L134" s="3">
        <v>44.86</v>
      </c>
      <c r="M134" s="3">
        <f>SalesTable4711[[#This Row],[Quantity]]*SalesTable4711[[#This Row],[Unit Cost]]</f>
        <v>224.3</v>
      </c>
      <c r="N134" s="3">
        <f>SalesTable4711[[#This Row],[Net Revenue]]-SalesTable4711[[#This Row],[Total Cost]]</f>
        <v>87.019999999999982</v>
      </c>
      <c r="O134" s="2">
        <v>5</v>
      </c>
      <c r="P134" s="3">
        <f>SalesTable4711[[#This Row],[Unit Price]]*SalesTable4711[[#This Row],[Quantity]]</f>
        <v>389.15</v>
      </c>
      <c r="Q134" s="3">
        <f>ROUND(SalesTable4711[[#This Row],[Unit Price]]*SalesTable4711[[#This Row],[Quantity]]*(1-SalesTable4711[[#This Row],[Discount %]]),2)</f>
        <v>311.32</v>
      </c>
      <c r="R134" s="3">
        <f>SalesTable4711[[#This Row],[Net Revenue]]-SalesTable4711[[#This Row],[Total Cost]]</f>
        <v>87.019999999999982</v>
      </c>
      <c r="S134" s="34">
        <f>SalesTable4711[[#This Row],[Profit]]/SalesTable4711[[#This Row],[Net Revenue]]</f>
        <v>0.27951946550173451</v>
      </c>
    </row>
    <row r="135" spans="1:19">
      <c r="A135" s="1">
        <v>45914</v>
      </c>
      <c r="B135" t="s">
        <v>193</v>
      </c>
      <c r="C135" t="s">
        <v>49</v>
      </c>
      <c r="D135" t="s">
        <v>50</v>
      </c>
      <c r="E135" t="s">
        <v>30</v>
      </c>
      <c r="F135" t="s">
        <v>31</v>
      </c>
      <c r="G135" t="s">
        <v>32</v>
      </c>
      <c r="H135" t="s">
        <v>33</v>
      </c>
      <c r="I135" s="2">
        <v>1</v>
      </c>
      <c r="J135" s="3">
        <v>189.19</v>
      </c>
      <c r="K135" s="4">
        <v>0.05</v>
      </c>
      <c r="L135" s="3">
        <v>118.84</v>
      </c>
      <c r="M135" s="3">
        <f>SalesTable4711[[#This Row],[Quantity]]*SalesTable4711[[#This Row],[Unit Cost]]</f>
        <v>118.84</v>
      </c>
      <c r="N135" s="3">
        <f>SalesTable4711[[#This Row],[Net Revenue]]-SalesTable4711[[#This Row],[Total Cost]]</f>
        <v>60.889999999999986</v>
      </c>
      <c r="O135" s="2">
        <v>0</v>
      </c>
      <c r="P135" s="3">
        <f>SalesTable4711[[#This Row],[Unit Price]]*SalesTable4711[[#This Row],[Quantity]]</f>
        <v>189.19</v>
      </c>
      <c r="Q135" s="3">
        <f>ROUND(SalesTable4711[[#This Row],[Unit Price]]*SalesTable4711[[#This Row],[Quantity]]*(1-SalesTable4711[[#This Row],[Discount %]]),2)</f>
        <v>179.73</v>
      </c>
      <c r="R135" s="3">
        <f>SalesTable4711[[#This Row],[Net Revenue]]-SalesTable4711[[#This Row],[Total Cost]]</f>
        <v>60.889999999999986</v>
      </c>
      <c r="S135" s="34">
        <f>SalesTable4711[[#This Row],[Profit]]/SalesTable4711[[#This Row],[Net Revenue]]</f>
        <v>0.338785956712847</v>
      </c>
    </row>
    <row r="136" spans="1:19">
      <c r="A136" s="1">
        <v>45917</v>
      </c>
      <c r="B136" t="s">
        <v>194</v>
      </c>
      <c r="C136" t="s">
        <v>45</v>
      </c>
      <c r="D136" t="s">
        <v>46</v>
      </c>
      <c r="E136" t="s">
        <v>24</v>
      </c>
      <c r="F136" t="s">
        <v>18</v>
      </c>
      <c r="G136" t="s">
        <v>19</v>
      </c>
      <c r="H136" t="s">
        <v>20</v>
      </c>
      <c r="I136" s="2">
        <v>3</v>
      </c>
      <c r="J136" s="3">
        <v>23.13</v>
      </c>
      <c r="K136" s="4">
        <v>0.1</v>
      </c>
      <c r="L136" s="3">
        <v>8.59</v>
      </c>
      <c r="M136" s="3">
        <f>SalesTable4711[[#This Row],[Quantity]]*SalesTable4711[[#This Row],[Unit Cost]]</f>
        <v>25.77</v>
      </c>
      <c r="N136" s="3">
        <f>SalesTable4711[[#This Row],[Net Revenue]]-SalesTable4711[[#This Row],[Total Cost]]</f>
        <v>36.680000000000007</v>
      </c>
      <c r="O136" s="2">
        <v>3</v>
      </c>
      <c r="P136" s="3">
        <f>SalesTable4711[[#This Row],[Unit Price]]*SalesTable4711[[#This Row],[Quantity]]</f>
        <v>69.39</v>
      </c>
      <c r="Q136" s="3">
        <f>ROUND(SalesTable4711[[#This Row],[Unit Price]]*SalesTable4711[[#This Row],[Quantity]]*(1-SalesTable4711[[#This Row],[Discount %]]),2)</f>
        <v>62.45</v>
      </c>
      <c r="R136" s="3">
        <f>SalesTable4711[[#This Row],[Net Revenue]]-SalesTable4711[[#This Row],[Total Cost]]</f>
        <v>36.680000000000007</v>
      </c>
      <c r="S136" s="34">
        <f>SalesTable4711[[#This Row],[Profit]]/SalesTable4711[[#This Row],[Net Revenue]]</f>
        <v>0.58734987990392318</v>
      </c>
    </row>
    <row r="137" spans="1:19">
      <c r="A137" s="1">
        <v>45971</v>
      </c>
      <c r="B137" t="s">
        <v>195</v>
      </c>
      <c r="C137" t="s">
        <v>73</v>
      </c>
      <c r="D137" t="s">
        <v>74</v>
      </c>
      <c r="E137" t="s">
        <v>75</v>
      </c>
      <c r="F137" t="s">
        <v>41</v>
      </c>
      <c r="G137" t="s">
        <v>42</v>
      </c>
      <c r="H137" t="s">
        <v>20</v>
      </c>
      <c r="I137" s="2">
        <v>6</v>
      </c>
      <c r="J137" s="3">
        <v>31.28</v>
      </c>
      <c r="K137" s="4">
        <v>0.2</v>
      </c>
      <c r="L137" s="3">
        <v>14.39</v>
      </c>
      <c r="M137" s="3">
        <f>SalesTable4711[[#This Row],[Quantity]]*SalesTable4711[[#This Row],[Unit Cost]]</f>
        <v>86.34</v>
      </c>
      <c r="N137" s="3">
        <f>SalesTable4711[[#This Row],[Net Revenue]]-SalesTable4711[[#This Row],[Total Cost]]</f>
        <v>63.799999999999983</v>
      </c>
      <c r="O137" s="2">
        <v>6</v>
      </c>
      <c r="P137" s="3">
        <f>SalesTable4711[[#This Row],[Unit Price]]*SalesTable4711[[#This Row],[Quantity]]</f>
        <v>187.68</v>
      </c>
      <c r="Q137" s="3">
        <f>ROUND(SalesTable4711[[#This Row],[Unit Price]]*SalesTable4711[[#This Row],[Quantity]]*(1-SalesTable4711[[#This Row],[Discount %]]),2)</f>
        <v>150.13999999999999</v>
      </c>
      <c r="R137" s="3">
        <f>SalesTable4711[[#This Row],[Net Revenue]]-SalesTable4711[[#This Row],[Total Cost]]</f>
        <v>63.799999999999983</v>
      </c>
      <c r="S137" s="34">
        <f>SalesTable4711[[#This Row],[Profit]]/SalesTable4711[[#This Row],[Net Revenue]]</f>
        <v>0.42493672572265878</v>
      </c>
    </row>
    <row r="138" spans="1:19">
      <c r="A138" s="1">
        <v>45964</v>
      </c>
      <c r="B138" t="s">
        <v>196</v>
      </c>
      <c r="C138" t="s">
        <v>82</v>
      </c>
      <c r="D138" t="s">
        <v>83</v>
      </c>
      <c r="E138" t="s">
        <v>75</v>
      </c>
      <c r="F138" t="s">
        <v>41</v>
      </c>
      <c r="G138" t="s">
        <v>42</v>
      </c>
      <c r="H138" t="s">
        <v>33</v>
      </c>
      <c r="I138" s="2">
        <v>3</v>
      </c>
      <c r="J138" s="3">
        <v>28.09</v>
      </c>
      <c r="K138" s="4">
        <v>0.1</v>
      </c>
      <c r="L138" s="3">
        <v>11.85</v>
      </c>
      <c r="M138" s="3">
        <f>SalesTable4711[[#This Row],[Quantity]]*SalesTable4711[[#This Row],[Unit Cost]]</f>
        <v>35.549999999999997</v>
      </c>
      <c r="N138" s="3">
        <f>SalesTable4711[[#This Row],[Net Revenue]]-SalesTable4711[[#This Row],[Total Cost]]</f>
        <v>40.290000000000006</v>
      </c>
      <c r="O138" s="2">
        <v>0</v>
      </c>
      <c r="P138" s="3">
        <f>SalesTable4711[[#This Row],[Unit Price]]*SalesTable4711[[#This Row],[Quantity]]</f>
        <v>84.27</v>
      </c>
      <c r="Q138" s="3">
        <f>ROUND(SalesTable4711[[#This Row],[Unit Price]]*SalesTable4711[[#This Row],[Quantity]]*(1-SalesTable4711[[#This Row],[Discount %]]),2)</f>
        <v>75.84</v>
      </c>
      <c r="R138" s="3">
        <f>SalesTable4711[[#This Row],[Net Revenue]]-SalesTable4711[[#This Row],[Total Cost]]</f>
        <v>40.290000000000006</v>
      </c>
      <c r="S138" s="34">
        <f>SalesTable4711[[#This Row],[Profit]]/SalesTable4711[[#This Row],[Net Revenue]]</f>
        <v>0.53125000000000011</v>
      </c>
    </row>
    <row r="139" spans="1:19">
      <c r="A139" s="1">
        <v>45812</v>
      </c>
      <c r="B139" t="s">
        <v>197</v>
      </c>
      <c r="C139" t="s">
        <v>82</v>
      </c>
      <c r="D139" t="s">
        <v>83</v>
      </c>
      <c r="E139" t="s">
        <v>75</v>
      </c>
      <c r="F139" t="s">
        <v>41</v>
      </c>
      <c r="G139" t="s">
        <v>42</v>
      </c>
      <c r="H139" t="s">
        <v>33</v>
      </c>
      <c r="I139" s="2">
        <v>1</v>
      </c>
      <c r="J139" s="3">
        <v>28.23</v>
      </c>
      <c r="K139" s="4">
        <v>0.15</v>
      </c>
      <c r="L139" s="3">
        <v>11.91</v>
      </c>
      <c r="M139" s="3">
        <f>SalesTable4711[[#This Row],[Quantity]]*SalesTable4711[[#This Row],[Unit Cost]]</f>
        <v>11.91</v>
      </c>
      <c r="N139" s="3">
        <f>SalesTable4711[[#This Row],[Net Revenue]]-SalesTable4711[[#This Row],[Total Cost]]</f>
        <v>12.09</v>
      </c>
      <c r="O139" s="2">
        <v>0</v>
      </c>
      <c r="P139" s="3">
        <f>SalesTable4711[[#This Row],[Unit Price]]*SalesTable4711[[#This Row],[Quantity]]</f>
        <v>28.23</v>
      </c>
      <c r="Q139" s="3">
        <f>ROUND(SalesTable4711[[#This Row],[Unit Price]]*SalesTable4711[[#This Row],[Quantity]]*(1-SalesTable4711[[#This Row],[Discount %]]),2)</f>
        <v>24</v>
      </c>
      <c r="R139" s="3">
        <f>SalesTable4711[[#This Row],[Net Revenue]]-SalesTable4711[[#This Row],[Total Cost]]</f>
        <v>12.09</v>
      </c>
      <c r="S139" s="34">
        <f>SalesTable4711[[#This Row],[Profit]]/SalesTable4711[[#This Row],[Net Revenue]]</f>
        <v>0.50375000000000003</v>
      </c>
    </row>
    <row r="140" spans="1:19">
      <c r="A140" s="1">
        <v>45994</v>
      </c>
      <c r="B140" t="s">
        <v>198</v>
      </c>
      <c r="C140" t="s">
        <v>82</v>
      </c>
      <c r="D140" t="s">
        <v>83</v>
      </c>
      <c r="E140" t="s">
        <v>75</v>
      </c>
      <c r="F140" t="s">
        <v>41</v>
      </c>
      <c r="G140" t="s">
        <v>42</v>
      </c>
      <c r="H140" t="s">
        <v>20</v>
      </c>
      <c r="I140" s="2">
        <v>7</v>
      </c>
      <c r="J140" s="3">
        <v>26.8</v>
      </c>
      <c r="K140" s="4">
        <v>0.1</v>
      </c>
      <c r="L140" s="3">
        <v>11.55</v>
      </c>
      <c r="M140" s="3">
        <f>SalesTable4711[[#This Row],[Quantity]]*SalesTable4711[[#This Row],[Unit Cost]]</f>
        <v>80.850000000000009</v>
      </c>
      <c r="N140" s="3">
        <f>SalesTable4711[[#This Row],[Net Revenue]]-SalesTable4711[[#This Row],[Total Cost]]</f>
        <v>87.99</v>
      </c>
      <c r="O140" s="2">
        <v>7</v>
      </c>
      <c r="P140" s="3">
        <f>SalesTable4711[[#This Row],[Unit Price]]*SalesTable4711[[#This Row],[Quantity]]</f>
        <v>187.6</v>
      </c>
      <c r="Q140" s="3">
        <f>ROUND(SalesTable4711[[#This Row],[Unit Price]]*SalesTable4711[[#This Row],[Quantity]]*(1-SalesTable4711[[#This Row],[Discount %]]),2)</f>
        <v>168.84</v>
      </c>
      <c r="R140" s="3">
        <f>SalesTable4711[[#This Row],[Net Revenue]]-SalesTable4711[[#This Row],[Total Cost]]</f>
        <v>87.99</v>
      </c>
      <c r="S140" s="34">
        <f>SalesTable4711[[#This Row],[Profit]]/SalesTable4711[[#This Row],[Net Revenue]]</f>
        <v>0.52114427860696511</v>
      </c>
    </row>
    <row r="141" spans="1:19">
      <c r="A141" s="1">
        <v>45917</v>
      </c>
      <c r="B141" t="s">
        <v>199</v>
      </c>
      <c r="C141" t="s">
        <v>22</v>
      </c>
      <c r="D141" t="s">
        <v>23</v>
      </c>
      <c r="E141" t="s">
        <v>24</v>
      </c>
      <c r="F141" t="s">
        <v>31</v>
      </c>
      <c r="G141" t="s">
        <v>32</v>
      </c>
      <c r="H141" t="s">
        <v>33</v>
      </c>
      <c r="I141" s="2">
        <v>2</v>
      </c>
      <c r="J141" s="3">
        <v>13.17</v>
      </c>
      <c r="K141" s="4">
        <v>0</v>
      </c>
      <c r="L141" s="3">
        <v>4.21</v>
      </c>
      <c r="M141" s="3">
        <f>SalesTable4711[[#This Row],[Quantity]]*SalesTable4711[[#This Row],[Unit Cost]]</f>
        <v>8.42</v>
      </c>
      <c r="N141" s="3">
        <f>SalesTable4711[[#This Row],[Net Revenue]]-SalesTable4711[[#This Row],[Total Cost]]</f>
        <v>17.920000000000002</v>
      </c>
      <c r="O141" s="2">
        <v>0</v>
      </c>
      <c r="P141" s="3">
        <f>SalesTable4711[[#This Row],[Unit Price]]*SalesTable4711[[#This Row],[Quantity]]</f>
        <v>26.34</v>
      </c>
      <c r="Q141" s="3">
        <f>ROUND(SalesTable4711[[#This Row],[Unit Price]]*SalesTable4711[[#This Row],[Quantity]]*(1-SalesTable4711[[#This Row],[Discount %]]),2)</f>
        <v>26.34</v>
      </c>
      <c r="R141" s="3">
        <f>SalesTable4711[[#This Row],[Net Revenue]]-SalesTable4711[[#This Row],[Total Cost]]</f>
        <v>17.920000000000002</v>
      </c>
      <c r="S141" s="34">
        <f>SalesTable4711[[#This Row],[Profit]]/SalesTable4711[[#This Row],[Net Revenue]]</f>
        <v>0.68033409263477607</v>
      </c>
    </row>
    <row r="142" spans="1:19">
      <c r="A142" s="1">
        <v>45723</v>
      </c>
      <c r="B142" t="s">
        <v>200</v>
      </c>
      <c r="C142" t="s">
        <v>69</v>
      </c>
      <c r="D142" t="s">
        <v>70</v>
      </c>
      <c r="E142" t="s">
        <v>30</v>
      </c>
      <c r="F142" t="s">
        <v>25</v>
      </c>
      <c r="G142" t="s">
        <v>26</v>
      </c>
      <c r="H142" t="s">
        <v>20</v>
      </c>
      <c r="I142" s="2">
        <v>5</v>
      </c>
      <c r="J142" s="3">
        <v>38.97</v>
      </c>
      <c r="K142" s="4">
        <v>0.15</v>
      </c>
      <c r="L142" s="3">
        <v>18.3</v>
      </c>
      <c r="M142" s="3">
        <f>SalesTable4711[[#This Row],[Quantity]]*SalesTable4711[[#This Row],[Unit Cost]]</f>
        <v>91.5</v>
      </c>
      <c r="N142" s="3">
        <f>SalesTable4711[[#This Row],[Net Revenue]]-SalesTable4711[[#This Row],[Total Cost]]</f>
        <v>74.12</v>
      </c>
      <c r="O142" s="2">
        <v>5</v>
      </c>
      <c r="P142" s="3">
        <f>SalesTable4711[[#This Row],[Unit Price]]*SalesTable4711[[#This Row],[Quantity]]</f>
        <v>194.85</v>
      </c>
      <c r="Q142" s="3">
        <f>ROUND(SalesTable4711[[#This Row],[Unit Price]]*SalesTable4711[[#This Row],[Quantity]]*(1-SalesTable4711[[#This Row],[Discount %]]),2)</f>
        <v>165.62</v>
      </c>
      <c r="R142" s="3">
        <f>SalesTable4711[[#This Row],[Net Revenue]]-SalesTable4711[[#This Row],[Total Cost]]</f>
        <v>74.12</v>
      </c>
      <c r="S142" s="34">
        <f>SalesTable4711[[#This Row],[Profit]]/SalesTable4711[[#This Row],[Net Revenue]]</f>
        <v>0.44753049148653545</v>
      </c>
    </row>
    <row r="143" spans="1:19">
      <c r="A143" s="1">
        <v>45891</v>
      </c>
      <c r="B143" t="s">
        <v>201</v>
      </c>
      <c r="C143" t="s">
        <v>63</v>
      </c>
      <c r="D143" t="s">
        <v>64</v>
      </c>
      <c r="E143" t="s">
        <v>17</v>
      </c>
      <c r="F143" t="s">
        <v>25</v>
      </c>
      <c r="G143" t="s">
        <v>26</v>
      </c>
      <c r="H143" t="s">
        <v>33</v>
      </c>
      <c r="I143" s="2">
        <v>10</v>
      </c>
      <c r="J143" s="3">
        <v>79.14</v>
      </c>
      <c r="K143" s="4">
        <v>0.1</v>
      </c>
      <c r="L143" s="3">
        <v>44.37</v>
      </c>
      <c r="M143" s="3">
        <f>SalesTable4711[[#This Row],[Quantity]]*SalesTable4711[[#This Row],[Unit Cost]]</f>
        <v>443.7</v>
      </c>
      <c r="N143" s="3">
        <f>SalesTable4711[[#This Row],[Net Revenue]]-SalesTable4711[[#This Row],[Total Cost]]</f>
        <v>268.56</v>
      </c>
      <c r="O143" s="2">
        <v>0</v>
      </c>
      <c r="P143" s="3">
        <f>SalesTable4711[[#This Row],[Unit Price]]*SalesTable4711[[#This Row],[Quantity]]</f>
        <v>791.4</v>
      </c>
      <c r="Q143" s="3">
        <f>ROUND(SalesTable4711[[#This Row],[Unit Price]]*SalesTable4711[[#This Row],[Quantity]]*(1-SalesTable4711[[#This Row],[Discount %]]),2)</f>
        <v>712.26</v>
      </c>
      <c r="R143" s="3">
        <f>SalesTable4711[[#This Row],[Net Revenue]]-SalesTable4711[[#This Row],[Total Cost]]</f>
        <v>268.56</v>
      </c>
      <c r="S143" s="34">
        <f>SalesTable4711[[#This Row],[Profit]]/SalesTable4711[[#This Row],[Net Revenue]]</f>
        <v>0.37705332322466517</v>
      </c>
    </row>
    <row r="144" spans="1:19">
      <c r="A144" s="1">
        <v>45672</v>
      </c>
      <c r="B144" t="s">
        <v>202</v>
      </c>
      <c r="C144" t="s">
        <v>45</v>
      </c>
      <c r="D144" t="s">
        <v>46</v>
      </c>
      <c r="E144" t="s">
        <v>24</v>
      </c>
      <c r="F144" t="s">
        <v>18</v>
      </c>
      <c r="G144" t="s">
        <v>19</v>
      </c>
      <c r="H144" t="s">
        <v>33</v>
      </c>
      <c r="I144" s="2">
        <v>4</v>
      </c>
      <c r="J144" s="3">
        <v>22.79</v>
      </c>
      <c r="K144" s="4">
        <v>0</v>
      </c>
      <c r="L144" s="3">
        <v>8.44</v>
      </c>
      <c r="M144" s="3">
        <f>SalesTable4711[[#This Row],[Quantity]]*SalesTable4711[[#This Row],[Unit Cost]]</f>
        <v>33.76</v>
      </c>
      <c r="N144" s="3">
        <f>SalesTable4711[[#This Row],[Net Revenue]]-SalesTable4711[[#This Row],[Total Cost]]</f>
        <v>57.4</v>
      </c>
      <c r="O144" s="2">
        <v>0</v>
      </c>
      <c r="P144" s="3">
        <f>SalesTable4711[[#This Row],[Unit Price]]*SalesTable4711[[#This Row],[Quantity]]</f>
        <v>91.16</v>
      </c>
      <c r="Q144" s="3">
        <f>ROUND(SalesTable4711[[#This Row],[Unit Price]]*SalesTable4711[[#This Row],[Quantity]]*(1-SalesTable4711[[#This Row],[Discount %]]),2)</f>
        <v>91.16</v>
      </c>
      <c r="R144" s="3">
        <f>SalesTable4711[[#This Row],[Net Revenue]]-SalesTable4711[[#This Row],[Total Cost]]</f>
        <v>57.4</v>
      </c>
      <c r="S144" s="34">
        <f>SalesTable4711[[#This Row],[Profit]]/SalesTable4711[[#This Row],[Net Revenue]]</f>
        <v>0.62966213251426062</v>
      </c>
    </row>
    <row r="145" spans="1:19">
      <c r="A145" s="1">
        <v>45840</v>
      </c>
      <c r="B145" t="s">
        <v>203</v>
      </c>
      <c r="C145" t="s">
        <v>73</v>
      </c>
      <c r="D145" t="s">
        <v>74</v>
      </c>
      <c r="E145" t="s">
        <v>75</v>
      </c>
      <c r="F145" t="s">
        <v>18</v>
      </c>
      <c r="G145" t="s">
        <v>19</v>
      </c>
      <c r="H145" t="s">
        <v>20</v>
      </c>
      <c r="I145" s="2">
        <v>7</v>
      </c>
      <c r="J145" s="3">
        <v>32.67</v>
      </c>
      <c r="K145" s="4">
        <v>0.2</v>
      </c>
      <c r="L145" s="3">
        <v>14.25</v>
      </c>
      <c r="M145" s="3">
        <f>SalesTable4711[[#This Row],[Quantity]]*SalesTable4711[[#This Row],[Unit Cost]]</f>
        <v>99.75</v>
      </c>
      <c r="N145" s="3">
        <f>SalesTable4711[[#This Row],[Net Revenue]]-SalesTable4711[[#This Row],[Total Cost]]</f>
        <v>83.199999999999989</v>
      </c>
      <c r="O145" s="2">
        <v>7</v>
      </c>
      <c r="P145" s="3">
        <f>SalesTable4711[[#This Row],[Unit Price]]*SalesTable4711[[#This Row],[Quantity]]</f>
        <v>228.69</v>
      </c>
      <c r="Q145" s="3">
        <f>ROUND(SalesTable4711[[#This Row],[Unit Price]]*SalesTable4711[[#This Row],[Quantity]]*(1-SalesTable4711[[#This Row],[Discount %]]),2)</f>
        <v>182.95</v>
      </c>
      <c r="R145" s="3">
        <f>SalesTable4711[[#This Row],[Net Revenue]]-SalesTable4711[[#This Row],[Total Cost]]</f>
        <v>83.199999999999989</v>
      </c>
      <c r="S145" s="34">
        <f>SalesTable4711[[#This Row],[Profit]]/SalesTable4711[[#This Row],[Net Revenue]]</f>
        <v>0.45476906258540584</v>
      </c>
    </row>
    <row r="146" spans="1:19">
      <c r="A146" s="1">
        <v>46015</v>
      </c>
      <c r="B146" t="s">
        <v>204</v>
      </c>
      <c r="C146" t="s">
        <v>63</v>
      </c>
      <c r="D146" t="s">
        <v>64</v>
      </c>
      <c r="E146" t="s">
        <v>17</v>
      </c>
      <c r="F146" t="s">
        <v>41</v>
      </c>
      <c r="G146" t="s">
        <v>42</v>
      </c>
      <c r="H146" t="s">
        <v>33</v>
      </c>
      <c r="I146" s="2">
        <v>7</v>
      </c>
      <c r="J146" s="3">
        <v>79.13</v>
      </c>
      <c r="K146" s="4">
        <v>0.15</v>
      </c>
      <c r="L146" s="3">
        <v>45.82</v>
      </c>
      <c r="M146" s="3">
        <f>SalesTable4711[[#This Row],[Quantity]]*SalesTable4711[[#This Row],[Unit Cost]]</f>
        <v>320.74</v>
      </c>
      <c r="N146" s="3">
        <f>SalesTable4711[[#This Row],[Net Revenue]]-SalesTable4711[[#This Row],[Total Cost]]</f>
        <v>150.07999999999998</v>
      </c>
      <c r="O146" s="2">
        <v>0</v>
      </c>
      <c r="P146" s="3">
        <f>SalesTable4711[[#This Row],[Unit Price]]*SalesTable4711[[#This Row],[Quantity]]</f>
        <v>553.91</v>
      </c>
      <c r="Q146" s="3">
        <f>ROUND(SalesTable4711[[#This Row],[Unit Price]]*SalesTable4711[[#This Row],[Quantity]]*(1-SalesTable4711[[#This Row],[Discount %]]),2)</f>
        <v>470.82</v>
      </c>
      <c r="R146" s="3">
        <f>SalesTable4711[[#This Row],[Net Revenue]]-SalesTable4711[[#This Row],[Total Cost]]</f>
        <v>150.07999999999998</v>
      </c>
      <c r="S146" s="34">
        <f>SalesTable4711[[#This Row],[Profit]]/SalesTable4711[[#This Row],[Net Revenue]]</f>
        <v>0.31876300921796014</v>
      </c>
    </row>
    <row r="147" spans="1:19">
      <c r="A147" s="1">
        <v>45864</v>
      </c>
      <c r="B147" t="s">
        <v>205</v>
      </c>
      <c r="C147" t="s">
        <v>63</v>
      </c>
      <c r="D147" t="s">
        <v>64</v>
      </c>
      <c r="E147" t="s">
        <v>17</v>
      </c>
      <c r="F147" t="s">
        <v>18</v>
      </c>
      <c r="G147" t="s">
        <v>19</v>
      </c>
      <c r="H147" t="s">
        <v>33</v>
      </c>
      <c r="I147" s="2">
        <v>1</v>
      </c>
      <c r="J147" s="3">
        <v>80.69</v>
      </c>
      <c r="K147" s="4">
        <v>0</v>
      </c>
      <c r="L147" s="3">
        <v>44.55</v>
      </c>
      <c r="M147" s="3">
        <f>SalesTable4711[[#This Row],[Quantity]]*SalesTable4711[[#This Row],[Unit Cost]]</f>
        <v>44.55</v>
      </c>
      <c r="N147" s="3">
        <f>SalesTable4711[[#This Row],[Net Revenue]]-SalesTable4711[[#This Row],[Total Cost]]</f>
        <v>36.14</v>
      </c>
      <c r="O147" s="2">
        <v>0</v>
      </c>
      <c r="P147" s="3">
        <f>SalesTable4711[[#This Row],[Unit Price]]*SalesTable4711[[#This Row],[Quantity]]</f>
        <v>80.69</v>
      </c>
      <c r="Q147" s="3">
        <f>ROUND(SalesTable4711[[#This Row],[Unit Price]]*SalesTable4711[[#This Row],[Quantity]]*(1-SalesTable4711[[#This Row],[Discount %]]),2)</f>
        <v>80.69</v>
      </c>
      <c r="R147" s="3">
        <f>SalesTable4711[[#This Row],[Net Revenue]]-SalesTable4711[[#This Row],[Total Cost]]</f>
        <v>36.14</v>
      </c>
      <c r="S147" s="34">
        <f>SalesTable4711[[#This Row],[Profit]]/SalesTable4711[[#This Row],[Net Revenue]]</f>
        <v>0.44788697484198786</v>
      </c>
    </row>
    <row r="148" spans="1:19">
      <c r="A148" s="1">
        <v>45823</v>
      </c>
      <c r="B148" t="s">
        <v>206</v>
      </c>
      <c r="C148" t="s">
        <v>22</v>
      </c>
      <c r="D148" t="s">
        <v>23</v>
      </c>
      <c r="E148" t="s">
        <v>24</v>
      </c>
      <c r="F148" t="s">
        <v>25</v>
      </c>
      <c r="G148" t="s">
        <v>26</v>
      </c>
      <c r="H148" t="s">
        <v>33</v>
      </c>
      <c r="I148" s="2">
        <v>2</v>
      </c>
      <c r="J148" s="3">
        <v>13.32</v>
      </c>
      <c r="K148" s="4">
        <v>0.1</v>
      </c>
      <c r="L148" s="3">
        <v>4.2300000000000004</v>
      </c>
      <c r="M148" s="3">
        <f>SalesTable4711[[#This Row],[Quantity]]*SalesTable4711[[#This Row],[Unit Cost]]</f>
        <v>8.4600000000000009</v>
      </c>
      <c r="N148" s="3">
        <f>SalesTable4711[[#This Row],[Net Revenue]]-SalesTable4711[[#This Row],[Total Cost]]</f>
        <v>15.52</v>
      </c>
      <c r="O148" s="2">
        <v>0</v>
      </c>
      <c r="P148" s="3">
        <f>SalesTable4711[[#This Row],[Unit Price]]*SalesTable4711[[#This Row],[Quantity]]</f>
        <v>26.64</v>
      </c>
      <c r="Q148" s="3">
        <f>ROUND(SalesTable4711[[#This Row],[Unit Price]]*SalesTable4711[[#This Row],[Quantity]]*(1-SalesTable4711[[#This Row],[Discount %]]),2)</f>
        <v>23.98</v>
      </c>
      <c r="R148" s="3">
        <f>SalesTable4711[[#This Row],[Net Revenue]]-SalesTable4711[[#This Row],[Total Cost]]</f>
        <v>15.52</v>
      </c>
      <c r="S148" s="34">
        <f>SalesTable4711[[#This Row],[Profit]]/SalesTable4711[[#This Row],[Net Revenue]]</f>
        <v>0.64720600500417014</v>
      </c>
    </row>
    <row r="149" spans="1:19">
      <c r="A149" s="1">
        <v>45797</v>
      </c>
      <c r="B149" t="s">
        <v>207</v>
      </c>
      <c r="C149" t="s">
        <v>28</v>
      </c>
      <c r="D149" t="s">
        <v>29</v>
      </c>
      <c r="E149" t="s">
        <v>30</v>
      </c>
      <c r="F149" t="s">
        <v>18</v>
      </c>
      <c r="G149" t="s">
        <v>19</v>
      </c>
      <c r="H149" t="s">
        <v>20</v>
      </c>
      <c r="I149" s="2">
        <v>1</v>
      </c>
      <c r="J149" s="3">
        <v>25.26</v>
      </c>
      <c r="K149" s="4">
        <v>0.2</v>
      </c>
      <c r="L149" s="3">
        <v>10.7</v>
      </c>
      <c r="M149" s="3">
        <f>SalesTable4711[[#This Row],[Quantity]]*SalesTable4711[[#This Row],[Unit Cost]]</f>
        <v>10.7</v>
      </c>
      <c r="N149" s="3">
        <f>SalesTable4711[[#This Row],[Net Revenue]]-SalesTable4711[[#This Row],[Total Cost]]</f>
        <v>9.5100000000000016</v>
      </c>
      <c r="O149" s="2">
        <v>1</v>
      </c>
      <c r="P149" s="3">
        <f>SalesTable4711[[#This Row],[Unit Price]]*SalesTable4711[[#This Row],[Quantity]]</f>
        <v>25.26</v>
      </c>
      <c r="Q149" s="3">
        <f>ROUND(SalesTable4711[[#This Row],[Unit Price]]*SalesTable4711[[#This Row],[Quantity]]*(1-SalesTable4711[[#This Row],[Discount %]]),2)</f>
        <v>20.21</v>
      </c>
      <c r="R149" s="3">
        <f>SalesTable4711[[#This Row],[Net Revenue]]-SalesTable4711[[#This Row],[Total Cost]]</f>
        <v>9.5100000000000016</v>
      </c>
      <c r="S149" s="34">
        <f>SalesTable4711[[#This Row],[Profit]]/SalesTable4711[[#This Row],[Net Revenue]]</f>
        <v>0.47055912914398818</v>
      </c>
    </row>
    <row r="150" spans="1:19">
      <c r="A150" s="1">
        <v>45905</v>
      </c>
      <c r="B150" t="s">
        <v>208</v>
      </c>
      <c r="C150" t="s">
        <v>73</v>
      </c>
      <c r="D150" t="s">
        <v>74</v>
      </c>
      <c r="E150" t="s">
        <v>75</v>
      </c>
      <c r="F150" t="s">
        <v>41</v>
      </c>
      <c r="G150" t="s">
        <v>42</v>
      </c>
      <c r="H150" t="s">
        <v>33</v>
      </c>
      <c r="I150" s="2">
        <v>1</v>
      </c>
      <c r="J150" s="3">
        <v>31.7</v>
      </c>
      <c r="K150" s="4">
        <v>0.1</v>
      </c>
      <c r="L150" s="3">
        <v>13.99</v>
      </c>
      <c r="M150" s="3">
        <f>SalesTable4711[[#This Row],[Quantity]]*SalesTable4711[[#This Row],[Unit Cost]]</f>
        <v>13.99</v>
      </c>
      <c r="N150" s="3">
        <f>SalesTable4711[[#This Row],[Net Revenue]]-SalesTable4711[[#This Row],[Total Cost]]</f>
        <v>14.540000000000001</v>
      </c>
      <c r="O150" s="2">
        <v>0</v>
      </c>
      <c r="P150" s="3">
        <f>SalesTable4711[[#This Row],[Unit Price]]*SalesTable4711[[#This Row],[Quantity]]</f>
        <v>31.7</v>
      </c>
      <c r="Q150" s="3">
        <f>ROUND(SalesTable4711[[#This Row],[Unit Price]]*SalesTable4711[[#This Row],[Quantity]]*(1-SalesTable4711[[#This Row],[Discount %]]),2)</f>
        <v>28.53</v>
      </c>
      <c r="R150" s="3">
        <f>SalesTable4711[[#This Row],[Net Revenue]]-SalesTable4711[[#This Row],[Total Cost]]</f>
        <v>14.540000000000001</v>
      </c>
      <c r="S150" s="34">
        <f>SalesTable4711[[#This Row],[Profit]]/SalesTable4711[[#This Row],[Net Revenue]]</f>
        <v>0.50963897651594814</v>
      </c>
    </row>
    <row r="151" spans="1:19">
      <c r="A151" s="1">
        <v>45933</v>
      </c>
      <c r="B151" t="s">
        <v>209</v>
      </c>
      <c r="C151" t="s">
        <v>49</v>
      </c>
      <c r="D151" t="s">
        <v>50</v>
      </c>
      <c r="E151" t="s">
        <v>30</v>
      </c>
      <c r="F151" t="s">
        <v>25</v>
      </c>
      <c r="G151" t="s">
        <v>26</v>
      </c>
      <c r="H151" t="s">
        <v>20</v>
      </c>
      <c r="I151" s="2">
        <v>6</v>
      </c>
      <c r="J151" s="3">
        <v>193.56</v>
      </c>
      <c r="K151" s="4">
        <v>0.2</v>
      </c>
      <c r="L151" s="3">
        <v>117.64</v>
      </c>
      <c r="M151" s="3">
        <f>SalesTable4711[[#This Row],[Quantity]]*SalesTable4711[[#This Row],[Unit Cost]]</f>
        <v>705.84</v>
      </c>
      <c r="N151" s="3">
        <f>SalesTable4711[[#This Row],[Net Revenue]]-SalesTable4711[[#This Row],[Total Cost]]</f>
        <v>223.25</v>
      </c>
      <c r="O151" s="2">
        <v>6</v>
      </c>
      <c r="P151" s="3">
        <f>SalesTable4711[[#This Row],[Unit Price]]*SalesTable4711[[#This Row],[Quantity]]</f>
        <v>1161.3600000000001</v>
      </c>
      <c r="Q151" s="3">
        <f>ROUND(SalesTable4711[[#This Row],[Unit Price]]*SalesTable4711[[#This Row],[Quantity]]*(1-SalesTable4711[[#This Row],[Discount %]]),2)</f>
        <v>929.09</v>
      </c>
      <c r="R151" s="3">
        <f>SalesTable4711[[#This Row],[Net Revenue]]-SalesTable4711[[#This Row],[Total Cost]]</f>
        <v>223.25</v>
      </c>
      <c r="S151" s="34">
        <f>SalesTable4711[[#This Row],[Profit]]/SalesTable4711[[#This Row],[Net Revenue]]</f>
        <v>0.24028888482278357</v>
      </c>
    </row>
    <row r="152" spans="1:19">
      <c r="A152" s="1">
        <v>45789</v>
      </c>
      <c r="B152" t="s">
        <v>210</v>
      </c>
      <c r="C152" t="s">
        <v>49</v>
      </c>
      <c r="D152" t="s">
        <v>50</v>
      </c>
      <c r="E152" t="s">
        <v>30</v>
      </c>
      <c r="F152" t="s">
        <v>31</v>
      </c>
      <c r="G152" t="s">
        <v>32</v>
      </c>
      <c r="H152" t="s">
        <v>33</v>
      </c>
      <c r="I152" s="2">
        <v>2</v>
      </c>
      <c r="J152" s="3">
        <v>193.02</v>
      </c>
      <c r="K152" s="4">
        <v>0.05</v>
      </c>
      <c r="L152" s="3">
        <v>116.71</v>
      </c>
      <c r="M152" s="3">
        <f>SalesTable4711[[#This Row],[Quantity]]*SalesTable4711[[#This Row],[Unit Cost]]</f>
        <v>233.42</v>
      </c>
      <c r="N152" s="3">
        <f>SalesTable4711[[#This Row],[Net Revenue]]-SalesTable4711[[#This Row],[Total Cost]]</f>
        <v>133.32000000000002</v>
      </c>
      <c r="O152" s="2">
        <v>0</v>
      </c>
      <c r="P152" s="3">
        <f>SalesTable4711[[#This Row],[Unit Price]]*SalesTable4711[[#This Row],[Quantity]]</f>
        <v>386.04</v>
      </c>
      <c r="Q152" s="3">
        <f>ROUND(SalesTable4711[[#This Row],[Unit Price]]*SalesTable4711[[#This Row],[Quantity]]*(1-SalesTable4711[[#This Row],[Discount %]]),2)</f>
        <v>366.74</v>
      </c>
      <c r="R152" s="3">
        <f>SalesTable4711[[#This Row],[Net Revenue]]-SalesTable4711[[#This Row],[Total Cost]]</f>
        <v>133.32000000000002</v>
      </c>
      <c r="S152" s="34">
        <f>SalesTable4711[[#This Row],[Profit]]/SalesTable4711[[#This Row],[Net Revenue]]</f>
        <v>0.36352729454109184</v>
      </c>
    </row>
    <row r="153" spans="1:19">
      <c r="A153" s="1">
        <v>45719</v>
      </c>
      <c r="B153" t="s">
        <v>211</v>
      </c>
      <c r="C153" t="s">
        <v>49</v>
      </c>
      <c r="D153" t="s">
        <v>50</v>
      </c>
      <c r="E153" t="s">
        <v>30</v>
      </c>
      <c r="F153" t="s">
        <v>41</v>
      </c>
      <c r="G153" t="s">
        <v>42</v>
      </c>
      <c r="H153" t="s">
        <v>33</v>
      </c>
      <c r="I153" s="2">
        <v>3</v>
      </c>
      <c r="J153" s="3">
        <v>192.71</v>
      </c>
      <c r="K153" s="4">
        <v>0.2</v>
      </c>
      <c r="L153" s="3">
        <v>115.82</v>
      </c>
      <c r="M153" s="3">
        <f>SalesTable4711[[#This Row],[Quantity]]*SalesTable4711[[#This Row],[Unit Cost]]</f>
        <v>347.46</v>
      </c>
      <c r="N153" s="3">
        <f>SalesTable4711[[#This Row],[Net Revenue]]-SalesTable4711[[#This Row],[Total Cost]]</f>
        <v>115.04000000000002</v>
      </c>
      <c r="O153" s="2">
        <v>0</v>
      </c>
      <c r="P153" s="3">
        <f>SalesTable4711[[#This Row],[Unit Price]]*SalesTable4711[[#This Row],[Quantity]]</f>
        <v>578.13</v>
      </c>
      <c r="Q153" s="3">
        <f>ROUND(SalesTable4711[[#This Row],[Unit Price]]*SalesTable4711[[#This Row],[Quantity]]*(1-SalesTable4711[[#This Row],[Discount %]]),2)</f>
        <v>462.5</v>
      </c>
      <c r="R153" s="3">
        <f>SalesTable4711[[#This Row],[Net Revenue]]-SalesTable4711[[#This Row],[Total Cost]]</f>
        <v>115.04000000000002</v>
      </c>
      <c r="S153" s="34">
        <f>SalesTable4711[[#This Row],[Profit]]/SalesTable4711[[#This Row],[Net Revenue]]</f>
        <v>0.24873513513513518</v>
      </c>
    </row>
    <row r="154" spans="1:19">
      <c r="A154" s="1">
        <v>45802</v>
      </c>
      <c r="B154" t="s">
        <v>212</v>
      </c>
      <c r="C154" t="s">
        <v>55</v>
      </c>
      <c r="D154" t="s">
        <v>56</v>
      </c>
      <c r="E154" t="s">
        <v>24</v>
      </c>
      <c r="F154" t="s">
        <v>31</v>
      </c>
      <c r="G154" t="s">
        <v>32</v>
      </c>
      <c r="H154" t="s">
        <v>33</v>
      </c>
      <c r="I154" s="2">
        <v>1</v>
      </c>
      <c r="J154" s="3">
        <v>9.31</v>
      </c>
      <c r="K154" s="4">
        <v>0</v>
      </c>
      <c r="L154" s="3">
        <v>2.88</v>
      </c>
      <c r="M154" s="3">
        <f>SalesTable4711[[#This Row],[Quantity]]*SalesTable4711[[#This Row],[Unit Cost]]</f>
        <v>2.88</v>
      </c>
      <c r="N154" s="3">
        <f>SalesTable4711[[#This Row],[Net Revenue]]-SalesTable4711[[#This Row],[Total Cost]]</f>
        <v>6.4300000000000006</v>
      </c>
      <c r="O154" s="2">
        <v>0</v>
      </c>
      <c r="P154" s="3">
        <f>SalesTable4711[[#This Row],[Unit Price]]*SalesTable4711[[#This Row],[Quantity]]</f>
        <v>9.31</v>
      </c>
      <c r="Q154" s="3">
        <f>ROUND(SalesTable4711[[#This Row],[Unit Price]]*SalesTable4711[[#This Row],[Quantity]]*(1-SalesTable4711[[#This Row],[Discount %]]),2)</f>
        <v>9.31</v>
      </c>
      <c r="R154" s="3">
        <f>SalesTable4711[[#This Row],[Net Revenue]]-SalesTable4711[[#This Row],[Total Cost]]</f>
        <v>6.4300000000000006</v>
      </c>
      <c r="S154" s="34">
        <f>SalesTable4711[[#This Row],[Profit]]/SalesTable4711[[#This Row],[Net Revenue]]</f>
        <v>0.69065520945220193</v>
      </c>
    </row>
    <row r="155" spans="1:19">
      <c r="A155" s="1">
        <v>45669</v>
      </c>
      <c r="B155" t="s">
        <v>213</v>
      </c>
      <c r="C155" t="s">
        <v>45</v>
      </c>
      <c r="D155" t="s">
        <v>46</v>
      </c>
      <c r="E155" t="s">
        <v>24</v>
      </c>
      <c r="F155" t="s">
        <v>31</v>
      </c>
      <c r="G155" t="s">
        <v>32</v>
      </c>
      <c r="H155" t="s">
        <v>33</v>
      </c>
      <c r="I155" s="2">
        <v>4</v>
      </c>
      <c r="J155" s="3">
        <v>23.34</v>
      </c>
      <c r="K155" s="4">
        <v>0.15</v>
      </c>
      <c r="L155" s="3">
        <v>8.41</v>
      </c>
      <c r="M155" s="3">
        <f>SalesTable4711[[#This Row],[Quantity]]*SalesTable4711[[#This Row],[Unit Cost]]</f>
        <v>33.64</v>
      </c>
      <c r="N155" s="3">
        <f>SalesTable4711[[#This Row],[Net Revenue]]-SalesTable4711[[#This Row],[Total Cost]]</f>
        <v>45.72</v>
      </c>
      <c r="O155" s="2">
        <v>0</v>
      </c>
      <c r="P155" s="3">
        <f>SalesTable4711[[#This Row],[Unit Price]]*SalesTable4711[[#This Row],[Quantity]]</f>
        <v>93.36</v>
      </c>
      <c r="Q155" s="3">
        <f>ROUND(SalesTable4711[[#This Row],[Unit Price]]*SalesTable4711[[#This Row],[Quantity]]*(1-SalesTable4711[[#This Row],[Discount %]]),2)</f>
        <v>79.36</v>
      </c>
      <c r="R155" s="3">
        <f>SalesTable4711[[#This Row],[Net Revenue]]-SalesTable4711[[#This Row],[Total Cost]]</f>
        <v>45.72</v>
      </c>
      <c r="S155" s="34">
        <f>SalesTable4711[[#This Row],[Profit]]/SalesTable4711[[#This Row],[Net Revenue]]</f>
        <v>0.57610887096774188</v>
      </c>
    </row>
    <row r="156" spans="1:19">
      <c r="A156" s="1">
        <v>45773</v>
      </c>
      <c r="B156" t="s">
        <v>214</v>
      </c>
      <c r="C156" t="s">
        <v>58</v>
      </c>
      <c r="D156" t="s">
        <v>59</v>
      </c>
      <c r="E156" t="s">
        <v>17</v>
      </c>
      <c r="F156" t="s">
        <v>52</v>
      </c>
      <c r="G156" t="s">
        <v>53</v>
      </c>
      <c r="H156" t="s">
        <v>33</v>
      </c>
      <c r="I156" s="2">
        <v>1</v>
      </c>
      <c r="J156" s="3">
        <v>20.2</v>
      </c>
      <c r="K156" s="4">
        <v>0.15</v>
      </c>
      <c r="L156" s="3">
        <v>7.29</v>
      </c>
      <c r="M156" s="3">
        <f>SalesTable4711[[#This Row],[Quantity]]*SalesTable4711[[#This Row],[Unit Cost]]</f>
        <v>7.29</v>
      </c>
      <c r="N156" s="3">
        <f>SalesTable4711[[#This Row],[Net Revenue]]-SalesTable4711[[#This Row],[Total Cost]]</f>
        <v>9.8800000000000026</v>
      </c>
      <c r="O156" s="2">
        <v>0</v>
      </c>
      <c r="P156" s="3">
        <f>SalesTable4711[[#This Row],[Unit Price]]*SalesTable4711[[#This Row],[Quantity]]</f>
        <v>20.2</v>
      </c>
      <c r="Q156" s="3">
        <f>ROUND(SalesTable4711[[#This Row],[Unit Price]]*SalesTable4711[[#This Row],[Quantity]]*(1-SalesTable4711[[#This Row],[Discount %]]),2)</f>
        <v>17.170000000000002</v>
      </c>
      <c r="R156" s="3">
        <f>SalesTable4711[[#This Row],[Net Revenue]]-SalesTable4711[[#This Row],[Total Cost]]</f>
        <v>9.8800000000000026</v>
      </c>
      <c r="S156" s="34">
        <f>SalesTable4711[[#This Row],[Profit]]/SalesTable4711[[#This Row],[Net Revenue]]</f>
        <v>0.5754222481071638</v>
      </c>
    </row>
    <row r="157" spans="1:19">
      <c r="A157" s="1">
        <v>45760</v>
      </c>
      <c r="B157" t="s">
        <v>215</v>
      </c>
      <c r="C157" t="s">
        <v>22</v>
      </c>
      <c r="D157" t="s">
        <v>23</v>
      </c>
      <c r="E157" t="s">
        <v>24</v>
      </c>
      <c r="F157" t="s">
        <v>25</v>
      </c>
      <c r="G157" t="s">
        <v>26</v>
      </c>
      <c r="H157" t="s">
        <v>33</v>
      </c>
      <c r="I157" s="2">
        <v>1</v>
      </c>
      <c r="J157" s="3">
        <v>12.76</v>
      </c>
      <c r="K157" s="4">
        <v>0</v>
      </c>
      <c r="L157" s="3">
        <v>4.3099999999999996</v>
      </c>
      <c r="M157" s="3">
        <f>SalesTable4711[[#This Row],[Quantity]]*SalesTable4711[[#This Row],[Unit Cost]]</f>
        <v>4.3099999999999996</v>
      </c>
      <c r="N157" s="3">
        <f>SalesTable4711[[#This Row],[Net Revenue]]-SalesTable4711[[#This Row],[Total Cost]]</f>
        <v>8.4499999999999993</v>
      </c>
      <c r="O157" s="2">
        <v>0</v>
      </c>
      <c r="P157" s="3">
        <f>SalesTable4711[[#This Row],[Unit Price]]*SalesTable4711[[#This Row],[Quantity]]</f>
        <v>12.76</v>
      </c>
      <c r="Q157" s="3">
        <f>ROUND(SalesTable4711[[#This Row],[Unit Price]]*SalesTable4711[[#This Row],[Quantity]]*(1-SalesTable4711[[#This Row],[Discount %]]),2)</f>
        <v>12.76</v>
      </c>
      <c r="R157" s="3">
        <f>SalesTable4711[[#This Row],[Net Revenue]]-SalesTable4711[[#This Row],[Total Cost]]</f>
        <v>8.4499999999999993</v>
      </c>
      <c r="S157" s="34">
        <f>SalesTable4711[[#This Row],[Profit]]/SalesTable4711[[#This Row],[Net Revenue]]</f>
        <v>0.66222570532915359</v>
      </c>
    </row>
    <row r="158" spans="1:19">
      <c r="A158" s="1">
        <v>45673</v>
      </c>
      <c r="B158" t="s">
        <v>216</v>
      </c>
      <c r="C158" t="s">
        <v>35</v>
      </c>
      <c r="D158" t="s">
        <v>36</v>
      </c>
      <c r="E158" t="s">
        <v>17</v>
      </c>
      <c r="F158" t="s">
        <v>18</v>
      </c>
      <c r="G158" t="s">
        <v>19</v>
      </c>
      <c r="H158" t="s">
        <v>33</v>
      </c>
      <c r="I158" s="2">
        <v>1</v>
      </c>
      <c r="J158" s="3">
        <v>25</v>
      </c>
      <c r="K158" s="4">
        <v>0</v>
      </c>
      <c r="L158" s="3">
        <v>9.52</v>
      </c>
      <c r="M158" s="3">
        <f>SalesTable4711[[#This Row],[Quantity]]*SalesTable4711[[#This Row],[Unit Cost]]</f>
        <v>9.52</v>
      </c>
      <c r="N158" s="3">
        <f>SalesTable4711[[#This Row],[Net Revenue]]-SalesTable4711[[#This Row],[Total Cost]]</f>
        <v>15.48</v>
      </c>
      <c r="O158" s="2">
        <v>0</v>
      </c>
      <c r="P158" s="3">
        <f>SalesTable4711[[#This Row],[Unit Price]]*SalesTable4711[[#This Row],[Quantity]]</f>
        <v>25</v>
      </c>
      <c r="Q158" s="3">
        <f>ROUND(SalesTable4711[[#This Row],[Unit Price]]*SalesTable4711[[#This Row],[Quantity]]*(1-SalesTable4711[[#This Row],[Discount %]]),2)</f>
        <v>25</v>
      </c>
      <c r="R158" s="3">
        <f>SalesTable4711[[#This Row],[Net Revenue]]-SalesTable4711[[#This Row],[Total Cost]]</f>
        <v>15.48</v>
      </c>
      <c r="S158" s="34">
        <f>SalesTable4711[[#This Row],[Profit]]/SalesTable4711[[#This Row],[Net Revenue]]</f>
        <v>0.61919999999999997</v>
      </c>
    </row>
    <row r="159" spans="1:19">
      <c r="A159" s="1">
        <v>45970</v>
      </c>
      <c r="B159" t="s">
        <v>217</v>
      </c>
      <c r="C159" t="s">
        <v>89</v>
      </c>
      <c r="D159" t="s">
        <v>90</v>
      </c>
      <c r="E159" t="s">
        <v>75</v>
      </c>
      <c r="F159" t="s">
        <v>25</v>
      </c>
      <c r="G159" t="s">
        <v>26</v>
      </c>
      <c r="H159" t="s">
        <v>20</v>
      </c>
      <c r="I159" s="2">
        <v>4</v>
      </c>
      <c r="J159" s="3">
        <v>19.350000000000001</v>
      </c>
      <c r="K159" s="4">
        <v>0.15</v>
      </c>
      <c r="L159" s="3">
        <v>6.9</v>
      </c>
      <c r="M159" s="3">
        <f>SalesTable4711[[#This Row],[Quantity]]*SalesTable4711[[#This Row],[Unit Cost]]</f>
        <v>27.6</v>
      </c>
      <c r="N159" s="3">
        <f>SalesTable4711[[#This Row],[Net Revenue]]-SalesTable4711[[#This Row],[Total Cost]]</f>
        <v>38.190000000000005</v>
      </c>
      <c r="O159" s="2">
        <v>4</v>
      </c>
      <c r="P159" s="3">
        <f>SalesTable4711[[#This Row],[Unit Price]]*SalesTable4711[[#This Row],[Quantity]]</f>
        <v>77.400000000000006</v>
      </c>
      <c r="Q159" s="3">
        <f>ROUND(SalesTable4711[[#This Row],[Unit Price]]*SalesTable4711[[#This Row],[Quantity]]*(1-SalesTable4711[[#This Row],[Discount %]]),2)</f>
        <v>65.790000000000006</v>
      </c>
      <c r="R159" s="3">
        <f>SalesTable4711[[#This Row],[Net Revenue]]-SalesTable4711[[#This Row],[Total Cost]]</f>
        <v>38.190000000000005</v>
      </c>
      <c r="S159" s="34">
        <f>SalesTable4711[[#This Row],[Profit]]/SalesTable4711[[#This Row],[Net Revenue]]</f>
        <v>0.58048335613315094</v>
      </c>
    </row>
    <row r="160" spans="1:19">
      <c r="A160" s="1">
        <v>45750</v>
      </c>
      <c r="B160" t="s">
        <v>218</v>
      </c>
      <c r="C160" t="s">
        <v>73</v>
      </c>
      <c r="D160" t="s">
        <v>74</v>
      </c>
      <c r="E160" t="s">
        <v>75</v>
      </c>
      <c r="F160" t="s">
        <v>31</v>
      </c>
      <c r="G160" t="s">
        <v>32</v>
      </c>
      <c r="H160" t="s">
        <v>20</v>
      </c>
      <c r="I160" s="2">
        <v>8</v>
      </c>
      <c r="J160" s="3">
        <v>32.64</v>
      </c>
      <c r="K160" s="4">
        <v>0.1</v>
      </c>
      <c r="L160" s="3">
        <v>13.99</v>
      </c>
      <c r="M160" s="3">
        <f>SalesTable4711[[#This Row],[Quantity]]*SalesTable4711[[#This Row],[Unit Cost]]</f>
        <v>111.92</v>
      </c>
      <c r="N160" s="3">
        <f>SalesTable4711[[#This Row],[Net Revenue]]-SalesTable4711[[#This Row],[Total Cost]]</f>
        <v>123.08999999999999</v>
      </c>
      <c r="O160" s="2">
        <v>8</v>
      </c>
      <c r="P160" s="3">
        <f>SalesTable4711[[#This Row],[Unit Price]]*SalesTable4711[[#This Row],[Quantity]]</f>
        <v>261.12</v>
      </c>
      <c r="Q160" s="3">
        <f>ROUND(SalesTable4711[[#This Row],[Unit Price]]*SalesTable4711[[#This Row],[Quantity]]*(1-SalesTable4711[[#This Row],[Discount %]]),2)</f>
        <v>235.01</v>
      </c>
      <c r="R160" s="3">
        <f>SalesTable4711[[#This Row],[Net Revenue]]-SalesTable4711[[#This Row],[Total Cost]]</f>
        <v>123.08999999999999</v>
      </c>
      <c r="S160" s="34">
        <f>SalesTable4711[[#This Row],[Profit]]/SalesTable4711[[#This Row],[Net Revenue]]</f>
        <v>0.52376494617250324</v>
      </c>
    </row>
    <row r="161" spans="1:19">
      <c r="A161" s="1">
        <v>45804</v>
      </c>
      <c r="B161" t="s">
        <v>219</v>
      </c>
      <c r="C161" t="s">
        <v>89</v>
      </c>
      <c r="D161" t="s">
        <v>90</v>
      </c>
      <c r="E161" t="s">
        <v>75</v>
      </c>
      <c r="F161" t="s">
        <v>31</v>
      </c>
      <c r="G161" t="s">
        <v>32</v>
      </c>
      <c r="H161" t="s">
        <v>33</v>
      </c>
      <c r="I161" s="2">
        <v>3</v>
      </c>
      <c r="J161" s="3">
        <v>19.12</v>
      </c>
      <c r="K161" s="4">
        <v>0</v>
      </c>
      <c r="L161" s="3">
        <v>6.77</v>
      </c>
      <c r="M161" s="3">
        <f>SalesTable4711[[#This Row],[Quantity]]*SalesTable4711[[#This Row],[Unit Cost]]</f>
        <v>20.309999999999999</v>
      </c>
      <c r="N161" s="3">
        <f>SalesTable4711[[#This Row],[Net Revenue]]-SalesTable4711[[#This Row],[Total Cost]]</f>
        <v>37.049999999999997</v>
      </c>
      <c r="O161" s="2">
        <v>0</v>
      </c>
      <c r="P161" s="3">
        <f>SalesTable4711[[#This Row],[Unit Price]]*SalesTable4711[[#This Row],[Quantity]]</f>
        <v>57.36</v>
      </c>
      <c r="Q161" s="3">
        <f>ROUND(SalesTable4711[[#This Row],[Unit Price]]*SalesTable4711[[#This Row],[Quantity]]*(1-SalesTable4711[[#This Row],[Discount %]]),2)</f>
        <v>57.36</v>
      </c>
      <c r="R161" s="3">
        <f>SalesTable4711[[#This Row],[Net Revenue]]-SalesTable4711[[#This Row],[Total Cost]]</f>
        <v>37.049999999999997</v>
      </c>
      <c r="S161" s="34">
        <f>SalesTable4711[[#This Row],[Profit]]/SalesTable4711[[#This Row],[Net Revenue]]</f>
        <v>0.64592050209205021</v>
      </c>
    </row>
    <row r="162" spans="1:19">
      <c r="A162" s="1">
        <v>45752</v>
      </c>
      <c r="B162" t="s">
        <v>220</v>
      </c>
      <c r="C162" t="s">
        <v>22</v>
      </c>
      <c r="D162" t="s">
        <v>23</v>
      </c>
      <c r="E162" t="s">
        <v>24</v>
      </c>
      <c r="F162" t="s">
        <v>25</v>
      </c>
      <c r="G162" t="s">
        <v>26</v>
      </c>
      <c r="H162" t="s">
        <v>33</v>
      </c>
      <c r="I162" s="2">
        <v>1</v>
      </c>
      <c r="J162" s="3">
        <v>12.82</v>
      </c>
      <c r="K162" s="4">
        <v>0.05</v>
      </c>
      <c r="L162" s="3">
        <v>4.1900000000000004</v>
      </c>
      <c r="M162" s="3">
        <f>SalesTable4711[[#This Row],[Quantity]]*SalesTable4711[[#This Row],[Unit Cost]]</f>
        <v>4.1900000000000004</v>
      </c>
      <c r="N162" s="3">
        <f>SalesTable4711[[#This Row],[Net Revenue]]-SalesTable4711[[#This Row],[Total Cost]]</f>
        <v>7.9899999999999993</v>
      </c>
      <c r="O162" s="2">
        <v>0</v>
      </c>
      <c r="P162" s="3">
        <f>SalesTable4711[[#This Row],[Unit Price]]*SalesTable4711[[#This Row],[Quantity]]</f>
        <v>12.82</v>
      </c>
      <c r="Q162" s="3">
        <f>ROUND(SalesTable4711[[#This Row],[Unit Price]]*SalesTable4711[[#This Row],[Quantity]]*(1-SalesTable4711[[#This Row],[Discount %]]),2)</f>
        <v>12.18</v>
      </c>
      <c r="R162" s="3">
        <f>SalesTable4711[[#This Row],[Net Revenue]]-SalesTable4711[[#This Row],[Total Cost]]</f>
        <v>7.9899999999999993</v>
      </c>
      <c r="S162" s="34">
        <f>SalesTable4711[[#This Row],[Profit]]/SalesTable4711[[#This Row],[Net Revenue]]</f>
        <v>0.65599343185550074</v>
      </c>
    </row>
    <row r="163" spans="1:19">
      <c r="A163" s="1">
        <v>45768</v>
      </c>
      <c r="B163" t="s">
        <v>221</v>
      </c>
      <c r="C163" t="s">
        <v>58</v>
      </c>
      <c r="D163" t="s">
        <v>59</v>
      </c>
      <c r="E163" t="s">
        <v>17</v>
      </c>
      <c r="F163" t="s">
        <v>25</v>
      </c>
      <c r="G163" t="s">
        <v>26</v>
      </c>
      <c r="H163" t="s">
        <v>33</v>
      </c>
      <c r="I163" s="2">
        <v>1</v>
      </c>
      <c r="J163" s="3">
        <v>20.48</v>
      </c>
      <c r="K163" s="4">
        <v>0.2</v>
      </c>
      <c r="L163" s="3">
        <v>7.16</v>
      </c>
      <c r="M163" s="3">
        <f>SalesTable4711[[#This Row],[Quantity]]*SalesTable4711[[#This Row],[Unit Cost]]</f>
        <v>7.16</v>
      </c>
      <c r="N163" s="3">
        <f>SalesTable4711[[#This Row],[Net Revenue]]-SalesTable4711[[#This Row],[Total Cost]]</f>
        <v>9.2199999999999989</v>
      </c>
      <c r="O163" s="2">
        <v>0</v>
      </c>
      <c r="P163" s="3">
        <f>SalesTable4711[[#This Row],[Unit Price]]*SalesTable4711[[#This Row],[Quantity]]</f>
        <v>20.48</v>
      </c>
      <c r="Q163" s="3">
        <f>ROUND(SalesTable4711[[#This Row],[Unit Price]]*SalesTable4711[[#This Row],[Quantity]]*(1-SalesTable4711[[#This Row],[Discount %]]),2)</f>
        <v>16.38</v>
      </c>
      <c r="R163" s="3">
        <f>SalesTable4711[[#This Row],[Net Revenue]]-SalesTable4711[[#This Row],[Total Cost]]</f>
        <v>9.2199999999999989</v>
      </c>
      <c r="S163" s="34">
        <f>SalesTable4711[[#This Row],[Profit]]/SalesTable4711[[#This Row],[Net Revenue]]</f>
        <v>0.56288156288156288</v>
      </c>
    </row>
    <row r="164" spans="1:19">
      <c r="A164" s="1">
        <v>45877</v>
      </c>
      <c r="B164" t="s">
        <v>222</v>
      </c>
      <c r="C164" t="s">
        <v>15</v>
      </c>
      <c r="D164" t="s">
        <v>16</v>
      </c>
      <c r="E164" t="s">
        <v>17</v>
      </c>
      <c r="F164" t="s">
        <v>31</v>
      </c>
      <c r="G164" t="s">
        <v>32</v>
      </c>
      <c r="H164" t="s">
        <v>20</v>
      </c>
      <c r="I164" s="2">
        <v>1</v>
      </c>
      <c r="J164" s="3">
        <v>29.73</v>
      </c>
      <c r="K164" s="4">
        <v>0.2</v>
      </c>
      <c r="L164" s="3">
        <v>11.8</v>
      </c>
      <c r="M164" s="3">
        <f>SalesTable4711[[#This Row],[Quantity]]*SalesTable4711[[#This Row],[Unit Cost]]</f>
        <v>11.8</v>
      </c>
      <c r="N164" s="3">
        <f>SalesTable4711[[#This Row],[Net Revenue]]-SalesTable4711[[#This Row],[Total Cost]]</f>
        <v>11.98</v>
      </c>
      <c r="O164" s="2">
        <v>1</v>
      </c>
      <c r="P164" s="3">
        <f>SalesTable4711[[#This Row],[Unit Price]]*SalesTable4711[[#This Row],[Quantity]]</f>
        <v>29.73</v>
      </c>
      <c r="Q164" s="3">
        <f>ROUND(SalesTable4711[[#This Row],[Unit Price]]*SalesTable4711[[#This Row],[Quantity]]*(1-SalesTable4711[[#This Row],[Discount %]]),2)</f>
        <v>23.78</v>
      </c>
      <c r="R164" s="3">
        <f>SalesTable4711[[#This Row],[Net Revenue]]-SalesTable4711[[#This Row],[Total Cost]]</f>
        <v>11.98</v>
      </c>
      <c r="S164" s="34">
        <f>SalesTable4711[[#This Row],[Profit]]/SalesTable4711[[#This Row],[Net Revenue]]</f>
        <v>0.50378469301934403</v>
      </c>
    </row>
    <row r="165" spans="1:19">
      <c r="A165" s="1">
        <v>45660</v>
      </c>
      <c r="B165" t="s">
        <v>223</v>
      </c>
      <c r="C165" t="s">
        <v>22</v>
      </c>
      <c r="D165" t="s">
        <v>23</v>
      </c>
      <c r="E165" t="s">
        <v>24</v>
      </c>
      <c r="F165" t="s">
        <v>25</v>
      </c>
      <c r="G165" t="s">
        <v>26</v>
      </c>
      <c r="H165" t="s">
        <v>33</v>
      </c>
      <c r="I165" s="2">
        <v>10</v>
      </c>
      <c r="J165" s="3">
        <v>13.03</v>
      </c>
      <c r="K165" s="4">
        <v>0.1</v>
      </c>
      <c r="L165" s="3">
        <v>4.3099999999999996</v>
      </c>
      <c r="M165" s="3">
        <f>SalesTable4711[[#This Row],[Quantity]]*SalesTable4711[[#This Row],[Unit Cost]]</f>
        <v>43.099999999999994</v>
      </c>
      <c r="N165" s="3">
        <f>SalesTable4711[[#This Row],[Net Revenue]]-SalesTable4711[[#This Row],[Total Cost]]</f>
        <v>74.17</v>
      </c>
      <c r="O165" s="2">
        <v>0</v>
      </c>
      <c r="P165" s="3">
        <f>SalesTable4711[[#This Row],[Unit Price]]*SalesTable4711[[#This Row],[Quantity]]</f>
        <v>130.29999999999998</v>
      </c>
      <c r="Q165" s="3">
        <f>ROUND(SalesTable4711[[#This Row],[Unit Price]]*SalesTable4711[[#This Row],[Quantity]]*(1-SalesTable4711[[#This Row],[Discount %]]),2)</f>
        <v>117.27</v>
      </c>
      <c r="R165" s="3">
        <f>SalesTable4711[[#This Row],[Net Revenue]]-SalesTable4711[[#This Row],[Total Cost]]</f>
        <v>74.17</v>
      </c>
      <c r="S165" s="34">
        <f>SalesTable4711[[#This Row],[Profit]]/SalesTable4711[[#This Row],[Net Revenue]]</f>
        <v>0.63247207299394559</v>
      </c>
    </row>
    <row r="166" spans="1:19">
      <c r="A166" s="1">
        <v>45670</v>
      </c>
      <c r="B166" t="s">
        <v>224</v>
      </c>
      <c r="C166" t="s">
        <v>73</v>
      </c>
      <c r="D166" t="s">
        <v>74</v>
      </c>
      <c r="E166" t="s">
        <v>75</v>
      </c>
      <c r="F166" t="s">
        <v>18</v>
      </c>
      <c r="G166" t="s">
        <v>19</v>
      </c>
      <c r="H166" t="s">
        <v>33</v>
      </c>
      <c r="I166" s="2">
        <v>2</v>
      </c>
      <c r="J166" s="3">
        <v>31.16</v>
      </c>
      <c r="K166" s="4">
        <v>0.05</v>
      </c>
      <c r="L166" s="3">
        <v>14.33</v>
      </c>
      <c r="M166" s="3">
        <f>SalesTable4711[[#This Row],[Quantity]]*SalesTable4711[[#This Row],[Unit Cost]]</f>
        <v>28.66</v>
      </c>
      <c r="N166" s="3">
        <f>SalesTable4711[[#This Row],[Net Revenue]]-SalesTable4711[[#This Row],[Total Cost]]</f>
        <v>30.540000000000003</v>
      </c>
      <c r="O166" s="2">
        <v>0</v>
      </c>
      <c r="P166" s="3">
        <f>SalesTable4711[[#This Row],[Unit Price]]*SalesTable4711[[#This Row],[Quantity]]</f>
        <v>62.32</v>
      </c>
      <c r="Q166" s="3">
        <f>ROUND(SalesTable4711[[#This Row],[Unit Price]]*SalesTable4711[[#This Row],[Quantity]]*(1-SalesTable4711[[#This Row],[Discount %]]),2)</f>
        <v>59.2</v>
      </c>
      <c r="R166" s="3">
        <f>SalesTable4711[[#This Row],[Net Revenue]]-SalesTable4711[[#This Row],[Total Cost]]</f>
        <v>30.540000000000003</v>
      </c>
      <c r="S166" s="34">
        <f>SalesTable4711[[#This Row],[Profit]]/SalesTable4711[[#This Row],[Net Revenue]]</f>
        <v>0.51587837837837835</v>
      </c>
    </row>
    <row r="167" spans="1:19">
      <c r="A167" s="1">
        <v>45925</v>
      </c>
      <c r="B167" t="s">
        <v>225</v>
      </c>
      <c r="C167" t="s">
        <v>55</v>
      </c>
      <c r="D167" t="s">
        <v>56</v>
      </c>
      <c r="E167" t="s">
        <v>24</v>
      </c>
      <c r="F167" t="s">
        <v>18</v>
      </c>
      <c r="G167" t="s">
        <v>19</v>
      </c>
      <c r="H167" t="s">
        <v>20</v>
      </c>
      <c r="I167" s="2">
        <v>2</v>
      </c>
      <c r="J167" s="3">
        <v>9.4</v>
      </c>
      <c r="K167" s="4">
        <v>0</v>
      </c>
      <c r="L167" s="3">
        <v>2.87</v>
      </c>
      <c r="M167" s="3">
        <f>SalesTable4711[[#This Row],[Quantity]]*SalesTable4711[[#This Row],[Unit Cost]]</f>
        <v>5.74</v>
      </c>
      <c r="N167" s="3">
        <f>SalesTable4711[[#This Row],[Net Revenue]]-SalesTable4711[[#This Row],[Total Cost]]</f>
        <v>13.06</v>
      </c>
      <c r="O167" s="2">
        <v>2</v>
      </c>
      <c r="P167" s="3">
        <f>SalesTable4711[[#This Row],[Unit Price]]*SalesTable4711[[#This Row],[Quantity]]</f>
        <v>18.8</v>
      </c>
      <c r="Q167" s="3">
        <f>ROUND(SalesTable4711[[#This Row],[Unit Price]]*SalesTable4711[[#This Row],[Quantity]]*(1-SalesTable4711[[#This Row],[Discount %]]),2)</f>
        <v>18.8</v>
      </c>
      <c r="R167" s="3">
        <f>SalesTable4711[[#This Row],[Net Revenue]]-SalesTable4711[[#This Row],[Total Cost]]</f>
        <v>13.06</v>
      </c>
      <c r="S167" s="34">
        <f>SalesTable4711[[#This Row],[Profit]]/SalesTable4711[[#This Row],[Net Revenue]]</f>
        <v>0.69468085106382982</v>
      </c>
    </row>
    <row r="168" spans="1:19">
      <c r="A168" s="1">
        <v>45673</v>
      </c>
      <c r="B168" t="s">
        <v>226</v>
      </c>
      <c r="C168" t="s">
        <v>45</v>
      </c>
      <c r="D168" t="s">
        <v>46</v>
      </c>
      <c r="E168" t="s">
        <v>24</v>
      </c>
      <c r="F168" t="s">
        <v>31</v>
      </c>
      <c r="G168" t="s">
        <v>32</v>
      </c>
      <c r="H168" t="s">
        <v>33</v>
      </c>
      <c r="I168" s="2">
        <v>1</v>
      </c>
      <c r="J168" s="3">
        <v>23.37</v>
      </c>
      <c r="K168" s="4">
        <v>0.15</v>
      </c>
      <c r="L168" s="3">
        <v>8.34</v>
      </c>
      <c r="M168" s="3">
        <f>SalesTable4711[[#This Row],[Quantity]]*SalesTable4711[[#This Row],[Unit Cost]]</f>
        <v>8.34</v>
      </c>
      <c r="N168" s="3">
        <f>SalesTable4711[[#This Row],[Net Revenue]]-SalesTable4711[[#This Row],[Total Cost]]</f>
        <v>11.52</v>
      </c>
      <c r="O168" s="2">
        <v>0</v>
      </c>
      <c r="P168" s="3">
        <f>SalesTable4711[[#This Row],[Unit Price]]*SalesTable4711[[#This Row],[Quantity]]</f>
        <v>23.37</v>
      </c>
      <c r="Q168" s="3">
        <f>ROUND(SalesTable4711[[#This Row],[Unit Price]]*SalesTable4711[[#This Row],[Quantity]]*(1-SalesTable4711[[#This Row],[Discount %]]),2)</f>
        <v>19.86</v>
      </c>
      <c r="R168" s="3">
        <f>SalesTable4711[[#This Row],[Net Revenue]]-SalesTable4711[[#This Row],[Total Cost]]</f>
        <v>11.52</v>
      </c>
      <c r="S168" s="34">
        <f>SalesTable4711[[#This Row],[Profit]]/SalesTable4711[[#This Row],[Net Revenue]]</f>
        <v>0.58006042296072502</v>
      </c>
    </row>
    <row r="169" spans="1:19">
      <c r="A169" s="1">
        <v>45742</v>
      </c>
      <c r="B169" t="s">
        <v>227</v>
      </c>
      <c r="C169" t="s">
        <v>39</v>
      </c>
      <c r="D169" t="s">
        <v>40</v>
      </c>
      <c r="E169" t="s">
        <v>30</v>
      </c>
      <c r="F169" t="s">
        <v>41</v>
      </c>
      <c r="G169" t="s">
        <v>42</v>
      </c>
      <c r="H169" t="s">
        <v>20</v>
      </c>
      <c r="I169" s="2">
        <v>2</v>
      </c>
      <c r="J169" s="3">
        <v>54.65</v>
      </c>
      <c r="K169" s="4">
        <v>0.2</v>
      </c>
      <c r="L169" s="3">
        <v>26.5</v>
      </c>
      <c r="M169" s="3">
        <f>SalesTable4711[[#This Row],[Quantity]]*SalesTable4711[[#This Row],[Unit Cost]]</f>
        <v>53</v>
      </c>
      <c r="N169" s="3">
        <f>SalesTable4711[[#This Row],[Net Revenue]]-SalesTable4711[[#This Row],[Total Cost]]</f>
        <v>34.44</v>
      </c>
      <c r="O169" s="2">
        <v>2</v>
      </c>
      <c r="P169" s="3">
        <f>SalesTable4711[[#This Row],[Unit Price]]*SalesTable4711[[#This Row],[Quantity]]</f>
        <v>109.3</v>
      </c>
      <c r="Q169" s="3">
        <f>ROUND(SalesTable4711[[#This Row],[Unit Price]]*SalesTable4711[[#This Row],[Quantity]]*(1-SalesTable4711[[#This Row],[Discount %]]),2)</f>
        <v>87.44</v>
      </c>
      <c r="R169" s="3">
        <f>SalesTable4711[[#This Row],[Net Revenue]]-SalesTable4711[[#This Row],[Total Cost]]</f>
        <v>34.44</v>
      </c>
      <c r="S169" s="34">
        <f>SalesTable4711[[#This Row],[Profit]]/SalesTable4711[[#This Row],[Net Revenue]]</f>
        <v>0.39387008234217746</v>
      </c>
    </row>
    <row r="170" spans="1:19">
      <c r="A170" s="1">
        <v>45910</v>
      </c>
      <c r="B170" t="s">
        <v>228</v>
      </c>
      <c r="C170" t="s">
        <v>73</v>
      </c>
      <c r="D170" t="s">
        <v>74</v>
      </c>
      <c r="E170" t="s">
        <v>75</v>
      </c>
      <c r="F170" t="s">
        <v>41</v>
      </c>
      <c r="G170" t="s">
        <v>42</v>
      </c>
      <c r="H170" t="s">
        <v>33</v>
      </c>
      <c r="I170" s="2">
        <v>2</v>
      </c>
      <c r="J170" s="3">
        <v>31.27</v>
      </c>
      <c r="K170" s="4">
        <v>0.1</v>
      </c>
      <c r="L170" s="3">
        <v>14.16</v>
      </c>
      <c r="M170" s="3">
        <f>SalesTable4711[[#This Row],[Quantity]]*SalesTable4711[[#This Row],[Unit Cost]]</f>
        <v>28.32</v>
      </c>
      <c r="N170" s="3">
        <f>SalesTable4711[[#This Row],[Net Revenue]]-SalesTable4711[[#This Row],[Total Cost]]</f>
        <v>27.97</v>
      </c>
      <c r="O170" s="2">
        <v>0</v>
      </c>
      <c r="P170" s="3">
        <f>SalesTable4711[[#This Row],[Unit Price]]*SalesTable4711[[#This Row],[Quantity]]</f>
        <v>62.54</v>
      </c>
      <c r="Q170" s="3">
        <f>ROUND(SalesTable4711[[#This Row],[Unit Price]]*SalesTable4711[[#This Row],[Quantity]]*(1-SalesTable4711[[#This Row],[Discount %]]),2)</f>
        <v>56.29</v>
      </c>
      <c r="R170" s="3">
        <f>SalesTable4711[[#This Row],[Net Revenue]]-SalesTable4711[[#This Row],[Total Cost]]</f>
        <v>27.97</v>
      </c>
      <c r="S170" s="34">
        <f>SalesTable4711[[#This Row],[Profit]]/SalesTable4711[[#This Row],[Net Revenue]]</f>
        <v>0.49689109966246225</v>
      </c>
    </row>
    <row r="171" spans="1:19">
      <c r="A171" s="1">
        <v>45823</v>
      </c>
      <c r="B171" t="s">
        <v>229</v>
      </c>
      <c r="C171" t="s">
        <v>63</v>
      </c>
      <c r="D171" t="s">
        <v>64</v>
      </c>
      <c r="E171" t="s">
        <v>17</v>
      </c>
      <c r="F171" t="s">
        <v>52</v>
      </c>
      <c r="G171" t="s">
        <v>53</v>
      </c>
      <c r="H171" t="s">
        <v>20</v>
      </c>
      <c r="I171" s="2">
        <v>1</v>
      </c>
      <c r="J171" s="3">
        <v>80.91</v>
      </c>
      <c r="K171" s="4">
        <v>0.1</v>
      </c>
      <c r="L171" s="3">
        <v>45.03</v>
      </c>
      <c r="M171" s="3">
        <f>SalesTable4711[[#This Row],[Quantity]]*SalesTable4711[[#This Row],[Unit Cost]]</f>
        <v>45.03</v>
      </c>
      <c r="N171" s="3">
        <f>SalesTable4711[[#This Row],[Net Revenue]]-SalesTable4711[[#This Row],[Total Cost]]</f>
        <v>27.789999999999992</v>
      </c>
      <c r="O171" s="2">
        <v>1</v>
      </c>
      <c r="P171" s="3">
        <f>SalesTable4711[[#This Row],[Unit Price]]*SalesTable4711[[#This Row],[Quantity]]</f>
        <v>80.91</v>
      </c>
      <c r="Q171" s="3">
        <f>ROUND(SalesTable4711[[#This Row],[Unit Price]]*SalesTable4711[[#This Row],[Quantity]]*(1-SalesTable4711[[#This Row],[Discount %]]),2)</f>
        <v>72.819999999999993</v>
      </c>
      <c r="R171" s="3">
        <f>SalesTable4711[[#This Row],[Net Revenue]]-SalesTable4711[[#This Row],[Total Cost]]</f>
        <v>27.789999999999992</v>
      </c>
      <c r="S171" s="34">
        <f>SalesTable4711[[#This Row],[Profit]]/SalesTable4711[[#This Row],[Net Revenue]]</f>
        <v>0.3816259269431474</v>
      </c>
    </row>
    <row r="172" spans="1:19">
      <c r="A172" s="1">
        <v>45985</v>
      </c>
      <c r="B172" t="s">
        <v>230</v>
      </c>
      <c r="C172" t="s">
        <v>82</v>
      </c>
      <c r="D172" t="s">
        <v>83</v>
      </c>
      <c r="E172" t="s">
        <v>75</v>
      </c>
      <c r="F172" t="s">
        <v>41</v>
      </c>
      <c r="G172" t="s">
        <v>42</v>
      </c>
      <c r="H172" t="s">
        <v>33</v>
      </c>
      <c r="I172" s="2">
        <v>11</v>
      </c>
      <c r="J172" s="3">
        <v>27.57</v>
      </c>
      <c r="K172" s="4">
        <v>0.15</v>
      </c>
      <c r="L172" s="3">
        <v>11.83</v>
      </c>
      <c r="M172" s="3">
        <f>SalesTable4711[[#This Row],[Quantity]]*SalesTable4711[[#This Row],[Unit Cost]]</f>
        <v>130.13</v>
      </c>
      <c r="N172" s="3">
        <f>SalesTable4711[[#This Row],[Net Revenue]]-SalesTable4711[[#This Row],[Total Cost]]</f>
        <v>127.64999999999998</v>
      </c>
      <c r="O172" s="2">
        <v>0</v>
      </c>
      <c r="P172" s="3">
        <f>SalesTable4711[[#This Row],[Unit Price]]*SalesTable4711[[#This Row],[Quantity]]</f>
        <v>303.27</v>
      </c>
      <c r="Q172" s="3">
        <f>ROUND(SalesTable4711[[#This Row],[Unit Price]]*SalesTable4711[[#This Row],[Quantity]]*(1-SalesTable4711[[#This Row],[Discount %]]),2)</f>
        <v>257.77999999999997</v>
      </c>
      <c r="R172" s="3">
        <f>SalesTable4711[[#This Row],[Net Revenue]]-SalesTable4711[[#This Row],[Total Cost]]</f>
        <v>127.64999999999998</v>
      </c>
      <c r="S172" s="34">
        <f>SalesTable4711[[#This Row],[Profit]]/SalesTable4711[[#This Row],[Net Revenue]]</f>
        <v>0.49518969664054618</v>
      </c>
    </row>
    <row r="173" spans="1:19">
      <c r="A173" s="1">
        <v>45797</v>
      </c>
      <c r="B173" t="s">
        <v>231</v>
      </c>
      <c r="C173" t="s">
        <v>15</v>
      </c>
      <c r="D173" t="s">
        <v>16</v>
      </c>
      <c r="E173" t="s">
        <v>17</v>
      </c>
      <c r="F173" t="s">
        <v>52</v>
      </c>
      <c r="G173" t="s">
        <v>53</v>
      </c>
      <c r="H173" t="s">
        <v>20</v>
      </c>
      <c r="I173" s="2">
        <v>3</v>
      </c>
      <c r="J173" s="3">
        <v>29.89</v>
      </c>
      <c r="K173" s="4">
        <v>0.1</v>
      </c>
      <c r="L173" s="3">
        <v>11.97</v>
      </c>
      <c r="M173" s="3">
        <f>SalesTable4711[[#This Row],[Quantity]]*SalesTable4711[[#This Row],[Unit Cost]]</f>
        <v>35.910000000000004</v>
      </c>
      <c r="N173" s="3">
        <f>SalesTable4711[[#This Row],[Net Revenue]]-SalesTable4711[[#This Row],[Total Cost]]</f>
        <v>44.79</v>
      </c>
      <c r="O173" s="2">
        <v>3</v>
      </c>
      <c r="P173" s="3">
        <f>SalesTable4711[[#This Row],[Unit Price]]*SalesTable4711[[#This Row],[Quantity]]</f>
        <v>89.67</v>
      </c>
      <c r="Q173" s="3">
        <f>ROUND(SalesTable4711[[#This Row],[Unit Price]]*SalesTable4711[[#This Row],[Quantity]]*(1-SalesTable4711[[#This Row],[Discount %]]),2)</f>
        <v>80.7</v>
      </c>
      <c r="R173" s="3">
        <f>SalesTable4711[[#This Row],[Net Revenue]]-SalesTable4711[[#This Row],[Total Cost]]</f>
        <v>44.79</v>
      </c>
      <c r="S173" s="34">
        <f>SalesTable4711[[#This Row],[Profit]]/SalesTable4711[[#This Row],[Net Revenue]]</f>
        <v>0.55501858736059473</v>
      </c>
    </row>
    <row r="174" spans="1:19">
      <c r="A174" s="1">
        <v>45926</v>
      </c>
      <c r="B174" t="s">
        <v>232</v>
      </c>
      <c r="C174" t="s">
        <v>28</v>
      </c>
      <c r="D174" t="s">
        <v>29</v>
      </c>
      <c r="E174" t="s">
        <v>30</v>
      </c>
      <c r="F174" t="s">
        <v>41</v>
      </c>
      <c r="G174" t="s">
        <v>42</v>
      </c>
      <c r="H174" t="s">
        <v>33</v>
      </c>
      <c r="I174" s="2">
        <v>3</v>
      </c>
      <c r="J174" s="3">
        <v>25.01</v>
      </c>
      <c r="K174" s="4">
        <v>0</v>
      </c>
      <c r="L174" s="3">
        <v>10.69</v>
      </c>
      <c r="M174" s="3">
        <f>SalesTable4711[[#This Row],[Quantity]]*SalesTable4711[[#This Row],[Unit Cost]]</f>
        <v>32.07</v>
      </c>
      <c r="N174" s="3">
        <f>SalesTable4711[[#This Row],[Net Revenue]]-SalesTable4711[[#This Row],[Total Cost]]</f>
        <v>42.96</v>
      </c>
      <c r="O174" s="2">
        <v>0</v>
      </c>
      <c r="P174" s="3">
        <f>SalesTable4711[[#This Row],[Unit Price]]*SalesTable4711[[#This Row],[Quantity]]</f>
        <v>75.03</v>
      </c>
      <c r="Q174" s="3">
        <f>ROUND(SalesTable4711[[#This Row],[Unit Price]]*SalesTable4711[[#This Row],[Quantity]]*(1-SalesTable4711[[#This Row],[Discount %]]),2)</f>
        <v>75.03</v>
      </c>
      <c r="R174" s="3">
        <f>SalesTable4711[[#This Row],[Net Revenue]]-SalesTable4711[[#This Row],[Total Cost]]</f>
        <v>42.96</v>
      </c>
      <c r="S174" s="34">
        <f>SalesTable4711[[#This Row],[Profit]]/SalesTable4711[[#This Row],[Net Revenue]]</f>
        <v>0.57257097161135551</v>
      </c>
    </row>
    <row r="175" spans="1:19">
      <c r="A175" s="1">
        <v>45736</v>
      </c>
      <c r="B175" t="s">
        <v>233</v>
      </c>
      <c r="C175" t="s">
        <v>45</v>
      </c>
      <c r="D175" t="s">
        <v>46</v>
      </c>
      <c r="E175" t="s">
        <v>24</v>
      </c>
      <c r="F175" t="s">
        <v>52</v>
      </c>
      <c r="G175" t="s">
        <v>53</v>
      </c>
      <c r="H175" t="s">
        <v>20</v>
      </c>
      <c r="I175" s="2">
        <v>1</v>
      </c>
      <c r="J175" s="3">
        <v>23.37</v>
      </c>
      <c r="K175" s="4">
        <v>0.1</v>
      </c>
      <c r="L175" s="3">
        <v>8.65</v>
      </c>
      <c r="M175" s="3">
        <f>SalesTable4711[[#This Row],[Quantity]]*SalesTable4711[[#This Row],[Unit Cost]]</f>
        <v>8.65</v>
      </c>
      <c r="N175" s="3">
        <f>SalesTable4711[[#This Row],[Net Revenue]]-SalesTable4711[[#This Row],[Total Cost]]</f>
        <v>12.38</v>
      </c>
      <c r="O175" s="2">
        <v>1</v>
      </c>
      <c r="P175" s="3">
        <f>SalesTable4711[[#This Row],[Unit Price]]*SalesTable4711[[#This Row],[Quantity]]</f>
        <v>23.37</v>
      </c>
      <c r="Q175" s="3">
        <f>ROUND(SalesTable4711[[#This Row],[Unit Price]]*SalesTable4711[[#This Row],[Quantity]]*(1-SalesTable4711[[#This Row],[Discount %]]),2)</f>
        <v>21.03</v>
      </c>
      <c r="R175" s="3">
        <f>SalesTable4711[[#This Row],[Net Revenue]]-SalesTable4711[[#This Row],[Total Cost]]</f>
        <v>12.38</v>
      </c>
      <c r="S175" s="34">
        <f>SalesTable4711[[#This Row],[Profit]]/SalesTable4711[[#This Row],[Net Revenue]]</f>
        <v>0.58868283404660005</v>
      </c>
    </row>
    <row r="176" spans="1:19">
      <c r="A176" s="1">
        <v>45662</v>
      </c>
      <c r="B176" t="s">
        <v>234</v>
      </c>
      <c r="C176" t="s">
        <v>45</v>
      </c>
      <c r="D176" t="s">
        <v>46</v>
      </c>
      <c r="E176" t="s">
        <v>24</v>
      </c>
      <c r="F176" t="s">
        <v>52</v>
      </c>
      <c r="G176" t="s">
        <v>53</v>
      </c>
      <c r="H176" t="s">
        <v>33</v>
      </c>
      <c r="I176" s="2">
        <v>2</v>
      </c>
      <c r="J176" s="3">
        <v>23.35</v>
      </c>
      <c r="K176" s="4">
        <v>0</v>
      </c>
      <c r="L176" s="3">
        <v>8.51</v>
      </c>
      <c r="M176" s="3">
        <f>SalesTable4711[[#This Row],[Quantity]]*SalesTable4711[[#This Row],[Unit Cost]]</f>
        <v>17.02</v>
      </c>
      <c r="N176" s="3">
        <f>SalesTable4711[[#This Row],[Net Revenue]]-SalesTable4711[[#This Row],[Total Cost]]</f>
        <v>29.680000000000003</v>
      </c>
      <c r="O176" s="2">
        <v>0</v>
      </c>
      <c r="P176" s="3">
        <f>SalesTable4711[[#This Row],[Unit Price]]*SalesTable4711[[#This Row],[Quantity]]</f>
        <v>46.7</v>
      </c>
      <c r="Q176" s="3">
        <f>ROUND(SalesTable4711[[#This Row],[Unit Price]]*SalesTable4711[[#This Row],[Quantity]]*(1-SalesTable4711[[#This Row],[Discount %]]),2)</f>
        <v>46.7</v>
      </c>
      <c r="R176" s="3">
        <f>SalesTable4711[[#This Row],[Net Revenue]]-SalesTable4711[[#This Row],[Total Cost]]</f>
        <v>29.680000000000003</v>
      </c>
      <c r="S176" s="34">
        <f>SalesTable4711[[#This Row],[Profit]]/SalesTable4711[[#This Row],[Net Revenue]]</f>
        <v>0.63554603854389724</v>
      </c>
    </row>
    <row r="177" spans="1:19">
      <c r="A177" s="1">
        <v>45829</v>
      </c>
      <c r="B177" t="s">
        <v>235</v>
      </c>
      <c r="C177" t="s">
        <v>49</v>
      </c>
      <c r="D177" t="s">
        <v>50</v>
      </c>
      <c r="E177" t="s">
        <v>30</v>
      </c>
      <c r="F177" t="s">
        <v>31</v>
      </c>
      <c r="G177" t="s">
        <v>32</v>
      </c>
      <c r="H177" t="s">
        <v>33</v>
      </c>
      <c r="I177" s="2">
        <v>1</v>
      </c>
      <c r="J177" s="3">
        <v>186.41</v>
      </c>
      <c r="K177" s="4">
        <v>0.2</v>
      </c>
      <c r="L177" s="3">
        <v>117.47</v>
      </c>
      <c r="M177" s="3">
        <f>SalesTable4711[[#This Row],[Quantity]]*SalesTable4711[[#This Row],[Unit Cost]]</f>
        <v>117.47</v>
      </c>
      <c r="N177" s="3">
        <f>SalesTable4711[[#This Row],[Net Revenue]]-SalesTable4711[[#This Row],[Total Cost]]</f>
        <v>31.659999999999997</v>
      </c>
      <c r="O177" s="2">
        <v>0</v>
      </c>
      <c r="P177" s="3">
        <f>SalesTable4711[[#This Row],[Unit Price]]*SalesTable4711[[#This Row],[Quantity]]</f>
        <v>186.41</v>
      </c>
      <c r="Q177" s="3">
        <f>ROUND(SalesTable4711[[#This Row],[Unit Price]]*SalesTable4711[[#This Row],[Quantity]]*(1-SalesTable4711[[#This Row],[Discount %]]),2)</f>
        <v>149.13</v>
      </c>
      <c r="R177" s="3">
        <f>SalesTable4711[[#This Row],[Net Revenue]]-SalesTable4711[[#This Row],[Total Cost]]</f>
        <v>31.659999999999997</v>
      </c>
      <c r="S177" s="34">
        <f>SalesTable4711[[#This Row],[Profit]]/SalesTable4711[[#This Row],[Net Revenue]]</f>
        <v>0.21229799503788638</v>
      </c>
    </row>
    <row r="178" spans="1:19">
      <c r="A178" s="1">
        <v>45878</v>
      </c>
      <c r="B178" t="s">
        <v>236</v>
      </c>
      <c r="C178" t="s">
        <v>58</v>
      </c>
      <c r="D178" t="s">
        <v>59</v>
      </c>
      <c r="E178" t="s">
        <v>17</v>
      </c>
      <c r="F178" t="s">
        <v>18</v>
      </c>
      <c r="G178" t="s">
        <v>19</v>
      </c>
      <c r="H178" t="s">
        <v>33</v>
      </c>
      <c r="I178" s="2">
        <v>2</v>
      </c>
      <c r="J178" s="3">
        <v>20.12</v>
      </c>
      <c r="K178" s="4">
        <v>0.15</v>
      </c>
      <c r="L178" s="3">
        <v>7.21</v>
      </c>
      <c r="M178" s="3">
        <f>SalesTable4711[[#This Row],[Quantity]]*SalesTable4711[[#This Row],[Unit Cost]]</f>
        <v>14.42</v>
      </c>
      <c r="N178" s="3">
        <f>SalesTable4711[[#This Row],[Net Revenue]]-SalesTable4711[[#This Row],[Total Cost]]</f>
        <v>19.78</v>
      </c>
      <c r="O178" s="2">
        <v>0</v>
      </c>
      <c r="P178" s="3">
        <f>SalesTable4711[[#This Row],[Unit Price]]*SalesTable4711[[#This Row],[Quantity]]</f>
        <v>40.24</v>
      </c>
      <c r="Q178" s="3">
        <f>ROUND(SalesTable4711[[#This Row],[Unit Price]]*SalesTable4711[[#This Row],[Quantity]]*(1-SalesTable4711[[#This Row],[Discount %]]),2)</f>
        <v>34.200000000000003</v>
      </c>
      <c r="R178" s="3">
        <f>SalesTable4711[[#This Row],[Net Revenue]]-SalesTable4711[[#This Row],[Total Cost]]</f>
        <v>19.78</v>
      </c>
      <c r="S178" s="34">
        <f>SalesTable4711[[#This Row],[Profit]]/SalesTable4711[[#This Row],[Net Revenue]]</f>
        <v>0.57836257309941519</v>
      </c>
    </row>
    <row r="179" spans="1:19">
      <c r="A179" s="1">
        <v>45719</v>
      </c>
      <c r="B179" t="s">
        <v>237</v>
      </c>
      <c r="C179" t="s">
        <v>89</v>
      </c>
      <c r="D179" t="s">
        <v>90</v>
      </c>
      <c r="E179" t="s">
        <v>75</v>
      </c>
      <c r="F179" t="s">
        <v>31</v>
      </c>
      <c r="G179" t="s">
        <v>32</v>
      </c>
      <c r="H179" t="s">
        <v>33</v>
      </c>
      <c r="I179" s="2">
        <v>3</v>
      </c>
      <c r="J179" s="3">
        <v>18.52</v>
      </c>
      <c r="K179" s="4">
        <v>0.1</v>
      </c>
      <c r="L179" s="3">
        <v>6.95</v>
      </c>
      <c r="M179" s="3">
        <f>SalesTable4711[[#This Row],[Quantity]]*SalesTable4711[[#This Row],[Unit Cost]]</f>
        <v>20.85</v>
      </c>
      <c r="N179" s="3">
        <f>SalesTable4711[[#This Row],[Net Revenue]]-SalesTable4711[[#This Row],[Total Cost]]</f>
        <v>29.15</v>
      </c>
      <c r="O179" s="2">
        <v>0</v>
      </c>
      <c r="P179" s="3">
        <f>SalesTable4711[[#This Row],[Unit Price]]*SalesTable4711[[#This Row],[Quantity]]</f>
        <v>55.56</v>
      </c>
      <c r="Q179" s="3">
        <f>ROUND(SalesTable4711[[#This Row],[Unit Price]]*SalesTable4711[[#This Row],[Quantity]]*(1-SalesTable4711[[#This Row],[Discount %]]),2)</f>
        <v>50</v>
      </c>
      <c r="R179" s="3">
        <f>SalesTable4711[[#This Row],[Net Revenue]]-SalesTable4711[[#This Row],[Total Cost]]</f>
        <v>29.15</v>
      </c>
      <c r="S179" s="34">
        <f>SalesTable4711[[#This Row],[Profit]]/SalesTable4711[[#This Row],[Net Revenue]]</f>
        <v>0.58299999999999996</v>
      </c>
    </row>
    <row r="180" spans="1:19">
      <c r="A180" s="1">
        <v>45948</v>
      </c>
      <c r="B180" t="s">
        <v>238</v>
      </c>
      <c r="C180" t="s">
        <v>22</v>
      </c>
      <c r="D180" t="s">
        <v>23</v>
      </c>
      <c r="E180" t="s">
        <v>24</v>
      </c>
      <c r="F180" t="s">
        <v>18</v>
      </c>
      <c r="G180" t="s">
        <v>19</v>
      </c>
      <c r="H180" t="s">
        <v>33</v>
      </c>
      <c r="I180" s="2">
        <v>7</v>
      </c>
      <c r="J180" s="3">
        <v>13.16</v>
      </c>
      <c r="K180" s="4">
        <v>0</v>
      </c>
      <c r="L180" s="3">
        <v>4.3</v>
      </c>
      <c r="M180" s="3">
        <f>SalesTable4711[[#This Row],[Quantity]]*SalesTable4711[[#This Row],[Unit Cost]]</f>
        <v>30.099999999999998</v>
      </c>
      <c r="N180" s="3">
        <f>SalesTable4711[[#This Row],[Net Revenue]]-SalesTable4711[[#This Row],[Total Cost]]</f>
        <v>62.02000000000001</v>
      </c>
      <c r="O180" s="2">
        <v>0</v>
      </c>
      <c r="P180" s="3">
        <f>SalesTable4711[[#This Row],[Unit Price]]*SalesTable4711[[#This Row],[Quantity]]</f>
        <v>92.12</v>
      </c>
      <c r="Q180" s="3">
        <f>ROUND(SalesTable4711[[#This Row],[Unit Price]]*SalesTable4711[[#This Row],[Quantity]]*(1-SalesTable4711[[#This Row],[Discount %]]),2)</f>
        <v>92.12</v>
      </c>
      <c r="R180" s="3">
        <f>SalesTable4711[[#This Row],[Net Revenue]]-SalesTable4711[[#This Row],[Total Cost]]</f>
        <v>62.02000000000001</v>
      </c>
      <c r="S180" s="34">
        <f>SalesTable4711[[#This Row],[Profit]]/SalesTable4711[[#This Row],[Net Revenue]]</f>
        <v>0.67325227963525847</v>
      </c>
    </row>
    <row r="181" spans="1:19">
      <c r="A181" s="1">
        <v>45842</v>
      </c>
      <c r="B181" t="s">
        <v>239</v>
      </c>
      <c r="C181" t="s">
        <v>39</v>
      </c>
      <c r="D181" t="s">
        <v>40</v>
      </c>
      <c r="E181" t="s">
        <v>30</v>
      </c>
      <c r="F181" t="s">
        <v>31</v>
      </c>
      <c r="G181" t="s">
        <v>32</v>
      </c>
      <c r="H181" t="s">
        <v>20</v>
      </c>
      <c r="I181" s="2">
        <v>3</v>
      </c>
      <c r="J181" s="3">
        <v>54.53</v>
      </c>
      <c r="K181" s="4">
        <v>0.1</v>
      </c>
      <c r="L181" s="3">
        <v>27.52</v>
      </c>
      <c r="M181" s="3">
        <f>SalesTable4711[[#This Row],[Quantity]]*SalesTable4711[[#This Row],[Unit Cost]]</f>
        <v>82.56</v>
      </c>
      <c r="N181" s="3">
        <f>SalesTable4711[[#This Row],[Net Revenue]]-SalesTable4711[[#This Row],[Total Cost]]</f>
        <v>64.669999999999987</v>
      </c>
      <c r="O181" s="2">
        <v>3</v>
      </c>
      <c r="P181" s="3">
        <f>SalesTable4711[[#This Row],[Unit Price]]*SalesTable4711[[#This Row],[Quantity]]</f>
        <v>163.59</v>
      </c>
      <c r="Q181" s="3">
        <f>ROUND(SalesTable4711[[#This Row],[Unit Price]]*SalesTable4711[[#This Row],[Quantity]]*(1-SalesTable4711[[#This Row],[Discount %]]),2)</f>
        <v>147.22999999999999</v>
      </c>
      <c r="R181" s="3">
        <f>SalesTable4711[[#This Row],[Net Revenue]]-SalesTable4711[[#This Row],[Total Cost]]</f>
        <v>64.669999999999987</v>
      </c>
      <c r="S181" s="34">
        <f>SalesTable4711[[#This Row],[Profit]]/SalesTable4711[[#This Row],[Net Revenue]]</f>
        <v>0.43924471914691293</v>
      </c>
    </row>
    <row r="182" spans="1:19">
      <c r="A182" s="1">
        <v>45691</v>
      </c>
      <c r="B182" t="s">
        <v>240</v>
      </c>
      <c r="C182" t="s">
        <v>66</v>
      </c>
      <c r="D182" t="s">
        <v>67</v>
      </c>
      <c r="E182" t="s">
        <v>30</v>
      </c>
      <c r="F182" t="s">
        <v>18</v>
      </c>
      <c r="G182" t="s">
        <v>19</v>
      </c>
      <c r="H182" t="s">
        <v>33</v>
      </c>
      <c r="I182" s="2">
        <v>5</v>
      </c>
      <c r="J182" s="3">
        <v>69.900000000000006</v>
      </c>
      <c r="K182" s="4">
        <v>0.1</v>
      </c>
      <c r="L182" s="3">
        <v>34.369999999999997</v>
      </c>
      <c r="M182" s="3">
        <f>SalesTable4711[[#This Row],[Quantity]]*SalesTable4711[[#This Row],[Unit Cost]]</f>
        <v>171.85</v>
      </c>
      <c r="N182" s="3">
        <f>SalesTable4711[[#This Row],[Net Revenue]]-SalesTable4711[[#This Row],[Total Cost]]</f>
        <v>142.70000000000002</v>
      </c>
      <c r="O182" s="2">
        <v>0</v>
      </c>
      <c r="P182" s="3">
        <f>SalesTable4711[[#This Row],[Unit Price]]*SalesTable4711[[#This Row],[Quantity]]</f>
        <v>349.5</v>
      </c>
      <c r="Q182" s="3">
        <f>ROUND(SalesTable4711[[#This Row],[Unit Price]]*SalesTable4711[[#This Row],[Quantity]]*(1-SalesTable4711[[#This Row],[Discount %]]),2)</f>
        <v>314.55</v>
      </c>
      <c r="R182" s="3">
        <f>SalesTable4711[[#This Row],[Net Revenue]]-SalesTable4711[[#This Row],[Total Cost]]</f>
        <v>142.70000000000002</v>
      </c>
      <c r="S182" s="34">
        <f>SalesTable4711[[#This Row],[Profit]]/SalesTable4711[[#This Row],[Net Revenue]]</f>
        <v>0.45366396439357815</v>
      </c>
    </row>
    <row r="183" spans="1:19">
      <c r="A183" s="1">
        <v>45964</v>
      </c>
      <c r="B183" t="s">
        <v>241</v>
      </c>
      <c r="C183" t="s">
        <v>69</v>
      </c>
      <c r="D183" t="s">
        <v>70</v>
      </c>
      <c r="E183" t="s">
        <v>30</v>
      </c>
      <c r="F183" t="s">
        <v>18</v>
      </c>
      <c r="G183" t="s">
        <v>19</v>
      </c>
      <c r="H183" t="s">
        <v>33</v>
      </c>
      <c r="I183" s="2">
        <v>6</v>
      </c>
      <c r="J183" s="3">
        <v>39.619999999999997</v>
      </c>
      <c r="K183" s="4">
        <v>0.2</v>
      </c>
      <c r="L183" s="3">
        <v>18.02</v>
      </c>
      <c r="M183" s="3">
        <f>SalesTable4711[[#This Row],[Quantity]]*SalesTable4711[[#This Row],[Unit Cost]]</f>
        <v>108.12</v>
      </c>
      <c r="N183" s="3">
        <f>SalesTable4711[[#This Row],[Net Revenue]]-SalesTable4711[[#This Row],[Total Cost]]</f>
        <v>82.06</v>
      </c>
      <c r="O183" s="2">
        <v>0</v>
      </c>
      <c r="P183" s="3">
        <f>SalesTable4711[[#This Row],[Unit Price]]*SalesTable4711[[#This Row],[Quantity]]</f>
        <v>237.71999999999997</v>
      </c>
      <c r="Q183" s="3">
        <f>ROUND(SalesTable4711[[#This Row],[Unit Price]]*SalesTable4711[[#This Row],[Quantity]]*(1-SalesTable4711[[#This Row],[Discount %]]),2)</f>
        <v>190.18</v>
      </c>
      <c r="R183" s="3">
        <f>SalesTable4711[[#This Row],[Net Revenue]]-SalesTable4711[[#This Row],[Total Cost]]</f>
        <v>82.06</v>
      </c>
      <c r="S183" s="34">
        <f>SalesTable4711[[#This Row],[Profit]]/SalesTable4711[[#This Row],[Net Revenue]]</f>
        <v>0.43148596066884004</v>
      </c>
    </row>
    <row r="184" spans="1:19">
      <c r="A184" s="1">
        <v>46005</v>
      </c>
      <c r="B184" t="s">
        <v>242</v>
      </c>
      <c r="C184" t="s">
        <v>22</v>
      </c>
      <c r="D184" t="s">
        <v>23</v>
      </c>
      <c r="E184" t="s">
        <v>24</v>
      </c>
      <c r="F184" t="s">
        <v>41</v>
      </c>
      <c r="G184" t="s">
        <v>42</v>
      </c>
      <c r="H184" t="s">
        <v>33</v>
      </c>
      <c r="I184" s="2">
        <v>4</v>
      </c>
      <c r="J184" s="3">
        <v>12.73</v>
      </c>
      <c r="K184" s="4">
        <v>0.1</v>
      </c>
      <c r="L184" s="3">
        <v>4.2</v>
      </c>
      <c r="M184" s="3">
        <f>SalesTable4711[[#This Row],[Quantity]]*SalesTable4711[[#This Row],[Unit Cost]]</f>
        <v>16.8</v>
      </c>
      <c r="N184" s="3">
        <f>SalesTable4711[[#This Row],[Net Revenue]]-SalesTable4711[[#This Row],[Total Cost]]</f>
        <v>29.029999999999998</v>
      </c>
      <c r="O184" s="2">
        <v>0</v>
      </c>
      <c r="P184" s="3">
        <f>SalesTable4711[[#This Row],[Unit Price]]*SalesTable4711[[#This Row],[Quantity]]</f>
        <v>50.92</v>
      </c>
      <c r="Q184" s="3">
        <f>ROUND(SalesTable4711[[#This Row],[Unit Price]]*SalesTable4711[[#This Row],[Quantity]]*(1-SalesTable4711[[#This Row],[Discount %]]),2)</f>
        <v>45.83</v>
      </c>
      <c r="R184" s="3">
        <f>SalesTable4711[[#This Row],[Net Revenue]]-SalesTable4711[[#This Row],[Total Cost]]</f>
        <v>29.029999999999998</v>
      </c>
      <c r="S184" s="34">
        <f>SalesTable4711[[#This Row],[Profit]]/SalesTable4711[[#This Row],[Net Revenue]]</f>
        <v>0.63342788566441188</v>
      </c>
    </row>
    <row r="185" spans="1:19">
      <c r="A185" s="1">
        <v>46008</v>
      </c>
      <c r="B185" t="s">
        <v>243</v>
      </c>
      <c r="C185" t="s">
        <v>63</v>
      </c>
      <c r="D185" t="s">
        <v>64</v>
      </c>
      <c r="E185" t="s">
        <v>17</v>
      </c>
      <c r="F185" t="s">
        <v>18</v>
      </c>
      <c r="G185" t="s">
        <v>19</v>
      </c>
      <c r="H185" t="s">
        <v>33</v>
      </c>
      <c r="I185" s="2">
        <v>5</v>
      </c>
      <c r="J185" s="3">
        <v>78.91</v>
      </c>
      <c r="K185" s="4">
        <v>0.05</v>
      </c>
      <c r="L185" s="3">
        <v>44.27</v>
      </c>
      <c r="M185" s="3">
        <f>SalesTable4711[[#This Row],[Quantity]]*SalesTable4711[[#This Row],[Unit Cost]]</f>
        <v>221.35000000000002</v>
      </c>
      <c r="N185" s="3">
        <f>SalesTable4711[[#This Row],[Net Revenue]]-SalesTable4711[[#This Row],[Total Cost]]</f>
        <v>153.46999999999997</v>
      </c>
      <c r="O185" s="2">
        <v>0</v>
      </c>
      <c r="P185" s="3">
        <f>SalesTable4711[[#This Row],[Unit Price]]*SalesTable4711[[#This Row],[Quantity]]</f>
        <v>394.54999999999995</v>
      </c>
      <c r="Q185" s="3">
        <f>ROUND(SalesTable4711[[#This Row],[Unit Price]]*SalesTable4711[[#This Row],[Quantity]]*(1-SalesTable4711[[#This Row],[Discount %]]),2)</f>
        <v>374.82</v>
      </c>
      <c r="R185" s="3">
        <f>SalesTable4711[[#This Row],[Net Revenue]]-SalesTable4711[[#This Row],[Total Cost]]</f>
        <v>153.46999999999997</v>
      </c>
      <c r="S185" s="34">
        <f>SalesTable4711[[#This Row],[Profit]]/SalesTable4711[[#This Row],[Net Revenue]]</f>
        <v>0.40944986927058313</v>
      </c>
    </row>
    <row r="186" spans="1:19">
      <c r="A186" s="1">
        <v>45919</v>
      </c>
      <c r="B186" t="s">
        <v>244</v>
      </c>
      <c r="C186" t="s">
        <v>55</v>
      </c>
      <c r="D186" t="s">
        <v>56</v>
      </c>
      <c r="E186" t="s">
        <v>24</v>
      </c>
      <c r="F186" t="s">
        <v>31</v>
      </c>
      <c r="G186" t="s">
        <v>32</v>
      </c>
      <c r="H186" t="s">
        <v>20</v>
      </c>
      <c r="I186" s="2">
        <v>4</v>
      </c>
      <c r="J186" s="3">
        <v>9.7200000000000006</v>
      </c>
      <c r="K186" s="4">
        <v>0.1</v>
      </c>
      <c r="L186" s="3">
        <v>2.86</v>
      </c>
      <c r="M186" s="3">
        <f>SalesTable4711[[#This Row],[Quantity]]*SalesTable4711[[#This Row],[Unit Cost]]</f>
        <v>11.44</v>
      </c>
      <c r="N186" s="3">
        <f>SalesTable4711[[#This Row],[Net Revenue]]-SalesTable4711[[#This Row],[Total Cost]]</f>
        <v>23.550000000000004</v>
      </c>
      <c r="O186" s="2">
        <v>4</v>
      </c>
      <c r="P186" s="3">
        <f>SalesTable4711[[#This Row],[Unit Price]]*SalesTable4711[[#This Row],[Quantity]]</f>
        <v>38.880000000000003</v>
      </c>
      <c r="Q186" s="3">
        <f>ROUND(SalesTable4711[[#This Row],[Unit Price]]*SalesTable4711[[#This Row],[Quantity]]*(1-SalesTable4711[[#This Row],[Discount %]]),2)</f>
        <v>34.99</v>
      </c>
      <c r="R186" s="3">
        <f>SalesTable4711[[#This Row],[Net Revenue]]-SalesTable4711[[#This Row],[Total Cost]]</f>
        <v>23.550000000000004</v>
      </c>
      <c r="S186" s="34">
        <f>SalesTable4711[[#This Row],[Profit]]/SalesTable4711[[#This Row],[Net Revenue]]</f>
        <v>0.67304944269791378</v>
      </c>
    </row>
    <row r="187" spans="1:19">
      <c r="A187" s="1">
        <v>45962</v>
      </c>
      <c r="B187" t="s">
        <v>245</v>
      </c>
      <c r="C187" t="s">
        <v>66</v>
      </c>
      <c r="D187" t="s">
        <v>67</v>
      </c>
      <c r="E187" t="s">
        <v>30</v>
      </c>
      <c r="F187" t="s">
        <v>41</v>
      </c>
      <c r="G187" t="s">
        <v>42</v>
      </c>
      <c r="H187" t="s">
        <v>33</v>
      </c>
      <c r="I187" s="2">
        <v>7</v>
      </c>
      <c r="J187" s="3">
        <v>70.62</v>
      </c>
      <c r="K187" s="4">
        <v>0.1</v>
      </c>
      <c r="L187" s="3">
        <v>33.36</v>
      </c>
      <c r="M187" s="3">
        <f>SalesTable4711[[#This Row],[Quantity]]*SalesTable4711[[#This Row],[Unit Cost]]</f>
        <v>233.51999999999998</v>
      </c>
      <c r="N187" s="3">
        <f>SalesTable4711[[#This Row],[Net Revenue]]-SalesTable4711[[#This Row],[Total Cost]]</f>
        <v>211.39000000000004</v>
      </c>
      <c r="O187" s="2">
        <v>0</v>
      </c>
      <c r="P187" s="3">
        <f>SalesTable4711[[#This Row],[Unit Price]]*SalesTable4711[[#This Row],[Quantity]]</f>
        <v>494.34000000000003</v>
      </c>
      <c r="Q187" s="3">
        <f>ROUND(SalesTable4711[[#This Row],[Unit Price]]*SalesTable4711[[#This Row],[Quantity]]*(1-SalesTable4711[[#This Row],[Discount %]]),2)</f>
        <v>444.91</v>
      </c>
      <c r="R187" s="3">
        <f>SalesTable4711[[#This Row],[Net Revenue]]-SalesTable4711[[#This Row],[Total Cost]]</f>
        <v>211.39000000000004</v>
      </c>
      <c r="S187" s="34">
        <f>SalesTable4711[[#This Row],[Profit]]/SalesTable4711[[#This Row],[Net Revenue]]</f>
        <v>0.47512980153289436</v>
      </c>
    </row>
    <row r="188" spans="1:19">
      <c r="A188" s="1">
        <v>46009</v>
      </c>
      <c r="B188" t="s">
        <v>246</v>
      </c>
      <c r="C188" t="s">
        <v>49</v>
      </c>
      <c r="D188" t="s">
        <v>50</v>
      </c>
      <c r="E188" t="s">
        <v>30</v>
      </c>
      <c r="F188" t="s">
        <v>18</v>
      </c>
      <c r="G188" t="s">
        <v>19</v>
      </c>
      <c r="H188" t="s">
        <v>33</v>
      </c>
      <c r="I188" s="2">
        <v>8</v>
      </c>
      <c r="J188" s="3">
        <v>187.68</v>
      </c>
      <c r="K188" s="4">
        <v>0</v>
      </c>
      <c r="L188" s="3">
        <v>116.39</v>
      </c>
      <c r="M188" s="3">
        <f>SalesTable4711[[#This Row],[Quantity]]*SalesTable4711[[#This Row],[Unit Cost]]</f>
        <v>931.12</v>
      </c>
      <c r="N188" s="3">
        <f>SalesTable4711[[#This Row],[Net Revenue]]-SalesTable4711[[#This Row],[Total Cost]]</f>
        <v>570.32000000000005</v>
      </c>
      <c r="O188" s="2">
        <v>0</v>
      </c>
      <c r="P188" s="3">
        <f>SalesTable4711[[#This Row],[Unit Price]]*SalesTable4711[[#This Row],[Quantity]]</f>
        <v>1501.44</v>
      </c>
      <c r="Q188" s="3">
        <f>ROUND(SalesTable4711[[#This Row],[Unit Price]]*SalesTable4711[[#This Row],[Quantity]]*(1-SalesTable4711[[#This Row],[Discount %]]),2)</f>
        <v>1501.44</v>
      </c>
      <c r="R188" s="3">
        <f>SalesTable4711[[#This Row],[Net Revenue]]-SalesTable4711[[#This Row],[Total Cost]]</f>
        <v>570.32000000000005</v>
      </c>
      <c r="S188" s="34">
        <f>SalesTable4711[[#This Row],[Profit]]/SalesTable4711[[#This Row],[Net Revenue]]</f>
        <v>0.37984867860187554</v>
      </c>
    </row>
    <row r="189" spans="1:19">
      <c r="A189" s="1">
        <v>45823</v>
      </c>
      <c r="B189" t="s">
        <v>247</v>
      </c>
      <c r="C189" t="s">
        <v>39</v>
      </c>
      <c r="D189" t="s">
        <v>40</v>
      </c>
      <c r="E189" t="s">
        <v>30</v>
      </c>
      <c r="F189" t="s">
        <v>18</v>
      </c>
      <c r="G189" t="s">
        <v>19</v>
      </c>
      <c r="H189" t="s">
        <v>33</v>
      </c>
      <c r="I189" s="2">
        <v>2</v>
      </c>
      <c r="J189" s="3">
        <v>55.71</v>
      </c>
      <c r="K189" s="4">
        <v>0.1</v>
      </c>
      <c r="L189" s="3">
        <v>27.51</v>
      </c>
      <c r="M189" s="3">
        <f>SalesTable4711[[#This Row],[Quantity]]*SalesTable4711[[#This Row],[Unit Cost]]</f>
        <v>55.02</v>
      </c>
      <c r="N189" s="3">
        <f>SalesTable4711[[#This Row],[Net Revenue]]-SalesTable4711[[#This Row],[Total Cost]]</f>
        <v>45.26</v>
      </c>
      <c r="O189" s="2">
        <v>0</v>
      </c>
      <c r="P189" s="3">
        <f>SalesTable4711[[#This Row],[Unit Price]]*SalesTable4711[[#This Row],[Quantity]]</f>
        <v>111.42</v>
      </c>
      <c r="Q189" s="3">
        <f>ROUND(SalesTable4711[[#This Row],[Unit Price]]*SalesTable4711[[#This Row],[Quantity]]*(1-SalesTable4711[[#This Row],[Discount %]]),2)</f>
        <v>100.28</v>
      </c>
      <c r="R189" s="3">
        <f>SalesTable4711[[#This Row],[Net Revenue]]-SalesTable4711[[#This Row],[Total Cost]]</f>
        <v>45.26</v>
      </c>
      <c r="S189" s="34">
        <f>SalesTable4711[[#This Row],[Profit]]/SalesTable4711[[#This Row],[Net Revenue]]</f>
        <v>0.45133625847626641</v>
      </c>
    </row>
    <row r="190" spans="1:19">
      <c r="A190" s="1">
        <v>45700</v>
      </c>
      <c r="B190" t="s">
        <v>248</v>
      </c>
      <c r="C190" t="s">
        <v>22</v>
      </c>
      <c r="D190" t="s">
        <v>23</v>
      </c>
      <c r="E190" t="s">
        <v>24</v>
      </c>
      <c r="F190" t="s">
        <v>25</v>
      </c>
      <c r="G190" t="s">
        <v>26</v>
      </c>
      <c r="H190" t="s">
        <v>20</v>
      </c>
      <c r="I190" s="2">
        <v>2</v>
      </c>
      <c r="J190" s="3">
        <v>12.7</v>
      </c>
      <c r="K190" s="4">
        <v>0.15</v>
      </c>
      <c r="L190" s="3">
        <v>4.17</v>
      </c>
      <c r="M190" s="3">
        <f>SalesTable4711[[#This Row],[Quantity]]*SalesTable4711[[#This Row],[Unit Cost]]</f>
        <v>8.34</v>
      </c>
      <c r="N190" s="3">
        <f>SalesTable4711[[#This Row],[Net Revenue]]-SalesTable4711[[#This Row],[Total Cost]]</f>
        <v>13.25</v>
      </c>
      <c r="O190" s="2">
        <v>2</v>
      </c>
      <c r="P190" s="3">
        <f>SalesTable4711[[#This Row],[Unit Price]]*SalesTable4711[[#This Row],[Quantity]]</f>
        <v>25.4</v>
      </c>
      <c r="Q190" s="3">
        <f>ROUND(SalesTable4711[[#This Row],[Unit Price]]*SalesTable4711[[#This Row],[Quantity]]*(1-SalesTable4711[[#This Row],[Discount %]]),2)</f>
        <v>21.59</v>
      </c>
      <c r="R190" s="3">
        <f>SalesTable4711[[#This Row],[Net Revenue]]-SalesTable4711[[#This Row],[Total Cost]]</f>
        <v>13.25</v>
      </c>
      <c r="S190" s="34">
        <f>SalesTable4711[[#This Row],[Profit]]/SalesTable4711[[#This Row],[Net Revenue]]</f>
        <v>0.6137100509495137</v>
      </c>
    </row>
    <row r="191" spans="1:19">
      <c r="A191" s="1">
        <v>46019</v>
      </c>
      <c r="B191" t="s">
        <v>249</v>
      </c>
      <c r="C191" t="s">
        <v>55</v>
      </c>
      <c r="D191" t="s">
        <v>56</v>
      </c>
      <c r="E191" t="s">
        <v>24</v>
      </c>
      <c r="F191" t="s">
        <v>52</v>
      </c>
      <c r="G191" t="s">
        <v>53</v>
      </c>
      <c r="H191" t="s">
        <v>20</v>
      </c>
      <c r="I191" s="2">
        <v>8</v>
      </c>
      <c r="J191" s="3">
        <v>9.67</v>
      </c>
      <c r="K191" s="4">
        <v>0.1</v>
      </c>
      <c r="L191" s="3">
        <v>2.85</v>
      </c>
      <c r="M191" s="3">
        <f>SalesTable4711[[#This Row],[Quantity]]*SalesTable4711[[#This Row],[Unit Cost]]</f>
        <v>22.8</v>
      </c>
      <c r="N191" s="3">
        <f>SalesTable4711[[#This Row],[Net Revenue]]-SalesTable4711[[#This Row],[Total Cost]]</f>
        <v>46.820000000000007</v>
      </c>
      <c r="O191" s="2">
        <v>8</v>
      </c>
      <c r="P191" s="3">
        <f>SalesTable4711[[#This Row],[Unit Price]]*SalesTable4711[[#This Row],[Quantity]]</f>
        <v>77.36</v>
      </c>
      <c r="Q191" s="3">
        <f>ROUND(SalesTable4711[[#This Row],[Unit Price]]*SalesTable4711[[#This Row],[Quantity]]*(1-SalesTable4711[[#This Row],[Discount %]]),2)</f>
        <v>69.62</v>
      </c>
      <c r="R191" s="3">
        <f>SalesTable4711[[#This Row],[Net Revenue]]-SalesTable4711[[#This Row],[Total Cost]]</f>
        <v>46.820000000000007</v>
      </c>
      <c r="S191" s="34">
        <f>SalesTable4711[[#This Row],[Profit]]/SalesTable4711[[#This Row],[Net Revenue]]</f>
        <v>0.6725079000287274</v>
      </c>
    </row>
    <row r="192" spans="1:19">
      <c r="A192" s="1">
        <v>45848</v>
      </c>
      <c r="B192" t="s">
        <v>250</v>
      </c>
      <c r="C192" t="s">
        <v>89</v>
      </c>
      <c r="D192" t="s">
        <v>90</v>
      </c>
      <c r="E192" t="s">
        <v>75</v>
      </c>
      <c r="F192" t="s">
        <v>41</v>
      </c>
      <c r="G192" t="s">
        <v>42</v>
      </c>
      <c r="H192" t="s">
        <v>20</v>
      </c>
      <c r="I192" s="2">
        <v>3</v>
      </c>
      <c r="J192" s="3">
        <v>18.940000000000001</v>
      </c>
      <c r="K192" s="4">
        <v>0.15</v>
      </c>
      <c r="L192" s="3">
        <v>6.78</v>
      </c>
      <c r="M192" s="3">
        <f>SalesTable4711[[#This Row],[Quantity]]*SalesTable4711[[#This Row],[Unit Cost]]</f>
        <v>20.34</v>
      </c>
      <c r="N192" s="3">
        <f>SalesTable4711[[#This Row],[Net Revenue]]-SalesTable4711[[#This Row],[Total Cost]]</f>
        <v>27.959999999999997</v>
      </c>
      <c r="O192" s="2">
        <v>3</v>
      </c>
      <c r="P192" s="3">
        <f>SalesTable4711[[#This Row],[Unit Price]]*SalesTable4711[[#This Row],[Quantity]]</f>
        <v>56.820000000000007</v>
      </c>
      <c r="Q192" s="3">
        <f>ROUND(SalesTable4711[[#This Row],[Unit Price]]*SalesTable4711[[#This Row],[Quantity]]*(1-SalesTable4711[[#This Row],[Discount %]]),2)</f>
        <v>48.3</v>
      </c>
      <c r="R192" s="3">
        <f>SalesTable4711[[#This Row],[Net Revenue]]-SalesTable4711[[#This Row],[Total Cost]]</f>
        <v>27.959999999999997</v>
      </c>
      <c r="S192" s="34">
        <f>SalesTable4711[[#This Row],[Profit]]/SalesTable4711[[#This Row],[Net Revenue]]</f>
        <v>0.57888198757763976</v>
      </c>
    </row>
    <row r="193" spans="1:19">
      <c r="A193" s="1">
        <v>45767</v>
      </c>
      <c r="B193" t="s">
        <v>251</v>
      </c>
      <c r="C193" t="s">
        <v>63</v>
      </c>
      <c r="D193" t="s">
        <v>64</v>
      </c>
      <c r="E193" t="s">
        <v>17</v>
      </c>
      <c r="F193" t="s">
        <v>52</v>
      </c>
      <c r="G193" t="s">
        <v>53</v>
      </c>
      <c r="H193" t="s">
        <v>20</v>
      </c>
      <c r="I193" s="2">
        <v>1</v>
      </c>
      <c r="J193" s="3">
        <v>78.11</v>
      </c>
      <c r="K193" s="4">
        <v>0</v>
      </c>
      <c r="L193" s="3">
        <v>45.41</v>
      </c>
      <c r="M193" s="3">
        <f>SalesTable4711[[#This Row],[Quantity]]*SalesTable4711[[#This Row],[Unit Cost]]</f>
        <v>45.41</v>
      </c>
      <c r="N193" s="3">
        <f>SalesTable4711[[#This Row],[Net Revenue]]-SalesTable4711[[#This Row],[Total Cost]]</f>
        <v>32.700000000000003</v>
      </c>
      <c r="O193" s="2">
        <v>1</v>
      </c>
      <c r="P193" s="3">
        <f>SalesTable4711[[#This Row],[Unit Price]]*SalesTable4711[[#This Row],[Quantity]]</f>
        <v>78.11</v>
      </c>
      <c r="Q193" s="3">
        <f>ROUND(SalesTable4711[[#This Row],[Unit Price]]*SalesTable4711[[#This Row],[Quantity]]*(1-SalesTable4711[[#This Row],[Discount %]]),2)</f>
        <v>78.11</v>
      </c>
      <c r="R193" s="3">
        <f>SalesTable4711[[#This Row],[Net Revenue]]-SalesTable4711[[#This Row],[Total Cost]]</f>
        <v>32.700000000000003</v>
      </c>
      <c r="S193" s="34">
        <f>SalesTable4711[[#This Row],[Profit]]/SalesTable4711[[#This Row],[Net Revenue]]</f>
        <v>0.41864037895275896</v>
      </c>
    </row>
    <row r="194" spans="1:19">
      <c r="A194" s="1">
        <v>45973</v>
      </c>
      <c r="B194" t="s">
        <v>252</v>
      </c>
      <c r="C194" t="s">
        <v>28</v>
      </c>
      <c r="D194" t="s">
        <v>29</v>
      </c>
      <c r="E194" t="s">
        <v>30</v>
      </c>
      <c r="F194" t="s">
        <v>52</v>
      </c>
      <c r="G194" t="s">
        <v>53</v>
      </c>
      <c r="H194" t="s">
        <v>20</v>
      </c>
      <c r="I194" s="2">
        <v>5</v>
      </c>
      <c r="J194" s="3">
        <v>25.07</v>
      </c>
      <c r="K194" s="4">
        <v>0</v>
      </c>
      <c r="L194" s="3">
        <v>10.52</v>
      </c>
      <c r="M194" s="3">
        <f>SalesTable4711[[#This Row],[Quantity]]*SalesTable4711[[#This Row],[Unit Cost]]</f>
        <v>52.599999999999994</v>
      </c>
      <c r="N194" s="3">
        <f>SalesTable4711[[#This Row],[Net Revenue]]-SalesTable4711[[#This Row],[Total Cost]]</f>
        <v>72.75</v>
      </c>
      <c r="O194" s="2">
        <v>5</v>
      </c>
      <c r="P194" s="3">
        <f>SalesTable4711[[#This Row],[Unit Price]]*SalesTable4711[[#This Row],[Quantity]]</f>
        <v>125.35</v>
      </c>
      <c r="Q194" s="3">
        <f>ROUND(SalesTable4711[[#This Row],[Unit Price]]*SalesTable4711[[#This Row],[Quantity]]*(1-SalesTable4711[[#This Row],[Discount %]]),2)</f>
        <v>125.35</v>
      </c>
      <c r="R194" s="3">
        <f>SalesTable4711[[#This Row],[Net Revenue]]-SalesTable4711[[#This Row],[Total Cost]]</f>
        <v>72.75</v>
      </c>
      <c r="S194" s="34">
        <f>SalesTable4711[[#This Row],[Profit]]/SalesTable4711[[#This Row],[Net Revenue]]</f>
        <v>0.58037495013960916</v>
      </c>
    </row>
    <row r="195" spans="1:19">
      <c r="A195" s="1">
        <v>45981</v>
      </c>
      <c r="B195" t="s">
        <v>253</v>
      </c>
      <c r="C195" t="s">
        <v>45</v>
      </c>
      <c r="D195" t="s">
        <v>46</v>
      </c>
      <c r="E195" t="s">
        <v>24</v>
      </c>
      <c r="F195" t="s">
        <v>25</v>
      </c>
      <c r="G195" t="s">
        <v>26</v>
      </c>
      <c r="H195" t="s">
        <v>20</v>
      </c>
      <c r="I195" s="2">
        <v>12</v>
      </c>
      <c r="J195" s="3">
        <v>22.82</v>
      </c>
      <c r="K195" s="4">
        <v>0.1</v>
      </c>
      <c r="L195" s="3">
        <v>8.4</v>
      </c>
      <c r="M195" s="3">
        <f>SalesTable4711[[#This Row],[Quantity]]*SalesTable4711[[#This Row],[Unit Cost]]</f>
        <v>100.80000000000001</v>
      </c>
      <c r="N195" s="3">
        <f>SalesTable4711[[#This Row],[Net Revenue]]-SalesTable4711[[#This Row],[Total Cost]]</f>
        <v>145.66</v>
      </c>
      <c r="O195" s="2">
        <v>12</v>
      </c>
      <c r="P195" s="3">
        <f>SalesTable4711[[#This Row],[Unit Price]]*SalesTable4711[[#This Row],[Quantity]]</f>
        <v>273.84000000000003</v>
      </c>
      <c r="Q195" s="3">
        <f>ROUND(SalesTable4711[[#This Row],[Unit Price]]*SalesTable4711[[#This Row],[Quantity]]*(1-SalesTable4711[[#This Row],[Discount %]]),2)</f>
        <v>246.46</v>
      </c>
      <c r="R195" s="3">
        <f>SalesTable4711[[#This Row],[Net Revenue]]-SalesTable4711[[#This Row],[Total Cost]]</f>
        <v>145.66</v>
      </c>
      <c r="S195" s="34">
        <f>SalesTable4711[[#This Row],[Profit]]/SalesTable4711[[#This Row],[Net Revenue]]</f>
        <v>0.59100868295058018</v>
      </c>
    </row>
    <row r="196" spans="1:19">
      <c r="A196" s="1">
        <v>45855</v>
      </c>
      <c r="B196" t="s">
        <v>254</v>
      </c>
      <c r="C196" t="s">
        <v>28</v>
      </c>
      <c r="D196" t="s">
        <v>29</v>
      </c>
      <c r="E196" t="s">
        <v>30</v>
      </c>
      <c r="F196" t="s">
        <v>41</v>
      </c>
      <c r="G196" t="s">
        <v>42</v>
      </c>
      <c r="H196" t="s">
        <v>20</v>
      </c>
      <c r="I196" s="2">
        <v>5</v>
      </c>
      <c r="J196" s="3">
        <v>25.45</v>
      </c>
      <c r="K196" s="4">
        <v>0.2</v>
      </c>
      <c r="L196" s="3">
        <v>10.54</v>
      </c>
      <c r="M196" s="3">
        <f>SalesTable4711[[#This Row],[Quantity]]*SalesTable4711[[#This Row],[Unit Cost]]</f>
        <v>52.699999999999996</v>
      </c>
      <c r="N196" s="3">
        <f>SalesTable4711[[#This Row],[Net Revenue]]-SalesTable4711[[#This Row],[Total Cost]]</f>
        <v>49.1</v>
      </c>
      <c r="O196" s="2">
        <v>5</v>
      </c>
      <c r="P196" s="3">
        <f>SalesTable4711[[#This Row],[Unit Price]]*SalesTable4711[[#This Row],[Quantity]]</f>
        <v>127.25</v>
      </c>
      <c r="Q196" s="3">
        <f>ROUND(SalesTable4711[[#This Row],[Unit Price]]*SalesTable4711[[#This Row],[Quantity]]*(1-SalesTable4711[[#This Row],[Discount %]]),2)</f>
        <v>101.8</v>
      </c>
      <c r="R196" s="3">
        <f>SalesTable4711[[#This Row],[Net Revenue]]-SalesTable4711[[#This Row],[Total Cost]]</f>
        <v>49.1</v>
      </c>
      <c r="S196" s="34">
        <f>SalesTable4711[[#This Row],[Profit]]/SalesTable4711[[#This Row],[Net Revenue]]</f>
        <v>0.48231827111984288</v>
      </c>
    </row>
    <row r="197" spans="1:19">
      <c r="A197" s="1">
        <v>45880</v>
      </c>
      <c r="B197" t="s">
        <v>255</v>
      </c>
      <c r="C197" t="s">
        <v>63</v>
      </c>
      <c r="D197" t="s">
        <v>64</v>
      </c>
      <c r="E197" t="s">
        <v>17</v>
      </c>
      <c r="F197" t="s">
        <v>25</v>
      </c>
      <c r="G197" t="s">
        <v>26</v>
      </c>
      <c r="H197" t="s">
        <v>20</v>
      </c>
      <c r="I197" s="2">
        <v>3</v>
      </c>
      <c r="J197" s="3">
        <v>80.55</v>
      </c>
      <c r="K197" s="4">
        <v>0.05</v>
      </c>
      <c r="L197" s="3">
        <v>45.01</v>
      </c>
      <c r="M197" s="3">
        <f>SalesTable4711[[#This Row],[Quantity]]*SalesTable4711[[#This Row],[Unit Cost]]</f>
        <v>135.03</v>
      </c>
      <c r="N197" s="3">
        <f>SalesTable4711[[#This Row],[Net Revenue]]-SalesTable4711[[#This Row],[Total Cost]]</f>
        <v>94.539999999999992</v>
      </c>
      <c r="O197" s="2">
        <v>3</v>
      </c>
      <c r="P197" s="3">
        <f>SalesTable4711[[#This Row],[Unit Price]]*SalesTable4711[[#This Row],[Quantity]]</f>
        <v>241.64999999999998</v>
      </c>
      <c r="Q197" s="3">
        <f>ROUND(SalesTable4711[[#This Row],[Unit Price]]*SalesTable4711[[#This Row],[Quantity]]*(1-SalesTable4711[[#This Row],[Discount %]]),2)</f>
        <v>229.57</v>
      </c>
      <c r="R197" s="3">
        <f>SalesTable4711[[#This Row],[Net Revenue]]-SalesTable4711[[#This Row],[Total Cost]]</f>
        <v>94.539999999999992</v>
      </c>
      <c r="S197" s="34">
        <f>SalesTable4711[[#This Row],[Profit]]/SalesTable4711[[#This Row],[Net Revenue]]</f>
        <v>0.41181339025133945</v>
      </c>
    </row>
    <row r="198" spans="1:19">
      <c r="A198" s="1">
        <v>45854</v>
      </c>
      <c r="B198" t="s">
        <v>256</v>
      </c>
      <c r="C198" t="s">
        <v>15</v>
      </c>
      <c r="D198" t="s">
        <v>16</v>
      </c>
      <c r="E198" t="s">
        <v>17</v>
      </c>
      <c r="F198" t="s">
        <v>25</v>
      </c>
      <c r="G198" t="s">
        <v>26</v>
      </c>
      <c r="H198" t="s">
        <v>20</v>
      </c>
      <c r="I198" s="2">
        <v>6</v>
      </c>
      <c r="J198" s="3">
        <v>29.75</v>
      </c>
      <c r="K198" s="4">
        <v>0</v>
      </c>
      <c r="L198" s="3">
        <v>12.04</v>
      </c>
      <c r="M198" s="3">
        <f>SalesTable4711[[#This Row],[Quantity]]*SalesTable4711[[#This Row],[Unit Cost]]</f>
        <v>72.239999999999995</v>
      </c>
      <c r="N198" s="3">
        <f>SalesTable4711[[#This Row],[Net Revenue]]-SalesTable4711[[#This Row],[Total Cost]]</f>
        <v>106.26</v>
      </c>
      <c r="O198" s="2">
        <v>6</v>
      </c>
      <c r="P198" s="3">
        <f>SalesTable4711[[#This Row],[Unit Price]]*SalesTable4711[[#This Row],[Quantity]]</f>
        <v>178.5</v>
      </c>
      <c r="Q198" s="3">
        <f>ROUND(SalesTable4711[[#This Row],[Unit Price]]*SalesTable4711[[#This Row],[Quantity]]*(1-SalesTable4711[[#This Row],[Discount %]]),2)</f>
        <v>178.5</v>
      </c>
      <c r="R198" s="3">
        <f>SalesTable4711[[#This Row],[Net Revenue]]-SalesTable4711[[#This Row],[Total Cost]]</f>
        <v>106.26</v>
      </c>
      <c r="S198" s="34">
        <f>SalesTable4711[[#This Row],[Profit]]/SalesTable4711[[#This Row],[Net Revenue]]</f>
        <v>0.59529411764705886</v>
      </c>
    </row>
    <row r="199" spans="1:19">
      <c r="A199" s="1">
        <v>45985</v>
      </c>
      <c r="B199" t="s">
        <v>257</v>
      </c>
      <c r="C199" t="s">
        <v>35</v>
      </c>
      <c r="D199" t="s">
        <v>36</v>
      </c>
      <c r="E199" t="s">
        <v>17</v>
      </c>
      <c r="F199" t="s">
        <v>41</v>
      </c>
      <c r="G199" t="s">
        <v>42</v>
      </c>
      <c r="H199" t="s">
        <v>33</v>
      </c>
      <c r="I199" s="2">
        <v>5</v>
      </c>
      <c r="J199" s="3">
        <v>24.6</v>
      </c>
      <c r="K199" s="4">
        <v>0</v>
      </c>
      <c r="L199" s="3">
        <v>9.4700000000000006</v>
      </c>
      <c r="M199" s="3">
        <f>SalesTable4711[[#This Row],[Quantity]]*SalesTable4711[[#This Row],[Unit Cost]]</f>
        <v>47.35</v>
      </c>
      <c r="N199" s="3">
        <f>SalesTable4711[[#This Row],[Net Revenue]]-SalesTable4711[[#This Row],[Total Cost]]</f>
        <v>75.650000000000006</v>
      </c>
      <c r="O199" s="2">
        <v>0</v>
      </c>
      <c r="P199" s="3">
        <f>SalesTable4711[[#This Row],[Unit Price]]*SalesTable4711[[#This Row],[Quantity]]</f>
        <v>123</v>
      </c>
      <c r="Q199" s="3">
        <f>ROUND(SalesTable4711[[#This Row],[Unit Price]]*SalesTable4711[[#This Row],[Quantity]]*(1-SalesTable4711[[#This Row],[Discount %]]),2)</f>
        <v>123</v>
      </c>
      <c r="R199" s="3">
        <f>SalesTable4711[[#This Row],[Net Revenue]]-SalesTable4711[[#This Row],[Total Cost]]</f>
        <v>75.650000000000006</v>
      </c>
      <c r="S199" s="34">
        <f>SalesTable4711[[#This Row],[Profit]]/SalesTable4711[[#This Row],[Net Revenue]]</f>
        <v>0.61504065040650413</v>
      </c>
    </row>
    <row r="200" spans="1:19">
      <c r="A200" s="1">
        <v>45920</v>
      </c>
      <c r="B200" t="s">
        <v>258</v>
      </c>
      <c r="C200" t="s">
        <v>58</v>
      </c>
      <c r="D200" t="s">
        <v>59</v>
      </c>
      <c r="E200" t="s">
        <v>17</v>
      </c>
      <c r="F200" t="s">
        <v>52</v>
      </c>
      <c r="G200" t="s">
        <v>53</v>
      </c>
      <c r="H200" t="s">
        <v>20</v>
      </c>
      <c r="I200" s="2">
        <v>5</v>
      </c>
      <c r="J200" s="3">
        <v>19.43</v>
      </c>
      <c r="K200" s="4">
        <v>0.15</v>
      </c>
      <c r="L200" s="3">
        <v>7.25</v>
      </c>
      <c r="M200" s="3">
        <f>SalesTable4711[[#This Row],[Quantity]]*SalesTable4711[[#This Row],[Unit Cost]]</f>
        <v>36.25</v>
      </c>
      <c r="N200" s="3">
        <f>SalesTable4711[[#This Row],[Net Revenue]]-SalesTable4711[[#This Row],[Total Cost]]</f>
        <v>46.33</v>
      </c>
      <c r="O200" s="2">
        <v>5</v>
      </c>
      <c r="P200" s="3">
        <f>SalesTable4711[[#This Row],[Unit Price]]*SalesTable4711[[#This Row],[Quantity]]</f>
        <v>97.15</v>
      </c>
      <c r="Q200" s="3">
        <f>ROUND(SalesTable4711[[#This Row],[Unit Price]]*SalesTable4711[[#This Row],[Quantity]]*(1-SalesTable4711[[#This Row],[Discount %]]),2)</f>
        <v>82.58</v>
      </c>
      <c r="R200" s="3">
        <f>SalesTable4711[[#This Row],[Net Revenue]]-SalesTable4711[[#This Row],[Total Cost]]</f>
        <v>46.33</v>
      </c>
      <c r="S200" s="34">
        <f>SalesTable4711[[#This Row],[Profit]]/SalesTable4711[[#This Row],[Net Revenue]]</f>
        <v>0.56103172681036573</v>
      </c>
    </row>
    <row r="201" spans="1:19">
      <c r="A201" s="1">
        <v>45739</v>
      </c>
      <c r="B201" t="s">
        <v>259</v>
      </c>
      <c r="C201" t="s">
        <v>39</v>
      </c>
      <c r="D201" t="s">
        <v>40</v>
      </c>
      <c r="E201" t="s">
        <v>30</v>
      </c>
      <c r="F201" t="s">
        <v>52</v>
      </c>
      <c r="G201" t="s">
        <v>53</v>
      </c>
      <c r="H201" t="s">
        <v>33</v>
      </c>
      <c r="I201" s="2">
        <v>4</v>
      </c>
      <c r="J201" s="3">
        <v>54.9</v>
      </c>
      <c r="K201" s="4">
        <v>0</v>
      </c>
      <c r="L201" s="3">
        <v>27.22</v>
      </c>
      <c r="M201" s="3">
        <f>SalesTable4711[[#This Row],[Quantity]]*SalesTable4711[[#This Row],[Unit Cost]]</f>
        <v>108.88</v>
      </c>
      <c r="N201" s="3">
        <f>SalesTable4711[[#This Row],[Net Revenue]]-SalesTable4711[[#This Row],[Total Cost]]</f>
        <v>110.72</v>
      </c>
      <c r="O201" s="2">
        <v>0</v>
      </c>
      <c r="P201" s="3">
        <f>SalesTable4711[[#This Row],[Unit Price]]*SalesTable4711[[#This Row],[Quantity]]</f>
        <v>219.6</v>
      </c>
      <c r="Q201" s="3">
        <f>ROUND(SalesTable4711[[#This Row],[Unit Price]]*SalesTable4711[[#This Row],[Quantity]]*(1-SalesTable4711[[#This Row],[Discount %]]),2)</f>
        <v>219.6</v>
      </c>
      <c r="R201" s="3">
        <f>SalesTable4711[[#This Row],[Net Revenue]]-SalesTable4711[[#This Row],[Total Cost]]</f>
        <v>110.72</v>
      </c>
      <c r="S201" s="34">
        <f>SalesTable4711[[#This Row],[Profit]]/SalesTable4711[[#This Row],[Net Revenue]]</f>
        <v>0.50418943533697635</v>
      </c>
    </row>
    <row r="202" spans="1:19">
      <c r="A202" s="1">
        <v>45887</v>
      </c>
      <c r="B202" t="s">
        <v>260</v>
      </c>
      <c r="C202" t="s">
        <v>73</v>
      </c>
      <c r="D202" t="s">
        <v>74</v>
      </c>
      <c r="E202" t="s">
        <v>75</v>
      </c>
      <c r="F202" t="s">
        <v>52</v>
      </c>
      <c r="G202" t="s">
        <v>53</v>
      </c>
      <c r="H202" t="s">
        <v>33</v>
      </c>
      <c r="I202" s="2">
        <v>2</v>
      </c>
      <c r="J202" s="3">
        <v>31.36</v>
      </c>
      <c r="K202" s="4">
        <v>0.2</v>
      </c>
      <c r="L202" s="3">
        <v>14.11</v>
      </c>
      <c r="M202" s="3">
        <f>SalesTable4711[[#This Row],[Quantity]]*SalesTable4711[[#This Row],[Unit Cost]]</f>
        <v>28.22</v>
      </c>
      <c r="N202" s="3">
        <f>SalesTable4711[[#This Row],[Net Revenue]]-SalesTable4711[[#This Row],[Total Cost]]</f>
        <v>21.96</v>
      </c>
      <c r="O202" s="2">
        <v>0</v>
      </c>
      <c r="P202" s="3">
        <f>SalesTable4711[[#This Row],[Unit Price]]*SalesTable4711[[#This Row],[Quantity]]</f>
        <v>62.72</v>
      </c>
      <c r="Q202" s="3">
        <f>ROUND(SalesTable4711[[#This Row],[Unit Price]]*SalesTable4711[[#This Row],[Quantity]]*(1-SalesTable4711[[#This Row],[Discount %]]),2)</f>
        <v>50.18</v>
      </c>
      <c r="R202" s="3">
        <f>SalesTable4711[[#This Row],[Net Revenue]]-SalesTable4711[[#This Row],[Total Cost]]</f>
        <v>21.96</v>
      </c>
      <c r="S202" s="34">
        <f>SalesTable4711[[#This Row],[Profit]]/SalesTable4711[[#This Row],[Net Revenue]]</f>
        <v>0.43762455161418895</v>
      </c>
    </row>
    <row r="203" spans="1:19">
      <c r="A203" s="1">
        <v>45802</v>
      </c>
      <c r="B203" t="s">
        <v>261</v>
      </c>
      <c r="C203" t="s">
        <v>35</v>
      </c>
      <c r="D203" t="s">
        <v>36</v>
      </c>
      <c r="E203" t="s">
        <v>17</v>
      </c>
      <c r="F203" t="s">
        <v>18</v>
      </c>
      <c r="G203" t="s">
        <v>19</v>
      </c>
      <c r="H203" t="s">
        <v>33</v>
      </c>
      <c r="I203" s="2">
        <v>1</v>
      </c>
      <c r="J203" s="3">
        <v>24.12</v>
      </c>
      <c r="K203" s="4">
        <v>0.2</v>
      </c>
      <c r="L203" s="3">
        <v>9.52</v>
      </c>
      <c r="M203" s="3">
        <f>SalesTable4711[[#This Row],[Quantity]]*SalesTable4711[[#This Row],[Unit Cost]]</f>
        <v>9.52</v>
      </c>
      <c r="N203" s="3">
        <f>SalesTable4711[[#This Row],[Net Revenue]]-SalesTable4711[[#This Row],[Total Cost]]</f>
        <v>9.7800000000000011</v>
      </c>
      <c r="O203" s="2">
        <v>0</v>
      </c>
      <c r="P203" s="3">
        <f>SalesTable4711[[#This Row],[Unit Price]]*SalesTable4711[[#This Row],[Quantity]]</f>
        <v>24.12</v>
      </c>
      <c r="Q203" s="3">
        <f>ROUND(SalesTable4711[[#This Row],[Unit Price]]*SalesTable4711[[#This Row],[Quantity]]*(1-SalesTable4711[[#This Row],[Discount %]]),2)</f>
        <v>19.3</v>
      </c>
      <c r="R203" s="3">
        <f>SalesTable4711[[#This Row],[Net Revenue]]-SalesTable4711[[#This Row],[Total Cost]]</f>
        <v>9.7800000000000011</v>
      </c>
      <c r="S203" s="34">
        <f>SalesTable4711[[#This Row],[Profit]]/SalesTable4711[[#This Row],[Net Revenue]]</f>
        <v>0.50673575129533688</v>
      </c>
    </row>
    <row r="204" spans="1:19">
      <c r="A204" s="1">
        <v>46001</v>
      </c>
      <c r="B204" t="s">
        <v>262</v>
      </c>
      <c r="C204" t="s">
        <v>58</v>
      </c>
      <c r="D204" t="s">
        <v>59</v>
      </c>
      <c r="E204" t="s">
        <v>17</v>
      </c>
      <c r="F204" t="s">
        <v>18</v>
      </c>
      <c r="G204" t="s">
        <v>19</v>
      </c>
      <c r="H204" t="s">
        <v>33</v>
      </c>
      <c r="I204" s="2">
        <v>7</v>
      </c>
      <c r="J204" s="3">
        <v>19.77</v>
      </c>
      <c r="K204" s="4">
        <v>0.1</v>
      </c>
      <c r="L204" s="3">
        <v>7.43</v>
      </c>
      <c r="M204" s="3">
        <f>SalesTable4711[[#This Row],[Quantity]]*SalesTable4711[[#This Row],[Unit Cost]]</f>
        <v>52.01</v>
      </c>
      <c r="N204" s="3">
        <f>SalesTable4711[[#This Row],[Net Revenue]]-SalesTable4711[[#This Row],[Total Cost]]</f>
        <v>72.539999999999992</v>
      </c>
      <c r="O204" s="2">
        <v>0</v>
      </c>
      <c r="P204" s="3">
        <f>SalesTable4711[[#This Row],[Unit Price]]*SalesTable4711[[#This Row],[Quantity]]</f>
        <v>138.38999999999999</v>
      </c>
      <c r="Q204" s="3">
        <f>ROUND(SalesTable4711[[#This Row],[Unit Price]]*SalesTable4711[[#This Row],[Quantity]]*(1-SalesTable4711[[#This Row],[Discount %]]),2)</f>
        <v>124.55</v>
      </c>
      <c r="R204" s="3">
        <f>SalesTable4711[[#This Row],[Net Revenue]]-SalesTable4711[[#This Row],[Total Cost]]</f>
        <v>72.539999999999992</v>
      </c>
      <c r="S204" s="34">
        <f>SalesTable4711[[#This Row],[Profit]]/SalesTable4711[[#This Row],[Net Revenue]]</f>
        <v>0.58241670012043356</v>
      </c>
    </row>
    <row r="205" spans="1:19">
      <c r="A205" s="1">
        <v>45940</v>
      </c>
      <c r="B205" t="s">
        <v>263</v>
      </c>
      <c r="C205" t="s">
        <v>66</v>
      </c>
      <c r="D205" t="s">
        <v>67</v>
      </c>
      <c r="E205" t="s">
        <v>30</v>
      </c>
      <c r="F205" t="s">
        <v>25</v>
      </c>
      <c r="G205" t="s">
        <v>26</v>
      </c>
      <c r="H205" t="s">
        <v>33</v>
      </c>
      <c r="I205" s="2">
        <v>2</v>
      </c>
      <c r="J205" s="3">
        <v>72.010000000000005</v>
      </c>
      <c r="K205" s="4">
        <v>0.1</v>
      </c>
      <c r="L205" s="3">
        <v>34.619999999999997</v>
      </c>
      <c r="M205" s="3">
        <f>SalesTable4711[[#This Row],[Quantity]]*SalesTable4711[[#This Row],[Unit Cost]]</f>
        <v>69.239999999999995</v>
      </c>
      <c r="N205" s="3">
        <f>SalesTable4711[[#This Row],[Net Revenue]]-SalesTable4711[[#This Row],[Total Cost]]</f>
        <v>60.38000000000001</v>
      </c>
      <c r="O205" s="2">
        <v>0</v>
      </c>
      <c r="P205" s="3">
        <f>SalesTable4711[[#This Row],[Unit Price]]*SalesTable4711[[#This Row],[Quantity]]</f>
        <v>144.02000000000001</v>
      </c>
      <c r="Q205" s="3">
        <f>ROUND(SalesTable4711[[#This Row],[Unit Price]]*SalesTable4711[[#This Row],[Quantity]]*(1-SalesTable4711[[#This Row],[Discount %]]),2)</f>
        <v>129.62</v>
      </c>
      <c r="R205" s="3">
        <f>SalesTable4711[[#This Row],[Net Revenue]]-SalesTable4711[[#This Row],[Total Cost]]</f>
        <v>60.38000000000001</v>
      </c>
      <c r="S205" s="34">
        <f>SalesTable4711[[#This Row],[Profit]]/SalesTable4711[[#This Row],[Net Revenue]]</f>
        <v>0.46582317543588958</v>
      </c>
    </row>
    <row r="206" spans="1:19">
      <c r="A206" s="1">
        <v>45971</v>
      </c>
      <c r="B206" t="s">
        <v>264</v>
      </c>
      <c r="C206" t="s">
        <v>28</v>
      </c>
      <c r="D206" t="s">
        <v>29</v>
      </c>
      <c r="E206" t="s">
        <v>30</v>
      </c>
      <c r="F206" t="s">
        <v>18</v>
      </c>
      <c r="G206" t="s">
        <v>19</v>
      </c>
      <c r="H206" t="s">
        <v>33</v>
      </c>
      <c r="I206" s="2">
        <v>3</v>
      </c>
      <c r="J206" s="3">
        <v>25.22</v>
      </c>
      <c r="K206" s="4">
        <v>0.2</v>
      </c>
      <c r="L206" s="3">
        <v>10.4</v>
      </c>
      <c r="M206" s="3">
        <f>SalesTable4711[[#This Row],[Quantity]]*SalesTable4711[[#This Row],[Unit Cost]]</f>
        <v>31.200000000000003</v>
      </c>
      <c r="N206" s="3">
        <f>SalesTable4711[[#This Row],[Net Revenue]]-SalesTable4711[[#This Row],[Total Cost]]</f>
        <v>29.33</v>
      </c>
      <c r="O206" s="2">
        <v>0</v>
      </c>
      <c r="P206" s="3">
        <f>SalesTable4711[[#This Row],[Unit Price]]*SalesTable4711[[#This Row],[Quantity]]</f>
        <v>75.66</v>
      </c>
      <c r="Q206" s="3">
        <f>ROUND(SalesTable4711[[#This Row],[Unit Price]]*SalesTable4711[[#This Row],[Quantity]]*(1-SalesTable4711[[#This Row],[Discount %]]),2)</f>
        <v>60.53</v>
      </c>
      <c r="R206" s="3">
        <f>SalesTable4711[[#This Row],[Net Revenue]]-SalesTable4711[[#This Row],[Total Cost]]</f>
        <v>29.33</v>
      </c>
      <c r="S206" s="34">
        <f>SalesTable4711[[#This Row],[Profit]]/SalesTable4711[[#This Row],[Net Revenue]]</f>
        <v>0.48455311415826857</v>
      </c>
    </row>
    <row r="207" spans="1:19">
      <c r="A207" s="1">
        <v>45878</v>
      </c>
      <c r="B207" t="s">
        <v>265</v>
      </c>
      <c r="C207" t="s">
        <v>69</v>
      </c>
      <c r="D207" t="s">
        <v>70</v>
      </c>
      <c r="E207" t="s">
        <v>30</v>
      </c>
      <c r="F207" t="s">
        <v>41</v>
      </c>
      <c r="G207" t="s">
        <v>42</v>
      </c>
      <c r="H207" t="s">
        <v>33</v>
      </c>
      <c r="I207" s="2">
        <v>4</v>
      </c>
      <c r="J207" s="3">
        <v>39.369999999999997</v>
      </c>
      <c r="K207" s="4">
        <v>0.2</v>
      </c>
      <c r="L207" s="3">
        <v>18.05</v>
      </c>
      <c r="M207" s="3">
        <f>SalesTable4711[[#This Row],[Quantity]]*SalesTable4711[[#This Row],[Unit Cost]]</f>
        <v>72.2</v>
      </c>
      <c r="N207" s="3">
        <f>SalesTable4711[[#This Row],[Net Revenue]]-SalesTable4711[[#This Row],[Total Cost]]</f>
        <v>53.78</v>
      </c>
      <c r="O207" s="2">
        <v>0</v>
      </c>
      <c r="P207" s="3">
        <f>SalesTable4711[[#This Row],[Unit Price]]*SalesTable4711[[#This Row],[Quantity]]</f>
        <v>157.47999999999999</v>
      </c>
      <c r="Q207" s="3">
        <f>ROUND(SalesTable4711[[#This Row],[Unit Price]]*SalesTable4711[[#This Row],[Quantity]]*(1-SalesTable4711[[#This Row],[Discount %]]),2)</f>
        <v>125.98</v>
      </c>
      <c r="R207" s="3">
        <f>SalesTable4711[[#This Row],[Net Revenue]]-SalesTable4711[[#This Row],[Total Cost]]</f>
        <v>53.78</v>
      </c>
      <c r="S207" s="34">
        <f>SalesTable4711[[#This Row],[Profit]]/SalesTable4711[[#This Row],[Net Revenue]]</f>
        <v>0.42689315764407049</v>
      </c>
    </row>
    <row r="208" spans="1:19">
      <c r="A208" s="1">
        <v>45751</v>
      </c>
      <c r="B208" t="s">
        <v>266</v>
      </c>
      <c r="C208" t="s">
        <v>82</v>
      </c>
      <c r="D208" t="s">
        <v>83</v>
      </c>
      <c r="E208" t="s">
        <v>75</v>
      </c>
      <c r="F208" t="s">
        <v>18</v>
      </c>
      <c r="G208" t="s">
        <v>19</v>
      </c>
      <c r="H208" t="s">
        <v>33</v>
      </c>
      <c r="I208" s="2">
        <v>1</v>
      </c>
      <c r="J208" s="3">
        <v>27.94</v>
      </c>
      <c r="K208" s="4">
        <v>0</v>
      </c>
      <c r="L208" s="3">
        <v>11.97</v>
      </c>
      <c r="M208" s="3">
        <f>SalesTable4711[[#This Row],[Quantity]]*SalesTable4711[[#This Row],[Unit Cost]]</f>
        <v>11.97</v>
      </c>
      <c r="N208" s="3">
        <f>SalesTable4711[[#This Row],[Net Revenue]]-SalesTable4711[[#This Row],[Total Cost]]</f>
        <v>15.97</v>
      </c>
      <c r="O208" s="2">
        <v>0</v>
      </c>
      <c r="P208" s="3">
        <f>SalesTable4711[[#This Row],[Unit Price]]*SalesTable4711[[#This Row],[Quantity]]</f>
        <v>27.94</v>
      </c>
      <c r="Q208" s="3">
        <f>ROUND(SalesTable4711[[#This Row],[Unit Price]]*SalesTable4711[[#This Row],[Quantity]]*(1-SalesTable4711[[#This Row],[Discount %]]),2)</f>
        <v>27.94</v>
      </c>
      <c r="R208" s="3">
        <f>SalesTable4711[[#This Row],[Net Revenue]]-SalesTable4711[[#This Row],[Total Cost]]</f>
        <v>15.97</v>
      </c>
      <c r="S208" s="34">
        <f>SalesTable4711[[#This Row],[Profit]]/SalesTable4711[[#This Row],[Net Revenue]]</f>
        <v>0.57158196134574091</v>
      </c>
    </row>
    <row r="209" spans="1:19">
      <c r="A209" s="1">
        <v>45663</v>
      </c>
      <c r="B209" t="s">
        <v>267</v>
      </c>
      <c r="C209" t="s">
        <v>82</v>
      </c>
      <c r="D209" t="s">
        <v>83</v>
      </c>
      <c r="E209" t="s">
        <v>75</v>
      </c>
      <c r="F209" t="s">
        <v>52</v>
      </c>
      <c r="G209" t="s">
        <v>53</v>
      </c>
      <c r="H209" t="s">
        <v>33</v>
      </c>
      <c r="I209" s="2">
        <v>1</v>
      </c>
      <c r="J209" s="3">
        <v>28.26</v>
      </c>
      <c r="K209" s="4">
        <v>0.1</v>
      </c>
      <c r="L209" s="3">
        <v>11.65</v>
      </c>
      <c r="M209" s="3">
        <f>SalesTable4711[[#This Row],[Quantity]]*SalesTable4711[[#This Row],[Unit Cost]]</f>
        <v>11.65</v>
      </c>
      <c r="N209" s="3">
        <f>SalesTable4711[[#This Row],[Net Revenue]]-SalesTable4711[[#This Row],[Total Cost]]</f>
        <v>13.78</v>
      </c>
      <c r="O209" s="2">
        <v>0</v>
      </c>
      <c r="P209" s="3">
        <f>SalesTable4711[[#This Row],[Unit Price]]*SalesTable4711[[#This Row],[Quantity]]</f>
        <v>28.26</v>
      </c>
      <c r="Q209" s="3">
        <f>ROUND(SalesTable4711[[#This Row],[Unit Price]]*SalesTable4711[[#This Row],[Quantity]]*(1-SalesTable4711[[#This Row],[Discount %]]),2)</f>
        <v>25.43</v>
      </c>
      <c r="R209" s="3">
        <f>SalesTable4711[[#This Row],[Net Revenue]]-SalesTable4711[[#This Row],[Total Cost]]</f>
        <v>13.78</v>
      </c>
      <c r="S209" s="34">
        <f>SalesTable4711[[#This Row],[Profit]]/SalesTable4711[[#This Row],[Net Revenue]]</f>
        <v>0.5418796696814786</v>
      </c>
    </row>
    <row r="210" spans="1:19">
      <c r="A210" s="1">
        <v>45682</v>
      </c>
      <c r="B210" t="s">
        <v>268</v>
      </c>
      <c r="C210" t="s">
        <v>66</v>
      </c>
      <c r="D210" t="s">
        <v>67</v>
      </c>
      <c r="E210" t="s">
        <v>30</v>
      </c>
      <c r="F210" t="s">
        <v>25</v>
      </c>
      <c r="G210" t="s">
        <v>26</v>
      </c>
      <c r="H210" t="s">
        <v>20</v>
      </c>
      <c r="I210" s="2">
        <v>5</v>
      </c>
      <c r="J210" s="3">
        <v>71.459999999999994</v>
      </c>
      <c r="K210" s="4">
        <v>0</v>
      </c>
      <c r="L210" s="3">
        <v>33.56</v>
      </c>
      <c r="M210" s="3">
        <f>SalesTable4711[[#This Row],[Quantity]]*SalesTable4711[[#This Row],[Unit Cost]]</f>
        <v>167.8</v>
      </c>
      <c r="N210" s="3">
        <f>SalesTable4711[[#This Row],[Net Revenue]]-SalesTable4711[[#This Row],[Total Cost]]</f>
        <v>189.5</v>
      </c>
      <c r="O210" s="2">
        <v>5</v>
      </c>
      <c r="P210" s="3">
        <f>SalesTable4711[[#This Row],[Unit Price]]*SalesTable4711[[#This Row],[Quantity]]</f>
        <v>357.29999999999995</v>
      </c>
      <c r="Q210" s="3">
        <f>ROUND(SalesTable4711[[#This Row],[Unit Price]]*SalesTable4711[[#This Row],[Quantity]]*(1-SalesTable4711[[#This Row],[Discount %]]),2)</f>
        <v>357.3</v>
      </c>
      <c r="R210" s="3">
        <f>SalesTable4711[[#This Row],[Net Revenue]]-SalesTable4711[[#This Row],[Total Cost]]</f>
        <v>189.5</v>
      </c>
      <c r="S210" s="34">
        <f>SalesTable4711[[#This Row],[Profit]]/SalesTable4711[[#This Row],[Net Revenue]]</f>
        <v>0.53036663867898126</v>
      </c>
    </row>
    <row r="211" spans="1:19">
      <c r="A211" s="1">
        <v>45997</v>
      </c>
      <c r="B211" t="s">
        <v>269</v>
      </c>
      <c r="C211" t="s">
        <v>63</v>
      </c>
      <c r="D211" t="s">
        <v>64</v>
      </c>
      <c r="E211" t="s">
        <v>17</v>
      </c>
      <c r="F211" t="s">
        <v>41</v>
      </c>
      <c r="G211" t="s">
        <v>42</v>
      </c>
      <c r="H211" t="s">
        <v>33</v>
      </c>
      <c r="I211" s="2">
        <v>5</v>
      </c>
      <c r="J211" s="3">
        <v>78.48</v>
      </c>
      <c r="K211" s="4">
        <v>0.05</v>
      </c>
      <c r="L211" s="3">
        <v>44.12</v>
      </c>
      <c r="M211" s="3">
        <f>SalesTable4711[[#This Row],[Quantity]]*SalesTable4711[[#This Row],[Unit Cost]]</f>
        <v>220.6</v>
      </c>
      <c r="N211" s="3">
        <f>SalesTable4711[[#This Row],[Net Revenue]]-SalesTable4711[[#This Row],[Total Cost]]</f>
        <v>152.17999999999998</v>
      </c>
      <c r="O211" s="2">
        <v>0</v>
      </c>
      <c r="P211" s="3">
        <f>SalesTable4711[[#This Row],[Unit Price]]*SalesTable4711[[#This Row],[Quantity]]</f>
        <v>392.40000000000003</v>
      </c>
      <c r="Q211" s="3">
        <f>ROUND(SalesTable4711[[#This Row],[Unit Price]]*SalesTable4711[[#This Row],[Quantity]]*(1-SalesTable4711[[#This Row],[Discount %]]),2)</f>
        <v>372.78</v>
      </c>
      <c r="R211" s="3">
        <f>SalesTable4711[[#This Row],[Net Revenue]]-SalesTable4711[[#This Row],[Total Cost]]</f>
        <v>152.17999999999998</v>
      </c>
      <c r="S211" s="34">
        <f>SalesTable4711[[#This Row],[Profit]]/SalesTable4711[[#This Row],[Net Revenue]]</f>
        <v>0.40823005526047534</v>
      </c>
    </row>
    <row r="212" spans="1:19">
      <c r="A212" s="1">
        <v>45873</v>
      </c>
      <c r="B212" t="s">
        <v>270</v>
      </c>
      <c r="C212" t="s">
        <v>63</v>
      </c>
      <c r="D212" t="s">
        <v>64</v>
      </c>
      <c r="E212" t="s">
        <v>17</v>
      </c>
      <c r="F212" t="s">
        <v>18</v>
      </c>
      <c r="G212" t="s">
        <v>19</v>
      </c>
      <c r="H212" t="s">
        <v>20</v>
      </c>
      <c r="I212" s="2">
        <v>10</v>
      </c>
      <c r="J212" s="3">
        <v>80.2</v>
      </c>
      <c r="K212" s="4">
        <v>0.15</v>
      </c>
      <c r="L212" s="3">
        <v>44.34</v>
      </c>
      <c r="M212" s="3">
        <f>SalesTable4711[[#This Row],[Quantity]]*SalesTable4711[[#This Row],[Unit Cost]]</f>
        <v>443.40000000000003</v>
      </c>
      <c r="N212" s="3">
        <f>SalesTable4711[[#This Row],[Net Revenue]]-SalesTable4711[[#This Row],[Total Cost]]</f>
        <v>238.3</v>
      </c>
      <c r="O212" s="2">
        <v>10</v>
      </c>
      <c r="P212" s="3">
        <f>SalesTable4711[[#This Row],[Unit Price]]*SalesTable4711[[#This Row],[Quantity]]</f>
        <v>802</v>
      </c>
      <c r="Q212" s="3">
        <f>ROUND(SalesTable4711[[#This Row],[Unit Price]]*SalesTable4711[[#This Row],[Quantity]]*(1-SalesTable4711[[#This Row],[Discount %]]),2)</f>
        <v>681.7</v>
      </c>
      <c r="R212" s="3">
        <f>SalesTable4711[[#This Row],[Net Revenue]]-SalesTable4711[[#This Row],[Total Cost]]</f>
        <v>238.3</v>
      </c>
      <c r="S212" s="34">
        <f>SalesTable4711[[#This Row],[Profit]]/SalesTable4711[[#This Row],[Net Revenue]]</f>
        <v>0.34956725832477631</v>
      </c>
    </row>
    <row r="213" spans="1:19">
      <c r="A213" s="1">
        <v>45847</v>
      </c>
      <c r="B213" t="s">
        <v>271</v>
      </c>
      <c r="C213" t="s">
        <v>39</v>
      </c>
      <c r="D213" t="s">
        <v>40</v>
      </c>
      <c r="E213" t="s">
        <v>30</v>
      </c>
      <c r="F213" t="s">
        <v>41</v>
      </c>
      <c r="G213" t="s">
        <v>42</v>
      </c>
      <c r="H213" t="s">
        <v>20</v>
      </c>
      <c r="I213" s="2">
        <v>5</v>
      </c>
      <c r="J213" s="3">
        <v>55.48</v>
      </c>
      <c r="K213" s="4">
        <v>0.15</v>
      </c>
      <c r="L213" s="3">
        <v>27.31</v>
      </c>
      <c r="M213" s="3">
        <f>SalesTable4711[[#This Row],[Quantity]]*SalesTable4711[[#This Row],[Unit Cost]]</f>
        <v>136.54999999999998</v>
      </c>
      <c r="N213" s="3">
        <f>SalesTable4711[[#This Row],[Net Revenue]]-SalesTable4711[[#This Row],[Total Cost]]</f>
        <v>99.240000000000009</v>
      </c>
      <c r="O213" s="2">
        <v>5</v>
      </c>
      <c r="P213" s="3">
        <f>SalesTable4711[[#This Row],[Unit Price]]*SalesTable4711[[#This Row],[Quantity]]</f>
        <v>277.39999999999998</v>
      </c>
      <c r="Q213" s="3">
        <f>ROUND(SalesTable4711[[#This Row],[Unit Price]]*SalesTable4711[[#This Row],[Quantity]]*(1-SalesTable4711[[#This Row],[Discount %]]),2)</f>
        <v>235.79</v>
      </c>
      <c r="R213" s="3">
        <f>SalesTable4711[[#This Row],[Net Revenue]]-SalesTable4711[[#This Row],[Total Cost]]</f>
        <v>99.240000000000009</v>
      </c>
      <c r="S213" s="34">
        <f>SalesTable4711[[#This Row],[Profit]]/SalesTable4711[[#This Row],[Net Revenue]]</f>
        <v>0.42088298910047078</v>
      </c>
    </row>
    <row r="214" spans="1:19">
      <c r="A214" s="1">
        <v>45894</v>
      </c>
      <c r="B214" t="s">
        <v>272</v>
      </c>
      <c r="C214" t="s">
        <v>39</v>
      </c>
      <c r="D214" t="s">
        <v>40</v>
      </c>
      <c r="E214" t="s">
        <v>30</v>
      </c>
      <c r="F214" t="s">
        <v>31</v>
      </c>
      <c r="G214" t="s">
        <v>32</v>
      </c>
      <c r="H214" t="s">
        <v>33</v>
      </c>
      <c r="I214" s="2">
        <v>4</v>
      </c>
      <c r="J214" s="3">
        <v>54.68</v>
      </c>
      <c r="K214" s="4">
        <v>0.1</v>
      </c>
      <c r="L214" s="3">
        <v>27.02</v>
      </c>
      <c r="M214" s="3">
        <f>SalesTable4711[[#This Row],[Quantity]]*SalesTable4711[[#This Row],[Unit Cost]]</f>
        <v>108.08</v>
      </c>
      <c r="N214" s="3">
        <f>SalesTable4711[[#This Row],[Net Revenue]]-SalesTable4711[[#This Row],[Total Cost]]</f>
        <v>88.77</v>
      </c>
      <c r="O214" s="2">
        <v>0</v>
      </c>
      <c r="P214" s="3">
        <f>SalesTable4711[[#This Row],[Unit Price]]*SalesTable4711[[#This Row],[Quantity]]</f>
        <v>218.72</v>
      </c>
      <c r="Q214" s="3">
        <f>ROUND(SalesTable4711[[#This Row],[Unit Price]]*SalesTable4711[[#This Row],[Quantity]]*(1-SalesTable4711[[#This Row],[Discount %]]),2)</f>
        <v>196.85</v>
      </c>
      <c r="R214" s="3">
        <f>SalesTable4711[[#This Row],[Net Revenue]]-SalesTable4711[[#This Row],[Total Cost]]</f>
        <v>88.77</v>
      </c>
      <c r="S214" s="34">
        <f>SalesTable4711[[#This Row],[Profit]]/SalesTable4711[[#This Row],[Net Revenue]]</f>
        <v>0.4509525019050038</v>
      </c>
    </row>
    <row r="215" spans="1:19">
      <c r="A215" s="1">
        <v>45710</v>
      </c>
      <c r="B215" t="s">
        <v>273</v>
      </c>
      <c r="C215" t="s">
        <v>66</v>
      </c>
      <c r="D215" t="s">
        <v>67</v>
      </c>
      <c r="E215" t="s">
        <v>30</v>
      </c>
      <c r="F215" t="s">
        <v>31</v>
      </c>
      <c r="G215" t="s">
        <v>32</v>
      </c>
      <c r="H215" t="s">
        <v>33</v>
      </c>
      <c r="I215" s="2">
        <v>3</v>
      </c>
      <c r="J215" s="3">
        <v>71.819999999999993</v>
      </c>
      <c r="K215" s="4">
        <v>0</v>
      </c>
      <c r="L215" s="3">
        <v>33.67</v>
      </c>
      <c r="M215" s="3">
        <f>SalesTable4711[[#This Row],[Quantity]]*SalesTable4711[[#This Row],[Unit Cost]]</f>
        <v>101.01</v>
      </c>
      <c r="N215" s="3">
        <f>SalesTable4711[[#This Row],[Net Revenue]]-SalesTable4711[[#This Row],[Total Cost]]</f>
        <v>114.45</v>
      </c>
      <c r="O215" s="2">
        <v>0</v>
      </c>
      <c r="P215" s="3">
        <f>SalesTable4711[[#This Row],[Unit Price]]*SalesTable4711[[#This Row],[Quantity]]</f>
        <v>215.45999999999998</v>
      </c>
      <c r="Q215" s="3">
        <f>ROUND(SalesTable4711[[#This Row],[Unit Price]]*SalesTable4711[[#This Row],[Quantity]]*(1-SalesTable4711[[#This Row],[Discount %]]),2)</f>
        <v>215.46</v>
      </c>
      <c r="R215" s="3">
        <f>SalesTable4711[[#This Row],[Net Revenue]]-SalesTable4711[[#This Row],[Total Cost]]</f>
        <v>114.45</v>
      </c>
      <c r="S215" s="34">
        <f>SalesTable4711[[#This Row],[Profit]]/SalesTable4711[[#This Row],[Net Revenue]]</f>
        <v>0.53118908382066277</v>
      </c>
    </row>
    <row r="216" spans="1:19">
      <c r="A216" s="1">
        <v>45772</v>
      </c>
      <c r="B216" t="s">
        <v>274</v>
      </c>
      <c r="C216" t="s">
        <v>49</v>
      </c>
      <c r="D216" t="s">
        <v>50</v>
      </c>
      <c r="E216" t="s">
        <v>30</v>
      </c>
      <c r="F216" t="s">
        <v>18</v>
      </c>
      <c r="G216" t="s">
        <v>19</v>
      </c>
      <c r="H216" t="s">
        <v>20</v>
      </c>
      <c r="I216" s="2">
        <v>5</v>
      </c>
      <c r="J216" s="3">
        <v>184.42</v>
      </c>
      <c r="K216" s="4">
        <v>0.1</v>
      </c>
      <c r="L216" s="3">
        <v>115.93</v>
      </c>
      <c r="M216" s="3">
        <f>SalesTable4711[[#This Row],[Quantity]]*SalesTable4711[[#This Row],[Unit Cost]]</f>
        <v>579.65000000000009</v>
      </c>
      <c r="N216" s="3">
        <f>SalesTable4711[[#This Row],[Net Revenue]]-SalesTable4711[[#This Row],[Total Cost]]</f>
        <v>250.2399999999999</v>
      </c>
      <c r="O216" s="2">
        <v>5</v>
      </c>
      <c r="P216" s="3">
        <f>SalesTable4711[[#This Row],[Unit Price]]*SalesTable4711[[#This Row],[Quantity]]</f>
        <v>922.09999999999991</v>
      </c>
      <c r="Q216" s="3">
        <f>ROUND(SalesTable4711[[#This Row],[Unit Price]]*SalesTable4711[[#This Row],[Quantity]]*(1-SalesTable4711[[#This Row],[Discount %]]),2)</f>
        <v>829.89</v>
      </c>
      <c r="R216" s="3">
        <f>SalesTable4711[[#This Row],[Net Revenue]]-SalesTable4711[[#This Row],[Total Cost]]</f>
        <v>250.2399999999999</v>
      </c>
      <c r="S216" s="34">
        <f>SalesTable4711[[#This Row],[Profit]]/SalesTable4711[[#This Row],[Net Revenue]]</f>
        <v>0.30153393823277774</v>
      </c>
    </row>
    <row r="217" spans="1:19">
      <c r="A217" s="1">
        <v>45698</v>
      </c>
      <c r="B217" t="s">
        <v>275</v>
      </c>
      <c r="C217" t="s">
        <v>69</v>
      </c>
      <c r="D217" t="s">
        <v>70</v>
      </c>
      <c r="E217" t="s">
        <v>30</v>
      </c>
      <c r="F217" t="s">
        <v>52</v>
      </c>
      <c r="G217" t="s">
        <v>53</v>
      </c>
      <c r="H217" t="s">
        <v>33</v>
      </c>
      <c r="I217" s="2">
        <v>8</v>
      </c>
      <c r="J217" s="3">
        <v>40.92</v>
      </c>
      <c r="K217" s="4">
        <v>0.05</v>
      </c>
      <c r="L217" s="3">
        <v>18.39</v>
      </c>
      <c r="M217" s="3">
        <f>SalesTable4711[[#This Row],[Quantity]]*SalesTable4711[[#This Row],[Unit Cost]]</f>
        <v>147.12</v>
      </c>
      <c r="N217" s="3">
        <f>SalesTable4711[[#This Row],[Net Revenue]]-SalesTable4711[[#This Row],[Total Cost]]</f>
        <v>163.87</v>
      </c>
      <c r="O217" s="2">
        <v>0</v>
      </c>
      <c r="P217" s="3">
        <f>SalesTable4711[[#This Row],[Unit Price]]*SalesTable4711[[#This Row],[Quantity]]</f>
        <v>327.36</v>
      </c>
      <c r="Q217" s="3">
        <f>ROUND(SalesTable4711[[#This Row],[Unit Price]]*SalesTable4711[[#This Row],[Quantity]]*(1-SalesTable4711[[#This Row],[Discount %]]),2)</f>
        <v>310.99</v>
      </c>
      <c r="R217" s="3">
        <f>SalesTable4711[[#This Row],[Net Revenue]]-SalesTable4711[[#This Row],[Total Cost]]</f>
        <v>163.87</v>
      </c>
      <c r="S217" s="34">
        <f>SalesTable4711[[#This Row],[Profit]]/SalesTable4711[[#This Row],[Net Revenue]]</f>
        <v>0.52693012637062286</v>
      </c>
    </row>
    <row r="218" spans="1:19">
      <c r="A218" s="1">
        <v>45910</v>
      </c>
      <c r="B218" t="s">
        <v>276</v>
      </c>
      <c r="C218" t="s">
        <v>73</v>
      </c>
      <c r="D218" t="s">
        <v>74</v>
      </c>
      <c r="E218" t="s">
        <v>75</v>
      </c>
      <c r="F218" t="s">
        <v>25</v>
      </c>
      <c r="G218" t="s">
        <v>26</v>
      </c>
      <c r="H218" t="s">
        <v>20</v>
      </c>
      <c r="I218" s="2">
        <v>9</v>
      </c>
      <c r="J218" s="3">
        <v>31.95</v>
      </c>
      <c r="K218" s="4">
        <v>0.15</v>
      </c>
      <c r="L218" s="3">
        <v>14.26</v>
      </c>
      <c r="M218" s="3">
        <f>SalesTable4711[[#This Row],[Quantity]]*SalesTable4711[[#This Row],[Unit Cost]]</f>
        <v>128.34</v>
      </c>
      <c r="N218" s="3">
        <f>SalesTable4711[[#This Row],[Net Revenue]]-SalesTable4711[[#This Row],[Total Cost]]</f>
        <v>116.07999999999998</v>
      </c>
      <c r="O218" s="2">
        <v>9</v>
      </c>
      <c r="P218" s="3">
        <f>SalesTable4711[[#This Row],[Unit Price]]*SalesTable4711[[#This Row],[Quantity]]</f>
        <v>287.55</v>
      </c>
      <c r="Q218" s="3">
        <f>ROUND(SalesTable4711[[#This Row],[Unit Price]]*SalesTable4711[[#This Row],[Quantity]]*(1-SalesTable4711[[#This Row],[Discount %]]),2)</f>
        <v>244.42</v>
      </c>
      <c r="R218" s="3">
        <f>SalesTable4711[[#This Row],[Net Revenue]]-SalesTable4711[[#This Row],[Total Cost]]</f>
        <v>116.07999999999998</v>
      </c>
      <c r="S218" s="34">
        <f>SalesTable4711[[#This Row],[Profit]]/SalesTable4711[[#This Row],[Net Revenue]]</f>
        <v>0.47492021929465672</v>
      </c>
    </row>
    <row r="219" spans="1:19">
      <c r="A219" s="1">
        <v>45826</v>
      </c>
      <c r="B219" t="s">
        <v>277</v>
      </c>
      <c r="C219" t="s">
        <v>63</v>
      </c>
      <c r="D219" t="s">
        <v>64</v>
      </c>
      <c r="E219" t="s">
        <v>17</v>
      </c>
      <c r="F219" t="s">
        <v>52</v>
      </c>
      <c r="G219" t="s">
        <v>53</v>
      </c>
      <c r="H219" t="s">
        <v>33</v>
      </c>
      <c r="I219" s="2">
        <v>6</v>
      </c>
      <c r="J219" s="3">
        <v>81.55</v>
      </c>
      <c r="K219" s="4">
        <v>0.05</v>
      </c>
      <c r="L219" s="3">
        <v>45.32</v>
      </c>
      <c r="M219" s="3">
        <f>SalesTable4711[[#This Row],[Quantity]]*SalesTable4711[[#This Row],[Unit Cost]]</f>
        <v>271.92</v>
      </c>
      <c r="N219" s="3">
        <f>SalesTable4711[[#This Row],[Net Revenue]]-SalesTable4711[[#This Row],[Total Cost]]</f>
        <v>192.91999999999996</v>
      </c>
      <c r="O219" s="2">
        <v>0</v>
      </c>
      <c r="P219" s="3">
        <f>SalesTable4711[[#This Row],[Unit Price]]*SalesTable4711[[#This Row],[Quantity]]</f>
        <v>489.29999999999995</v>
      </c>
      <c r="Q219" s="3">
        <f>ROUND(SalesTable4711[[#This Row],[Unit Price]]*SalesTable4711[[#This Row],[Quantity]]*(1-SalesTable4711[[#This Row],[Discount %]]),2)</f>
        <v>464.84</v>
      </c>
      <c r="R219" s="3">
        <f>SalesTable4711[[#This Row],[Net Revenue]]-SalesTable4711[[#This Row],[Total Cost]]</f>
        <v>192.91999999999996</v>
      </c>
      <c r="S219" s="34">
        <f>SalesTable4711[[#This Row],[Profit]]/SalesTable4711[[#This Row],[Net Revenue]]</f>
        <v>0.41502452456759309</v>
      </c>
    </row>
    <row r="220" spans="1:19">
      <c r="A220" s="1">
        <v>45926</v>
      </c>
      <c r="B220" t="s">
        <v>278</v>
      </c>
      <c r="C220" t="s">
        <v>66</v>
      </c>
      <c r="D220" t="s">
        <v>67</v>
      </c>
      <c r="E220" t="s">
        <v>30</v>
      </c>
      <c r="F220" t="s">
        <v>25</v>
      </c>
      <c r="G220" t="s">
        <v>26</v>
      </c>
      <c r="H220" t="s">
        <v>33</v>
      </c>
      <c r="I220" s="2">
        <v>5</v>
      </c>
      <c r="J220" s="3">
        <v>68.22</v>
      </c>
      <c r="K220" s="4">
        <v>0</v>
      </c>
      <c r="L220" s="3">
        <v>33.4</v>
      </c>
      <c r="M220" s="3">
        <f>SalesTable4711[[#This Row],[Quantity]]*SalesTable4711[[#This Row],[Unit Cost]]</f>
        <v>167</v>
      </c>
      <c r="N220" s="3">
        <f>SalesTable4711[[#This Row],[Net Revenue]]-SalesTable4711[[#This Row],[Total Cost]]</f>
        <v>174.10000000000002</v>
      </c>
      <c r="O220" s="2">
        <v>0</v>
      </c>
      <c r="P220" s="3">
        <f>SalesTable4711[[#This Row],[Unit Price]]*SalesTable4711[[#This Row],[Quantity]]</f>
        <v>341.1</v>
      </c>
      <c r="Q220" s="3">
        <f>ROUND(SalesTable4711[[#This Row],[Unit Price]]*SalesTable4711[[#This Row],[Quantity]]*(1-SalesTable4711[[#This Row],[Discount %]]),2)</f>
        <v>341.1</v>
      </c>
      <c r="R220" s="3">
        <f>SalesTable4711[[#This Row],[Net Revenue]]-SalesTable4711[[#This Row],[Total Cost]]</f>
        <v>174.10000000000002</v>
      </c>
      <c r="S220" s="34">
        <f>SalesTable4711[[#This Row],[Profit]]/SalesTable4711[[#This Row],[Net Revenue]]</f>
        <v>0.51040750513046029</v>
      </c>
    </row>
    <row r="221" spans="1:19">
      <c r="A221" s="1">
        <v>45886</v>
      </c>
      <c r="B221" t="s">
        <v>279</v>
      </c>
      <c r="C221" t="s">
        <v>39</v>
      </c>
      <c r="D221" t="s">
        <v>40</v>
      </c>
      <c r="E221" t="s">
        <v>30</v>
      </c>
      <c r="F221" t="s">
        <v>25</v>
      </c>
      <c r="G221" t="s">
        <v>26</v>
      </c>
      <c r="H221" t="s">
        <v>33</v>
      </c>
      <c r="I221" s="2">
        <v>1</v>
      </c>
      <c r="J221" s="3">
        <v>56.16</v>
      </c>
      <c r="K221" s="4">
        <v>0.15</v>
      </c>
      <c r="L221" s="3">
        <v>26.59</v>
      </c>
      <c r="M221" s="3">
        <f>SalesTable4711[[#This Row],[Quantity]]*SalesTable4711[[#This Row],[Unit Cost]]</f>
        <v>26.59</v>
      </c>
      <c r="N221" s="3">
        <f>SalesTable4711[[#This Row],[Net Revenue]]-SalesTable4711[[#This Row],[Total Cost]]</f>
        <v>21.150000000000002</v>
      </c>
      <c r="O221" s="2">
        <v>0</v>
      </c>
      <c r="P221" s="3">
        <f>SalesTable4711[[#This Row],[Unit Price]]*SalesTable4711[[#This Row],[Quantity]]</f>
        <v>56.16</v>
      </c>
      <c r="Q221" s="3">
        <f>ROUND(SalesTable4711[[#This Row],[Unit Price]]*SalesTable4711[[#This Row],[Quantity]]*(1-SalesTable4711[[#This Row],[Discount %]]),2)</f>
        <v>47.74</v>
      </c>
      <c r="R221" s="3">
        <f>SalesTable4711[[#This Row],[Net Revenue]]-SalesTable4711[[#This Row],[Total Cost]]</f>
        <v>21.150000000000002</v>
      </c>
      <c r="S221" s="34">
        <f>SalesTable4711[[#This Row],[Profit]]/SalesTable4711[[#This Row],[Net Revenue]]</f>
        <v>0.44302471721826564</v>
      </c>
    </row>
    <row r="222" spans="1:19">
      <c r="A222" s="1">
        <v>45735</v>
      </c>
      <c r="B222" t="s">
        <v>280</v>
      </c>
      <c r="C222" t="s">
        <v>89</v>
      </c>
      <c r="D222" t="s">
        <v>90</v>
      </c>
      <c r="E222" t="s">
        <v>75</v>
      </c>
      <c r="F222" t="s">
        <v>41</v>
      </c>
      <c r="G222" t="s">
        <v>42</v>
      </c>
      <c r="H222" t="s">
        <v>33</v>
      </c>
      <c r="I222" s="2">
        <v>3</v>
      </c>
      <c r="J222" s="3">
        <v>18.48</v>
      </c>
      <c r="K222" s="4">
        <v>0</v>
      </c>
      <c r="L222" s="3">
        <v>6.9</v>
      </c>
      <c r="M222" s="3">
        <f>SalesTable4711[[#This Row],[Quantity]]*SalesTable4711[[#This Row],[Unit Cost]]</f>
        <v>20.700000000000003</v>
      </c>
      <c r="N222" s="3">
        <f>SalesTable4711[[#This Row],[Net Revenue]]-SalesTable4711[[#This Row],[Total Cost]]</f>
        <v>34.739999999999995</v>
      </c>
      <c r="O222" s="2">
        <v>0</v>
      </c>
      <c r="P222" s="3">
        <f>SalesTable4711[[#This Row],[Unit Price]]*SalesTable4711[[#This Row],[Quantity]]</f>
        <v>55.44</v>
      </c>
      <c r="Q222" s="3">
        <f>ROUND(SalesTable4711[[#This Row],[Unit Price]]*SalesTable4711[[#This Row],[Quantity]]*(1-SalesTable4711[[#This Row],[Discount %]]),2)</f>
        <v>55.44</v>
      </c>
      <c r="R222" s="3">
        <f>SalesTable4711[[#This Row],[Net Revenue]]-SalesTable4711[[#This Row],[Total Cost]]</f>
        <v>34.739999999999995</v>
      </c>
      <c r="S222" s="34">
        <f>SalesTable4711[[#This Row],[Profit]]/SalesTable4711[[#This Row],[Net Revenue]]</f>
        <v>0.62662337662337653</v>
      </c>
    </row>
    <row r="223" spans="1:19">
      <c r="A223" s="1">
        <v>45840</v>
      </c>
      <c r="B223" t="s">
        <v>281</v>
      </c>
      <c r="C223" t="s">
        <v>22</v>
      </c>
      <c r="D223" t="s">
        <v>23</v>
      </c>
      <c r="E223" t="s">
        <v>24</v>
      </c>
      <c r="F223" t="s">
        <v>52</v>
      </c>
      <c r="G223" t="s">
        <v>53</v>
      </c>
      <c r="H223" t="s">
        <v>33</v>
      </c>
      <c r="I223" s="2">
        <v>2</v>
      </c>
      <c r="J223" s="3">
        <v>12.62</v>
      </c>
      <c r="K223" s="4">
        <v>0.05</v>
      </c>
      <c r="L223" s="3">
        <v>4.3</v>
      </c>
      <c r="M223" s="3">
        <f>SalesTable4711[[#This Row],[Quantity]]*SalesTable4711[[#This Row],[Unit Cost]]</f>
        <v>8.6</v>
      </c>
      <c r="N223" s="3">
        <f>SalesTable4711[[#This Row],[Net Revenue]]-SalesTable4711[[#This Row],[Total Cost]]</f>
        <v>15.38</v>
      </c>
      <c r="O223" s="2">
        <v>0</v>
      </c>
      <c r="P223" s="3">
        <f>SalesTable4711[[#This Row],[Unit Price]]*SalesTable4711[[#This Row],[Quantity]]</f>
        <v>25.24</v>
      </c>
      <c r="Q223" s="3">
        <f>ROUND(SalesTable4711[[#This Row],[Unit Price]]*SalesTable4711[[#This Row],[Quantity]]*(1-SalesTable4711[[#This Row],[Discount %]]),2)</f>
        <v>23.98</v>
      </c>
      <c r="R223" s="3">
        <f>SalesTable4711[[#This Row],[Net Revenue]]-SalesTable4711[[#This Row],[Total Cost]]</f>
        <v>15.38</v>
      </c>
      <c r="S223" s="34">
        <f>SalesTable4711[[#This Row],[Profit]]/SalesTable4711[[#This Row],[Net Revenue]]</f>
        <v>0.64136780650542125</v>
      </c>
    </row>
    <row r="224" spans="1:19">
      <c r="A224" s="1">
        <v>45980</v>
      </c>
      <c r="B224" t="s">
        <v>282</v>
      </c>
      <c r="C224" t="s">
        <v>66</v>
      </c>
      <c r="D224" t="s">
        <v>67</v>
      </c>
      <c r="E224" t="s">
        <v>30</v>
      </c>
      <c r="F224" t="s">
        <v>41</v>
      </c>
      <c r="G224" t="s">
        <v>42</v>
      </c>
      <c r="H224" t="s">
        <v>33</v>
      </c>
      <c r="I224" s="2">
        <v>8</v>
      </c>
      <c r="J224" s="3">
        <v>72.069999999999993</v>
      </c>
      <c r="K224" s="4">
        <v>0</v>
      </c>
      <c r="L224" s="3">
        <v>33.96</v>
      </c>
      <c r="M224" s="3">
        <f>SalesTable4711[[#This Row],[Quantity]]*SalesTable4711[[#This Row],[Unit Cost]]</f>
        <v>271.68</v>
      </c>
      <c r="N224" s="3">
        <f>SalesTable4711[[#This Row],[Net Revenue]]-SalesTable4711[[#This Row],[Total Cost]]</f>
        <v>304.87999999999994</v>
      </c>
      <c r="O224" s="2">
        <v>0</v>
      </c>
      <c r="P224" s="3">
        <f>SalesTable4711[[#This Row],[Unit Price]]*SalesTable4711[[#This Row],[Quantity]]</f>
        <v>576.55999999999995</v>
      </c>
      <c r="Q224" s="3">
        <f>ROUND(SalesTable4711[[#This Row],[Unit Price]]*SalesTable4711[[#This Row],[Quantity]]*(1-SalesTable4711[[#This Row],[Discount %]]),2)</f>
        <v>576.55999999999995</v>
      </c>
      <c r="R224" s="3">
        <f>SalesTable4711[[#This Row],[Net Revenue]]-SalesTable4711[[#This Row],[Total Cost]]</f>
        <v>304.87999999999994</v>
      </c>
      <c r="S224" s="34">
        <f>SalesTable4711[[#This Row],[Profit]]/SalesTable4711[[#This Row],[Net Revenue]]</f>
        <v>0.52879145275426664</v>
      </c>
    </row>
    <row r="225" spans="1:19">
      <c r="A225" s="1">
        <v>45783</v>
      </c>
      <c r="B225" t="s">
        <v>283</v>
      </c>
      <c r="C225" t="s">
        <v>58</v>
      </c>
      <c r="D225" t="s">
        <v>59</v>
      </c>
      <c r="E225" t="s">
        <v>17</v>
      </c>
      <c r="F225" t="s">
        <v>31</v>
      </c>
      <c r="G225" t="s">
        <v>32</v>
      </c>
      <c r="H225" t="s">
        <v>33</v>
      </c>
      <c r="I225" s="2">
        <v>10</v>
      </c>
      <c r="J225" s="3">
        <v>20.16</v>
      </c>
      <c r="K225" s="4">
        <v>0.1</v>
      </c>
      <c r="L225" s="3">
        <v>7.26</v>
      </c>
      <c r="M225" s="3">
        <f>SalesTable4711[[#This Row],[Quantity]]*SalesTable4711[[#This Row],[Unit Cost]]</f>
        <v>72.599999999999994</v>
      </c>
      <c r="N225" s="3">
        <f>SalesTable4711[[#This Row],[Net Revenue]]-SalesTable4711[[#This Row],[Total Cost]]</f>
        <v>108.84</v>
      </c>
      <c r="O225" s="2">
        <v>0</v>
      </c>
      <c r="P225" s="3">
        <f>SalesTable4711[[#This Row],[Unit Price]]*SalesTable4711[[#This Row],[Quantity]]</f>
        <v>201.6</v>
      </c>
      <c r="Q225" s="3">
        <f>ROUND(SalesTable4711[[#This Row],[Unit Price]]*SalesTable4711[[#This Row],[Quantity]]*(1-SalesTable4711[[#This Row],[Discount %]]),2)</f>
        <v>181.44</v>
      </c>
      <c r="R225" s="3">
        <f>SalesTable4711[[#This Row],[Net Revenue]]-SalesTable4711[[#This Row],[Total Cost]]</f>
        <v>108.84</v>
      </c>
      <c r="S225" s="34">
        <f>SalesTable4711[[#This Row],[Profit]]/SalesTable4711[[#This Row],[Net Revenue]]</f>
        <v>0.59986772486772488</v>
      </c>
    </row>
    <row r="226" spans="1:19">
      <c r="A226" s="1">
        <v>46006</v>
      </c>
      <c r="B226" t="s">
        <v>284</v>
      </c>
      <c r="C226" t="s">
        <v>35</v>
      </c>
      <c r="D226" t="s">
        <v>36</v>
      </c>
      <c r="E226" t="s">
        <v>17</v>
      </c>
      <c r="F226" t="s">
        <v>52</v>
      </c>
      <c r="G226" t="s">
        <v>53</v>
      </c>
      <c r="H226" t="s">
        <v>20</v>
      </c>
      <c r="I226" s="2">
        <v>8</v>
      </c>
      <c r="J226" s="3">
        <v>23.95</v>
      </c>
      <c r="K226" s="4">
        <v>0.2</v>
      </c>
      <c r="L226" s="3">
        <v>9.69</v>
      </c>
      <c r="M226" s="3">
        <f>SalesTable4711[[#This Row],[Quantity]]*SalesTable4711[[#This Row],[Unit Cost]]</f>
        <v>77.52</v>
      </c>
      <c r="N226" s="3">
        <f>SalesTable4711[[#This Row],[Net Revenue]]-SalesTable4711[[#This Row],[Total Cost]]</f>
        <v>75.760000000000005</v>
      </c>
      <c r="O226" s="2">
        <v>8</v>
      </c>
      <c r="P226" s="3">
        <f>SalesTable4711[[#This Row],[Unit Price]]*SalesTable4711[[#This Row],[Quantity]]</f>
        <v>191.6</v>
      </c>
      <c r="Q226" s="3">
        <f>ROUND(SalesTable4711[[#This Row],[Unit Price]]*SalesTable4711[[#This Row],[Quantity]]*(1-SalesTable4711[[#This Row],[Discount %]]),2)</f>
        <v>153.28</v>
      </c>
      <c r="R226" s="3">
        <f>SalesTable4711[[#This Row],[Net Revenue]]-SalesTable4711[[#This Row],[Total Cost]]</f>
        <v>75.760000000000005</v>
      </c>
      <c r="S226" s="34">
        <f>SalesTable4711[[#This Row],[Profit]]/SalesTable4711[[#This Row],[Net Revenue]]</f>
        <v>0.49425887265135704</v>
      </c>
    </row>
    <row r="227" spans="1:19">
      <c r="A227" s="1">
        <v>45748</v>
      </c>
      <c r="B227" t="s">
        <v>285</v>
      </c>
      <c r="C227" t="s">
        <v>58</v>
      </c>
      <c r="D227" t="s">
        <v>59</v>
      </c>
      <c r="E227" t="s">
        <v>17</v>
      </c>
      <c r="F227" t="s">
        <v>41</v>
      </c>
      <c r="G227" t="s">
        <v>42</v>
      </c>
      <c r="H227" t="s">
        <v>33</v>
      </c>
      <c r="I227" s="2">
        <v>3</v>
      </c>
      <c r="J227" s="3">
        <v>20.25</v>
      </c>
      <c r="K227" s="4">
        <v>0.1</v>
      </c>
      <c r="L227" s="3">
        <v>7.31</v>
      </c>
      <c r="M227" s="3">
        <f>SalesTable4711[[#This Row],[Quantity]]*SalesTable4711[[#This Row],[Unit Cost]]</f>
        <v>21.93</v>
      </c>
      <c r="N227" s="3">
        <f>SalesTable4711[[#This Row],[Net Revenue]]-SalesTable4711[[#This Row],[Total Cost]]</f>
        <v>32.75</v>
      </c>
      <c r="O227" s="2">
        <v>0</v>
      </c>
      <c r="P227" s="3">
        <f>SalesTable4711[[#This Row],[Unit Price]]*SalesTable4711[[#This Row],[Quantity]]</f>
        <v>60.75</v>
      </c>
      <c r="Q227" s="3">
        <f>ROUND(SalesTable4711[[#This Row],[Unit Price]]*SalesTable4711[[#This Row],[Quantity]]*(1-SalesTable4711[[#This Row],[Discount %]]),2)</f>
        <v>54.68</v>
      </c>
      <c r="R227" s="3">
        <f>SalesTable4711[[#This Row],[Net Revenue]]-SalesTable4711[[#This Row],[Total Cost]]</f>
        <v>32.75</v>
      </c>
      <c r="S227" s="34">
        <f>SalesTable4711[[#This Row],[Profit]]/SalesTable4711[[#This Row],[Net Revenue]]</f>
        <v>0.59893928310168254</v>
      </c>
    </row>
    <row r="228" spans="1:19">
      <c r="A228" s="1">
        <v>45969</v>
      </c>
      <c r="B228" t="s">
        <v>286</v>
      </c>
      <c r="C228" t="s">
        <v>89</v>
      </c>
      <c r="D228" t="s">
        <v>90</v>
      </c>
      <c r="E228" t="s">
        <v>75</v>
      </c>
      <c r="F228" t="s">
        <v>18</v>
      </c>
      <c r="G228" t="s">
        <v>19</v>
      </c>
      <c r="H228" t="s">
        <v>20</v>
      </c>
      <c r="I228" s="2">
        <v>1</v>
      </c>
      <c r="J228" s="3">
        <v>18.46</v>
      </c>
      <c r="K228" s="4">
        <v>0.1</v>
      </c>
      <c r="L228" s="3">
        <v>7.01</v>
      </c>
      <c r="M228" s="3">
        <f>SalesTable4711[[#This Row],[Quantity]]*SalesTable4711[[#This Row],[Unit Cost]]</f>
        <v>7.01</v>
      </c>
      <c r="N228" s="3">
        <f>SalesTable4711[[#This Row],[Net Revenue]]-SalesTable4711[[#This Row],[Total Cost]]</f>
        <v>9.6</v>
      </c>
      <c r="O228" s="2">
        <v>1</v>
      </c>
      <c r="P228" s="3">
        <f>SalesTable4711[[#This Row],[Unit Price]]*SalesTable4711[[#This Row],[Quantity]]</f>
        <v>18.46</v>
      </c>
      <c r="Q228" s="3">
        <f>ROUND(SalesTable4711[[#This Row],[Unit Price]]*SalesTable4711[[#This Row],[Quantity]]*(1-SalesTable4711[[#This Row],[Discount %]]),2)</f>
        <v>16.61</v>
      </c>
      <c r="R228" s="3">
        <f>SalesTable4711[[#This Row],[Net Revenue]]-SalesTable4711[[#This Row],[Total Cost]]</f>
        <v>9.6</v>
      </c>
      <c r="S228" s="34">
        <f>SalesTable4711[[#This Row],[Profit]]/SalesTable4711[[#This Row],[Net Revenue]]</f>
        <v>0.5779650812763395</v>
      </c>
    </row>
    <row r="229" spans="1:19">
      <c r="A229" s="1">
        <v>45750</v>
      </c>
      <c r="B229" t="s">
        <v>287</v>
      </c>
      <c r="C229" t="s">
        <v>66</v>
      </c>
      <c r="D229" t="s">
        <v>67</v>
      </c>
      <c r="E229" t="s">
        <v>30</v>
      </c>
      <c r="F229" t="s">
        <v>25</v>
      </c>
      <c r="G229" t="s">
        <v>26</v>
      </c>
      <c r="H229" t="s">
        <v>20</v>
      </c>
      <c r="I229" s="2">
        <v>4</v>
      </c>
      <c r="J229" s="3">
        <v>70.84</v>
      </c>
      <c r="K229" s="4">
        <v>0.1</v>
      </c>
      <c r="L229" s="3">
        <v>33.869999999999997</v>
      </c>
      <c r="M229" s="3">
        <f>SalesTable4711[[#This Row],[Quantity]]*SalesTable4711[[#This Row],[Unit Cost]]</f>
        <v>135.47999999999999</v>
      </c>
      <c r="N229" s="3">
        <f>SalesTable4711[[#This Row],[Net Revenue]]-SalesTable4711[[#This Row],[Total Cost]]</f>
        <v>119.54000000000002</v>
      </c>
      <c r="O229" s="2">
        <v>4</v>
      </c>
      <c r="P229" s="3">
        <f>SalesTable4711[[#This Row],[Unit Price]]*SalesTable4711[[#This Row],[Quantity]]</f>
        <v>283.36</v>
      </c>
      <c r="Q229" s="3">
        <f>ROUND(SalesTable4711[[#This Row],[Unit Price]]*SalesTable4711[[#This Row],[Quantity]]*(1-SalesTable4711[[#This Row],[Discount %]]),2)</f>
        <v>255.02</v>
      </c>
      <c r="R229" s="3">
        <f>SalesTable4711[[#This Row],[Net Revenue]]-SalesTable4711[[#This Row],[Total Cost]]</f>
        <v>119.54000000000002</v>
      </c>
      <c r="S229" s="34">
        <f>SalesTable4711[[#This Row],[Profit]]/SalesTable4711[[#This Row],[Net Revenue]]</f>
        <v>0.4687475492118266</v>
      </c>
    </row>
    <row r="230" spans="1:19">
      <c r="A230" s="1">
        <v>45754</v>
      </c>
      <c r="B230" t="s">
        <v>288</v>
      </c>
      <c r="C230" t="s">
        <v>58</v>
      </c>
      <c r="D230" t="s">
        <v>59</v>
      </c>
      <c r="E230" t="s">
        <v>17</v>
      </c>
      <c r="F230" t="s">
        <v>41</v>
      </c>
      <c r="G230" t="s">
        <v>42</v>
      </c>
      <c r="H230" t="s">
        <v>20</v>
      </c>
      <c r="I230" s="2">
        <v>10</v>
      </c>
      <c r="J230" s="3">
        <v>19.670000000000002</v>
      </c>
      <c r="K230" s="4">
        <v>0.1</v>
      </c>
      <c r="L230" s="3">
        <v>7.38</v>
      </c>
      <c r="M230" s="3">
        <f>SalesTable4711[[#This Row],[Quantity]]*SalesTable4711[[#This Row],[Unit Cost]]</f>
        <v>73.8</v>
      </c>
      <c r="N230" s="3">
        <f>SalesTable4711[[#This Row],[Net Revenue]]-SalesTable4711[[#This Row],[Total Cost]]</f>
        <v>103.23</v>
      </c>
      <c r="O230" s="2">
        <v>10</v>
      </c>
      <c r="P230" s="3">
        <f>SalesTable4711[[#This Row],[Unit Price]]*SalesTable4711[[#This Row],[Quantity]]</f>
        <v>196.70000000000002</v>
      </c>
      <c r="Q230" s="3">
        <f>ROUND(SalesTable4711[[#This Row],[Unit Price]]*SalesTable4711[[#This Row],[Quantity]]*(1-SalesTable4711[[#This Row],[Discount %]]),2)</f>
        <v>177.03</v>
      </c>
      <c r="R230" s="3">
        <f>SalesTable4711[[#This Row],[Net Revenue]]-SalesTable4711[[#This Row],[Total Cost]]</f>
        <v>103.23</v>
      </c>
      <c r="S230" s="34">
        <f>SalesTable4711[[#This Row],[Profit]]/SalesTable4711[[#This Row],[Net Revenue]]</f>
        <v>0.58312150482968994</v>
      </c>
    </row>
    <row r="231" spans="1:19">
      <c r="A231" s="1">
        <v>45969</v>
      </c>
      <c r="B231" t="s">
        <v>289</v>
      </c>
      <c r="C231" t="s">
        <v>49</v>
      </c>
      <c r="D231" t="s">
        <v>50</v>
      </c>
      <c r="E231" t="s">
        <v>30</v>
      </c>
      <c r="F231" t="s">
        <v>31</v>
      </c>
      <c r="G231" t="s">
        <v>32</v>
      </c>
      <c r="H231" t="s">
        <v>33</v>
      </c>
      <c r="I231" s="2">
        <v>5</v>
      </c>
      <c r="J231" s="3">
        <v>187.72</v>
      </c>
      <c r="K231" s="4">
        <v>0</v>
      </c>
      <c r="L231" s="3">
        <v>118.43</v>
      </c>
      <c r="M231" s="3">
        <f>SalesTable4711[[#This Row],[Quantity]]*SalesTable4711[[#This Row],[Unit Cost]]</f>
        <v>592.15000000000009</v>
      </c>
      <c r="N231" s="3">
        <f>SalesTable4711[[#This Row],[Net Revenue]]-SalesTable4711[[#This Row],[Total Cost]]</f>
        <v>346.44999999999993</v>
      </c>
      <c r="O231" s="2">
        <v>0</v>
      </c>
      <c r="P231" s="3">
        <f>SalesTable4711[[#This Row],[Unit Price]]*SalesTable4711[[#This Row],[Quantity]]</f>
        <v>938.6</v>
      </c>
      <c r="Q231" s="3">
        <f>ROUND(SalesTable4711[[#This Row],[Unit Price]]*SalesTable4711[[#This Row],[Quantity]]*(1-SalesTable4711[[#This Row],[Discount %]]),2)</f>
        <v>938.6</v>
      </c>
      <c r="R231" s="3">
        <f>SalesTable4711[[#This Row],[Net Revenue]]-SalesTable4711[[#This Row],[Total Cost]]</f>
        <v>346.44999999999993</v>
      </c>
      <c r="S231" s="34">
        <f>SalesTable4711[[#This Row],[Profit]]/SalesTable4711[[#This Row],[Net Revenue]]</f>
        <v>0.36911357340720213</v>
      </c>
    </row>
    <row r="232" spans="1:19">
      <c r="A232" s="1">
        <v>45967</v>
      </c>
      <c r="B232" t="s">
        <v>290</v>
      </c>
      <c r="C232" t="s">
        <v>45</v>
      </c>
      <c r="D232" t="s">
        <v>46</v>
      </c>
      <c r="E232" t="s">
        <v>24</v>
      </c>
      <c r="F232" t="s">
        <v>52</v>
      </c>
      <c r="G232" t="s">
        <v>53</v>
      </c>
      <c r="H232" t="s">
        <v>33</v>
      </c>
      <c r="I232" s="2">
        <v>2</v>
      </c>
      <c r="J232" s="3">
        <v>23.6</v>
      </c>
      <c r="K232" s="4">
        <v>0.1</v>
      </c>
      <c r="L232" s="3">
        <v>8.44</v>
      </c>
      <c r="M232" s="3">
        <f>SalesTable4711[[#This Row],[Quantity]]*SalesTable4711[[#This Row],[Unit Cost]]</f>
        <v>16.88</v>
      </c>
      <c r="N232" s="3">
        <f>SalesTable4711[[#This Row],[Net Revenue]]-SalesTable4711[[#This Row],[Total Cost]]</f>
        <v>25.599999999999998</v>
      </c>
      <c r="O232" s="2">
        <v>0</v>
      </c>
      <c r="P232" s="3">
        <f>SalesTable4711[[#This Row],[Unit Price]]*SalesTable4711[[#This Row],[Quantity]]</f>
        <v>47.2</v>
      </c>
      <c r="Q232" s="3">
        <f>ROUND(SalesTable4711[[#This Row],[Unit Price]]*SalesTable4711[[#This Row],[Quantity]]*(1-SalesTable4711[[#This Row],[Discount %]]),2)</f>
        <v>42.48</v>
      </c>
      <c r="R232" s="3">
        <f>SalesTable4711[[#This Row],[Net Revenue]]-SalesTable4711[[#This Row],[Total Cost]]</f>
        <v>25.599999999999998</v>
      </c>
      <c r="S232" s="34">
        <f>SalesTable4711[[#This Row],[Profit]]/SalesTable4711[[#This Row],[Net Revenue]]</f>
        <v>0.60263653483992463</v>
      </c>
    </row>
    <row r="233" spans="1:19">
      <c r="A233" s="1">
        <v>45813</v>
      </c>
      <c r="B233" t="s">
        <v>291</v>
      </c>
      <c r="C233" t="s">
        <v>49</v>
      </c>
      <c r="D233" t="s">
        <v>50</v>
      </c>
      <c r="E233" t="s">
        <v>30</v>
      </c>
      <c r="F233" t="s">
        <v>52</v>
      </c>
      <c r="G233" t="s">
        <v>53</v>
      </c>
      <c r="H233" t="s">
        <v>20</v>
      </c>
      <c r="I233" s="2">
        <v>3</v>
      </c>
      <c r="J233" s="3">
        <v>187.04</v>
      </c>
      <c r="K233" s="4">
        <v>0.05</v>
      </c>
      <c r="L233" s="3">
        <v>118.98</v>
      </c>
      <c r="M233" s="3">
        <f>SalesTable4711[[#This Row],[Quantity]]*SalesTable4711[[#This Row],[Unit Cost]]</f>
        <v>356.94</v>
      </c>
      <c r="N233" s="3">
        <f>SalesTable4711[[#This Row],[Net Revenue]]-SalesTable4711[[#This Row],[Total Cost]]</f>
        <v>176.11999999999995</v>
      </c>
      <c r="O233" s="2">
        <v>3</v>
      </c>
      <c r="P233" s="3">
        <f>SalesTable4711[[#This Row],[Unit Price]]*SalesTable4711[[#This Row],[Quantity]]</f>
        <v>561.12</v>
      </c>
      <c r="Q233" s="3">
        <f>ROUND(SalesTable4711[[#This Row],[Unit Price]]*SalesTable4711[[#This Row],[Quantity]]*(1-SalesTable4711[[#This Row],[Discount %]]),2)</f>
        <v>533.05999999999995</v>
      </c>
      <c r="R233" s="3">
        <f>SalesTable4711[[#This Row],[Net Revenue]]-SalesTable4711[[#This Row],[Total Cost]]</f>
        <v>176.11999999999995</v>
      </c>
      <c r="S233" s="34">
        <f>SalesTable4711[[#This Row],[Profit]]/SalesTable4711[[#This Row],[Net Revenue]]</f>
        <v>0.33039432709263489</v>
      </c>
    </row>
    <row r="234" spans="1:19">
      <c r="A234" s="1">
        <v>45991</v>
      </c>
      <c r="B234" t="s">
        <v>292</v>
      </c>
      <c r="C234" t="s">
        <v>28</v>
      </c>
      <c r="D234" t="s">
        <v>29</v>
      </c>
      <c r="E234" t="s">
        <v>30</v>
      </c>
      <c r="F234" t="s">
        <v>25</v>
      </c>
      <c r="G234" t="s">
        <v>26</v>
      </c>
      <c r="H234" t="s">
        <v>33</v>
      </c>
      <c r="I234" s="2">
        <v>6</v>
      </c>
      <c r="J234" s="3">
        <v>24.44</v>
      </c>
      <c r="K234" s="4">
        <v>0.15</v>
      </c>
      <c r="L234" s="3">
        <v>10.56</v>
      </c>
      <c r="M234" s="3">
        <f>SalesTable4711[[#This Row],[Quantity]]*SalesTable4711[[#This Row],[Unit Cost]]</f>
        <v>63.36</v>
      </c>
      <c r="N234" s="3">
        <f>SalesTable4711[[#This Row],[Net Revenue]]-SalesTable4711[[#This Row],[Total Cost]]</f>
        <v>61.28</v>
      </c>
      <c r="O234" s="2">
        <v>0</v>
      </c>
      <c r="P234" s="3">
        <f>SalesTable4711[[#This Row],[Unit Price]]*SalesTable4711[[#This Row],[Quantity]]</f>
        <v>146.64000000000001</v>
      </c>
      <c r="Q234" s="3">
        <f>ROUND(SalesTable4711[[#This Row],[Unit Price]]*SalesTable4711[[#This Row],[Quantity]]*(1-SalesTable4711[[#This Row],[Discount %]]),2)</f>
        <v>124.64</v>
      </c>
      <c r="R234" s="3">
        <f>SalesTable4711[[#This Row],[Net Revenue]]-SalesTable4711[[#This Row],[Total Cost]]</f>
        <v>61.28</v>
      </c>
      <c r="S234" s="34">
        <f>SalesTable4711[[#This Row],[Profit]]/SalesTable4711[[#This Row],[Net Revenue]]</f>
        <v>0.49165596919127086</v>
      </c>
    </row>
    <row r="235" spans="1:19">
      <c r="A235" s="1">
        <v>46019</v>
      </c>
      <c r="B235" t="s">
        <v>293</v>
      </c>
      <c r="C235" t="s">
        <v>73</v>
      </c>
      <c r="D235" t="s">
        <v>74</v>
      </c>
      <c r="E235" t="s">
        <v>75</v>
      </c>
      <c r="F235" t="s">
        <v>41</v>
      </c>
      <c r="G235" t="s">
        <v>42</v>
      </c>
      <c r="H235" t="s">
        <v>33</v>
      </c>
      <c r="I235" s="2">
        <v>6</v>
      </c>
      <c r="J235" s="3">
        <v>31.55</v>
      </c>
      <c r="K235" s="4">
        <v>0</v>
      </c>
      <c r="L235" s="3">
        <v>14.02</v>
      </c>
      <c r="M235" s="3">
        <f>SalesTable4711[[#This Row],[Quantity]]*SalesTable4711[[#This Row],[Unit Cost]]</f>
        <v>84.12</v>
      </c>
      <c r="N235" s="3">
        <f>SalesTable4711[[#This Row],[Net Revenue]]-SalesTable4711[[#This Row],[Total Cost]]</f>
        <v>105.18</v>
      </c>
      <c r="O235" s="2">
        <v>0</v>
      </c>
      <c r="P235" s="3">
        <f>SalesTable4711[[#This Row],[Unit Price]]*SalesTable4711[[#This Row],[Quantity]]</f>
        <v>189.3</v>
      </c>
      <c r="Q235" s="3">
        <f>ROUND(SalesTable4711[[#This Row],[Unit Price]]*SalesTable4711[[#This Row],[Quantity]]*(1-SalesTable4711[[#This Row],[Discount %]]),2)</f>
        <v>189.3</v>
      </c>
      <c r="R235" s="3">
        <f>SalesTable4711[[#This Row],[Net Revenue]]-SalesTable4711[[#This Row],[Total Cost]]</f>
        <v>105.18</v>
      </c>
      <c r="S235" s="34">
        <f>SalesTable4711[[#This Row],[Profit]]/SalesTable4711[[#This Row],[Net Revenue]]</f>
        <v>0.55562599049128369</v>
      </c>
    </row>
    <row r="236" spans="1:19">
      <c r="A236" s="1">
        <v>45985</v>
      </c>
      <c r="B236" t="s">
        <v>294</v>
      </c>
      <c r="C236" t="s">
        <v>45</v>
      </c>
      <c r="D236" t="s">
        <v>46</v>
      </c>
      <c r="E236" t="s">
        <v>24</v>
      </c>
      <c r="F236" t="s">
        <v>25</v>
      </c>
      <c r="G236" t="s">
        <v>26</v>
      </c>
      <c r="H236" t="s">
        <v>20</v>
      </c>
      <c r="I236" s="2">
        <v>3</v>
      </c>
      <c r="J236" s="3">
        <v>22.72</v>
      </c>
      <c r="K236" s="4">
        <v>0.1</v>
      </c>
      <c r="L236" s="3">
        <v>8.3699999999999992</v>
      </c>
      <c r="M236" s="3">
        <f>SalesTable4711[[#This Row],[Quantity]]*SalesTable4711[[#This Row],[Unit Cost]]</f>
        <v>25.11</v>
      </c>
      <c r="N236" s="3">
        <f>SalesTable4711[[#This Row],[Net Revenue]]-SalesTable4711[[#This Row],[Total Cost]]</f>
        <v>36.230000000000004</v>
      </c>
      <c r="O236" s="2">
        <v>3</v>
      </c>
      <c r="P236" s="3">
        <f>SalesTable4711[[#This Row],[Unit Price]]*SalesTable4711[[#This Row],[Quantity]]</f>
        <v>68.16</v>
      </c>
      <c r="Q236" s="3">
        <f>ROUND(SalesTable4711[[#This Row],[Unit Price]]*SalesTable4711[[#This Row],[Quantity]]*(1-SalesTable4711[[#This Row],[Discount %]]),2)</f>
        <v>61.34</v>
      </c>
      <c r="R236" s="3">
        <f>SalesTable4711[[#This Row],[Net Revenue]]-SalesTable4711[[#This Row],[Total Cost]]</f>
        <v>36.230000000000004</v>
      </c>
      <c r="S236" s="34">
        <f>SalesTable4711[[#This Row],[Profit]]/SalesTable4711[[#This Row],[Net Revenue]]</f>
        <v>0.59064232148679496</v>
      </c>
    </row>
    <row r="237" spans="1:19">
      <c r="A237" s="1">
        <v>45673</v>
      </c>
      <c r="B237" t="s">
        <v>295</v>
      </c>
      <c r="C237" t="s">
        <v>63</v>
      </c>
      <c r="D237" t="s">
        <v>64</v>
      </c>
      <c r="E237" t="s">
        <v>17</v>
      </c>
      <c r="F237" t="s">
        <v>31</v>
      </c>
      <c r="G237" t="s">
        <v>32</v>
      </c>
      <c r="H237" t="s">
        <v>33</v>
      </c>
      <c r="I237" s="2">
        <v>5</v>
      </c>
      <c r="J237" s="3">
        <v>79.489999999999995</v>
      </c>
      <c r="K237" s="4">
        <v>0.05</v>
      </c>
      <c r="L237" s="3">
        <v>45.09</v>
      </c>
      <c r="M237" s="3">
        <f>SalesTable4711[[#This Row],[Quantity]]*SalesTable4711[[#This Row],[Unit Cost]]</f>
        <v>225.45000000000002</v>
      </c>
      <c r="N237" s="3">
        <f>SalesTable4711[[#This Row],[Net Revenue]]-SalesTable4711[[#This Row],[Total Cost]]</f>
        <v>152.12999999999997</v>
      </c>
      <c r="O237" s="2">
        <v>0</v>
      </c>
      <c r="P237" s="3">
        <f>SalesTable4711[[#This Row],[Unit Price]]*SalesTable4711[[#This Row],[Quantity]]</f>
        <v>397.45</v>
      </c>
      <c r="Q237" s="3">
        <f>ROUND(SalesTable4711[[#This Row],[Unit Price]]*SalesTable4711[[#This Row],[Quantity]]*(1-SalesTable4711[[#This Row],[Discount %]]),2)</f>
        <v>377.58</v>
      </c>
      <c r="R237" s="3">
        <f>SalesTable4711[[#This Row],[Net Revenue]]-SalesTable4711[[#This Row],[Total Cost]]</f>
        <v>152.12999999999997</v>
      </c>
      <c r="S237" s="34">
        <f>SalesTable4711[[#This Row],[Profit]]/SalesTable4711[[#This Row],[Net Revenue]]</f>
        <v>0.40290799300810415</v>
      </c>
    </row>
    <row r="238" spans="1:19">
      <c r="A238" s="1">
        <v>45974</v>
      </c>
      <c r="B238" t="s">
        <v>296</v>
      </c>
      <c r="C238" t="s">
        <v>89</v>
      </c>
      <c r="D238" t="s">
        <v>90</v>
      </c>
      <c r="E238" t="s">
        <v>75</v>
      </c>
      <c r="F238" t="s">
        <v>25</v>
      </c>
      <c r="G238" t="s">
        <v>26</v>
      </c>
      <c r="H238" t="s">
        <v>33</v>
      </c>
      <c r="I238" s="2">
        <v>3</v>
      </c>
      <c r="J238" s="3">
        <v>19</v>
      </c>
      <c r="K238" s="4">
        <v>0.15</v>
      </c>
      <c r="L238" s="3">
        <v>6.98</v>
      </c>
      <c r="M238" s="3">
        <f>SalesTable4711[[#This Row],[Quantity]]*SalesTable4711[[#This Row],[Unit Cost]]</f>
        <v>20.94</v>
      </c>
      <c r="N238" s="3">
        <f>SalesTable4711[[#This Row],[Net Revenue]]-SalesTable4711[[#This Row],[Total Cost]]</f>
        <v>27.51</v>
      </c>
      <c r="O238" s="2">
        <v>0</v>
      </c>
      <c r="P238" s="3">
        <f>SalesTable4711[[#This Row],[Unit Price]]*SalesTable4711[[#This Row],[Quantity]]</f>
        <v>57</v>
      </c>
      <c r="Q238" s="3">
        <f>ROUND(SalesTable4711[[#This Row],[Unit Price]]*SalesTable4711[[#This Row],[Quantity]]*(1-SalesTable4711[[#This Row],[Discount %]]),2)</f>
        <v>48.45</v>
      </c>
      <c r="R238" s="3">
        <f>SalesTable4711[[#This Row],[Net Revenue]]-SalesTable4711[[#This Row],[Total Cost]]</f>
        <v>27.51</v>
      </c>
      <c r="S238" s="34">
        <f>SalesTable4711[[#This Row],[Profit]]/SalesTable4711[[#This Row],[Net Revenue]]</f>
        <v>0.56780185758513935</v>
      </c>
    </row>
    <row r="239" spans="1:19">
      <c r="A239" s="1">
        <v>45955</v>
      </c>
      <c r="B239" t="s">
        <v>297</v>
      </c>
      <c r="C239" t="s">
        <v>35</v>
      </c>
      <c r="D239" t="s">
        <v>36</v>
      </c>
      <c r="E239" t="s">
        <v>17</v>
      </c>
      <c r="F239" t="s">
        <v>18</v>
      </c>
      <c r="G239" t="s">
        <v>19</v>
      </c>
      <c r="H239" t="s">
        <v>33</v>
      </c>
      <c r="I239" s="2">
        <v>2</v>
      </c>
      <c r="J239" s="3">
        <v>24.36</v>
      </c>
      <c r="K239" s="4">
        <v>0.05</v>
      </c>
      <c r="L239" s="3">
        <v>9.69</v>
      </c>
      <c r="M239" s="3">
        <f>SalesTable4711[[#This Row],[Quantity]]*SalesTable4711[[#This Row],[Unit Cost]]</f>
        <v>19.38</v>
      </c>
      <c r="N239" s="3">
        <f>SalesTable4711[[#This Row],[Net Revenue]]-SalesTable4711[[#This Row],[Total Cost]]</f>
        <v>26.900000000000002</v>
      </c>
      <c r="O239" s="2">
        <v>0</v>
      </c>
      <c r="P239" s="3">
        <f>SalesTable4711[[#This Row],[Unit Price]]*SalesTable4711[[#This Row],[Quantity]]</f>
        <v>48.72</v>
      </c>
      <c r="Q239" s="3">
        <f>ROUND(SalesTable4711[[#This Row],[Unit Price]]*SalesTable4711[[#This Row],[Quantity]]*(1-SalesTable4711[[#This Row],[Discount %]]),2)</f>
        <v>46.28</v>
      </c>
      <c r="R239" s="3">
        <f>SalesTable4711[[#This Row],[Net Revenue]]-SalesTable4711[[#This Row],[Total Cost]]</f>
        <v>26.900000000000002</v>
      </c>
      <c r="S239" s="34">
        <f>SalesTable4711[[#This Row],[Profit]]/SalesTable4711[[#This Row],[Net Revenue]]</f>
        <v>0.58124459809853068</v>
      </c>
    </row>
    <row r="240" spans="1:19">
      <c r="A240" s="1">
        <v>45675</v>
      </c>
      <c r="B240" t="s">
        <v>298</v>
      </c>
      <c r="C240" t="s">
        <v>63</v>
      </c>
      <c r="D240" t="s">
        <v>64</v>
      </c>
      <c r="E240" t="s">
        <v>17</v>
      </c>
      <c r="F240" t="s">
        <v>25</v>
      </c>
      <c r="G240" t="s">
        <v>26</v>
      </c>
      <c r="H240" t="s">
        <v>33</v>
      </c>
      <c r="I240" s="2">
        <v>3</v>
      </c>
      <c r="J240" s="3">
        <v>78.319999999999993</v>
      </c>
      <c r="K240" s="4">
        <v>0.1</v>
      </c>
      <c r="L240" s="3">
        <v>44.51</v>
      </c>
      <c r="M240" s="3">
        <f>SalesTable4711[[#This Row],[Quantity]]*SalesTable4711[[#This Row],[Unit Cost]]</f>
        <v>133.53</v>
      </c>
      <c r="N240" s="3">
        <f>SalesTable4711[[#This Row],[Net Revenue]]-SalesTable4711[[#This Row],[Total Cost]]</f>
        <v>77.930000000000007</v>
      </c>
      <c r="O240" s="2">
        <v>0</v>
      </c>
      <c r="P240" s="3">
        <f>SalesTable4711[[#This Row],[Unit Price]]*SalesTable4711[[#This Row],[Quantity]]</f>
        <v>234.95999999999998</v>
      </c>
      <c r="Q240" s="3">
        <f>ROUND(SalesTable4711[[#This Row],[Unit Price]]*SalesTable4711[[#This Row],[Quantity]]*(1-SalesTable4711[[#This Row],[Discount %]]),2)</f>
        <v>211.46</v>
      </c>
      <c r="R240" s="3">
        <f>SalesTable4711[[#This Row],[Net Revenue]]-SalesTable4711[[#This Row],[Total Cost]]</f>
        <v>77.930000000000007</v>
      </c>
      <c r="S240" s="34">
        <f>SalesTable4711[[#This Row],[Profit]]/SalesTable4711[[#This Row],[Net Revenue]]</f>
        <v>0.3685330558970964</v>
      </c>
    </row>
    <row r="241" spans="1:19">
      <c r="A241" s="1">
        <v>45877</v>
      </c>
      <c r="B241" t="s">
        <v>299</v>
      </c>
      <c r="C241" t="s">
        <v>89</v>
      </c>
      <c r="D241" t="s">
        <v>90</v>
      </c>
      <c r="E241" t="s">
        <v>75</v>
      </c>
      <c r="F241" t="s">
        <v>25</v>
      </c>
      <c r="G241" t="s">
        <v>26</v>
      </c>
      <c r="H241" t="s">
        <v>33</v>
      </c>
      <c r="I241" s="2">
        <v>5</v>
      </c>
      <c r="J241" s="3">
        <v>18.71</v>
      </c>
      <c r="K241" s="4">
        <v>0.15</v>
      </c>
      <c r="L241" s="3">
        <v>7.03</v>
      </c>
      <c r="M241" s="3">
        <f>SalesTable4711[[#This Row],[Quantity]]*SalesTable4711[[#This Row],[Unit Cost]]</f>
        <v>35.15</v>
      </c>
      <c r="N241" s="3">
        <f>SalesTable4711[[#This Row],[Net Revenue]]-SalesTable4711[[#This Row],[Total Cost]]</f>
        <v>44.37</v>
      </c>
      <c r="O241" s="2">
        <v>0</v>
      </c>
      <c r="P241" s="3">
        <f>SalesTable4711[[#This Row],[Unit Price]]*SalesTable4711[[#This Row],[Quantity]]</f>
        <v>93.550000000000011</v>
      </c>
      <c r="Q241" s="3">
        <f>ROUND(SalesTable4711[[#This Row],[Unit Price]]*SalesTable4711[[#This Row],[Quantity]]*(1-SalesTable4711[[#This Row],[Discount %]]),2)</f>
        <v>79.52</v>
      </c>
      <c r="R241" s="3">
        <f>SalesTable4711[[#This Row],[Net Revenue]]-SalesTable4711[[#This Row],[Total Cost]]</f>
        <v>44.37</v>
      </c>
      <c r="S241" s="34">
        <f>SalesTable4711[[#This Row],[Profit]]/SalesTable4711[[#This Row],[Net Revenue]]</f>
        <v>0.55797283702213274</v>
      </c>
    </row>
    <row r="242" spans="1:19">
      <c r="A242" s="1">
        <v>45916</v>
      </c>
      <c r="B242" t="s">
        <v>300</v>
      </c>
      <c r="C242" t="s">
        <v>89</v>
      </c>
      <c r="D242" t="s">
        <v>90</v>
      </c>
      <c r="E242" t="s">
        <v>75</v>
      </c>
      <c r="F242" t="s">
        <v>31</v>
      </c>
      <c r="G242" t="s">
        <v>32</v>
      </c>
      <c r="H242" t="s">
        <v>33</v>
      </c>
      <c r="I242" s="2">
        <v>2</v>
      </c>
      <c r="J242" s="3">
        <v>18.579999999999998</v>
      </c>
      <c r="K242" s="4">
        <v>0.2</v>
      </c>
      <c r="L242" s="3">
        <v>6.9</v>
      </c>
      <c r="M242" s="3">
        <f>SalesTable4711[[#This Row],[Quantity]]*SalesTable4711[[#This Row],[Unit Cost]]</f>
        <v>13.8</v>
      </c>
      <c r="N242" s="3">
        <f>SalesTable4711[[#This Row],[Net Revenue]]-SalesTable4711[[#This Row],[Total Cost]]</f>
        <v>15.93</v>
      </c>
      <c r="O242" s="2">
        <v>0</v>
      </c>
      <c r="P242" s="3">
        <f>SalesTable4711[[#This Row],[Unit Price]]*SalesTable4711[[#This Row],[Quantity]]</f>
        <v>37.159999999999997</v>
      </c>
      <c r="Q242" s="3">
        <f>ROUND(SalesTable4711[[#This Row],[Unit Price]]*SalesTable4711[[#This Row],[Quantity]]*(1-SalesTable4711[[#This Row],[Discount %]]),2)</f>
        <v>29.73</v>
      </c>
      <c r="R242" s="3">
        <f>SalesTable4711[[#This Row],[Net Revenue]]-SalesTable4711[[#This Row],[Total Cost]]</f>
        <v>15.93</v>
      </c>
      <c r="S242" s="34">
        <f>SalesTable4711[[#This Row],[Profit]]/SalesTable4711[[#This Row],[Net Revenue]]</f>
        <v>0.53582240161453076</v>
      </c>
    </row>
    <row r="243" spans="1:19">
      <c r="A243" s="1">
        <v>46009</v>
      </c>
      <c r="B243" t="s">
        <v>301</v>
      </c>
      <c r="C243" t="s">
        <v>45</v>
      </c>
      <c r="D243" t="s">
        <v>46</v>
      </c>
      <c r="E243" t="s">
        <v>24</v>
      </c>
      <c r="F243" t="s">
        <v>41</v>
      </c>
      <c r="G243" t="s">
        <v>42</v>
      </c>
      <c r="H243" t="s">
        <v>33</v>
      </c>
      <c r="I243" s="2">
        <v>6</v>
      </c>
      <c r="J243" s="3">
        <v>23.6</v>
      </c>
      <c r="K243" s="4">
        <v>0</v>
      </c>
      <c r="L243" s="3">
        <v>8.4700000000000006</v>
      </c>
      <c r="M243" s="3">
        <f>SalesTable4711[[#This Row],[Quantity]]*SalesTable4711[[#This Row],[Unit Cost]]</f>
        <v>50.820000000000007</v>
      </c>
      <c r="N243" s="3">
        <f>SalesTable4711[[#This Row],[Net Revenue]]-SalesTable4711[[#This Row],[Total Cost]]</f>
        <v>90.779999999999987</v>
      </c>
      <c r="O243" s="2">
        <v>0</v>
      </c>
      <c r="P243" s="3">
        <f>SalesTable4711[[#This Row],[Unit Price]]*SalesTable4711[[#This Row],[Quantity]]</f>
        <v>141.60000000000002</v>
      </c>
      <c r="Q243" s="3">
        <f>ROUND(SalesTable4711[[#This Row],[Unit Price]]*SalesTable4711[[#This Row],[Quantity]]*(1-SalesTable4711[[#This Row],[Discount %]]),2)</f>
        <v>141.6</v>
      </c>
      <c r="R243" s="3">
        <f>SalesTable4711[[#This Row],[Net Revenue]]-SalesTable4711[[#This Row],[Total Cost]]</f>
        <v>90.779999999999987</v>
      </c>
      <c r="S243" s="34">
        <f>SalesTable4711[[#This Row],[Profit]]/SalesTable4711[[#This Row],[Net Revenue]]</f>
        <v>0.64110169491525415</v>
      </c>
    </row>
    <row r="244" spans="1:19">
      <c r="A244" s="1">
        <v>45969</v>
      </c>
      <c r="B244" t="s">
        <v>302</v>
      </c>
      <c r="C244" t="s">
        <v>66</v>
      </c>
      <c r="D244" t="s">
        <v>67</v>
      </c>
      <c r="E244" t="s">
        <v>30</v>
      </c>
      <c r="F244" t="s">
        <v>31</v>
      </c>
      <c r="G244" t="s">
        <v>32</v>
      </c>
      <c r="H244" t="s">
        <v>20</v>
      </c>
      <c r="I244" s="2">
        <v>4</v>
      </c>
      <c r="J244" s="3">
        <v>68.14</v>
      </c>
      <c r="K244" s="4">
        <v>0.2</v>
      </c>
      <c r="L244" s="3">
        <v>34.07</v>
      </c>
      <c r="M244" s="3">
        <f>SalesTable4711[[#This Row],[Quantity]]*SalesTable4711[[#This Row],[Unit Cost]]</f>
        <v>136.28</v>
      </c>
      <c r="N244" s="3">
        <f>SalesTable4711[[#This Row],[Net Revenue]]-SalesTable4711[[#This Row],[Total Cost]]</f>
        <v>81.77000000000001</v>
      </c>
      <c r="O244" s="2">
        <v>4</v>
      </c>
      <c r="P244" s="3">
        <f>SalesTable4711[[#This Row],[Unit Price]]*SalesTable4711[[#This Row],[Quantity]]</f>
        <v>272.56</v>
      </c>
      <c r="Q244" s="3">
        <f>ROUND(SalesTable4711[[#This Row],[Unit Price]]*SalesTable4711[[#This Row],[Quantity]]*(1-SalesTable4711[[#This Row],[Discount %]]),2)</f>
        <v>218.05</v>
      </c>
      <c r="R244" s="3">
        <f>SalesTable4711[[#This Row],[Net Revenue]]-SalesTable4711[[#This Row],[Total Cost]]</f>
        <v>81.77000000000001</v>
      </c>
      <c r="S244" s="34">
        <f>SalesTable4711[[#This Row],[Profit]]/SalesTable4711[[#This Row],[Net Revenue]]</f>
        <v>0.37500573263013071</v>
      </c>
    </row>
    <row r="245" spans="1:19">
      <c r="A245" s="1">
        <v>45674</v>
      </c>
      <c r="B245" t="s">
        <v>303</v>
      </c>
      <c r="C245" t="s">
        <v>15</v>
      </c>
      <c r="D245" t="s">
        <v>16</v>
      </c>
      <c r="E245" t="s">
        <v>17</v>
      </c>
      <c r="F245" t="s">
        <v>18</v>
      </c>
      <c r="G245" t="s">
        <v>19</v>
      </c>
      <c r="H245" t="s">
        <v>33</v>
      </c>
      <c r="I245" s="2">
        <v>2</v>
      </c>
      <c r="J245" s="3">
        <v>29.99</v>
      </c>
      <c r="K245" s="4">
        <v>0.1</v>
      </c>
      <c r="L245" s="3">
        <v>12.15</v>
      </c>
      <c r="M245" s="3">
        <f>SalesTable4711[[#This Row],[Quantity]]*SalesTable4711[[#This Row],[Unit Cost]]</f>
        <v>24.3</v>
      </c>
      <c r="N245" s="3">
        <f>SalesTable4711[[#This Row],[Net Revenue]]-SalesTable4711[[#This Row],[Total Cost]]</f>
        <v>29.679999999999996</v>
      </c>
      <c r="O245" s="2">
        <v>0</v>
      </c>
      <c r="P245" s="3">
        <f>SalesTable4711[[#This Row],[Unit Price]]*SalesTable4711[[#This Row],[Quantity]]</f>
        <v>59.98</v>
      </c>
      <c r="Q245" s="3">
        <f>ROUND(SalesTable4711[[#This Row],[Unit Price]]*SalesTable4711[[#This Row],[Quantity]]*(1-SalesTable4711[[#This Row],[Discount %]]),2)</f>
        <v>53.98</v>
      </c>
      <c r="R245" s="3">
        <f>SalesTable4711[[#This Row],[Net Revenue]]-SalesTable4711[[#This Row],[Total Cost]]</f>
        <v>29.679999999999996</v>
      </c>
      <c r="S245" s="34">
        <f>SalesTable4711[[#This Row],[Profit]]/SalesTable4711[[#This Row],[Net Revenue]]</f>
        <v>0.54983327158206741</v>
      </c>
    </row>
    <row r="246" spans="1:19">
      <c r="A246" s="1">
        <v>45995</v>
      </c>
      <c r="B246" t="s">
        <v>304</v>
      </c>
      <c r="C246" t="s">
        <v>63</v>
      </c>
      <c r="D246" t="s">
        <v>64</v>
      </c>
      <c r="E246" t="s">
        <v>17</v>
      </c>
      <c r="F246" t="s">
        <v>41</v>
      </c>
      <c r="G246" t="s">
        <v>42</v>
      </c>
      <c r="H246" t="s">
        <v>33</v>
      </c>
      <c r="I246" s="2">
        <v>5</v>
      </c>
      <c r="J246" s="3">
        <v>80.12</v>
      </c>
      <c r="K246" s="4">
        <v>0.15</v>
      </c>
      <c r="L246" s="3">
        <v>44.24</v>
      </c>
      <c r="M246" s="3">
        <f>SalesTable4711[[#This Row],[Quantity]]*SalesTable4711[[#This Row],[Unit Cost]]</f>
        <v>221.20000000000002</v>
      </c>
      <c r="N246" s="3">
        <f>SalesTable4711[[#This Row],[Net Revenue]]-SalesTable4711[[#This Row],[Total Cost]]</f>
        <v>119.30999999999997</v>
      </c>
      <c r="O246" s="2">
        <v>0</v>
      </c>
      <c r="P246" s="3">
        <f>SalesTable4711[[#This Row],[Unit Price]]*SalesTable4711[[#This Row],[Quantity]]</f>
        <v>400.6</v>
      </c>
      <c r="Q246" s="3">
        <f>ROUND(SalesTable4711[[#This Row],[Unit Price]]*SalesTable4711[[#This Row],[Quantity]]*(1-SalesTable4711[[#This Row],[Discount %]]),2)</f>
        <v>340.51</v>
      </c>
      <c r="R246" s="3">
        <f>SalesTable4711[[#This Row],[Net Revenue]]-SalesTable4711[[#This Row],[Total Cost]]</f>
        <v>119.30999999999997</v>
      </c>
      <c r="S246" s="34">
        <f>SalesTable4711[[#This Row],[Profit]]/SalesTable4711[[#This Row],[Net Revenue]]</f>
        <v>0.35038618542774069</v>
      </c>
    </row>
    <row r="247" spans="1:19">
      <c r="A247" s="1">
        <v>46006</v>
      </c>
      <c r="B247" t="s">
        <v>305</v>
      </c>
      <c r="C247" t="s">
        <v>55</v>
      </c>
      <c r="D247" t="s">
        <v>56</v>
      </c>
      <c r="E247" t="s">
        <v>24</v>
      </c>
      <c r="F247" t="s">
        <v>31</v>
      </c>
      <c r="G247" t="s">
        <v>32</v>
      </c>
      <c r="H247" t="s">
        <v>33</v>
      </c>
      <c r="I247" s="2">
        <v>2</v>
      </c>
      <c r="J247" s="3">
        <v>9.58</v>
      </c>
      <c r="K247" s="4">
        <v>0.15</v>
      </c>
      <c r="L247" s="3">
        <v>2.84</v>
      </c>
      <c r="M247" s="3">
        <f>SalesTable4711[[#This Row],[Quantity]]*SalesTable4711[[#This Row],[Unit Cost]]</f>
        <v>5.68</v>
      </c>
      <c r="N247" s="3">
        <f>SalesTable4711[[#This Row],[Net Revenue]]-SalesTable4711[[#This Row],[Total Cost]]</f>
        <v>10.61</v>
      </c>
      <c r="O247" s="2">
        <v>0</v>
      </c>
      <c r="P247" s="3">
        <f>SalesTable4711[[#This Row],[Unit Price]]*SalesTable4711[[#This Row],[Quantity]]</f>
        <v>19.16</v>
      </c>
      <c r="Q247" s="3">
        <f>ROUND(SalesTable4711[[#This Row],[Unit Price]]*SalesTable4711[[#This Row],[Quantity]]*(1-SalesTable4711[[#This Row],[Discount %]]),2)</f>
        <v>16.29</v>
      </c>
      <c r="R247" s="3">
        <f>SalesTable4711[[#This Row],[Net Revenue]]-SalesTable4711[[#This Row],[Total Cost]]</f>
        <v>10.61</v>
      </c>
      <c r="S247" s="34">
        <f>SalesTable4711[[#This Row],[Profit]]/SalesTable4711[[#This Row],[Net Revenue]]</f>
        <v>0.65131982811540823</v>
      </c>
    </row>
    <row r="248" spans="1:19">
      <c r="A248" s="1">
        <v>45859</v>
      </c>
      <c r="B248" t="s">
        <v>306</v>
      </c>
      <c r="C248" t="s">
        <v>28</v>
      </c>
      <c r="D248" t="s">
        <v>29</v>
      </c>
      <c r="E248" t="s">
        <v>30</v>
      </c>
      <c r="F248" t="s">
        <v>31</v>
      </c>
      <c r="G248" t="s">
        <v>32</v>
      </c>
      <c r="H248" t="s">
        <v>20</v>
      </c>
      <c r="I248" s="2">
        <v>7</v>
      </c>
      <c r="J248" s="3">
        <v>25.21</v>
      </c>
      <c r="K248" s="4">
        <v>0.1</v>
      </c>
      <c r="L248" s="3">
        <v>10.65</v>
      </c>
      <c r="M248" s="3">
        <f>SalesTable4711[[#This Row],[Quantity]]*SalesTable4711[[#This Row],[Unit Cost]]</f>
        <v>74.55</v>
      </c>
      <c r="N248" s="3">
        <f>SalesTable4711[[#This Row],[Net Revenue]]-SalesTable4711[[#This Row],[Total Cost]]</f>
        <v>84.27</v>
      </c>
      <c r="O248" s="2">
        <v>7</v>
      </c>
      <c r="P248" s="3">
        <f>SalesTable4711[[#This Row],[Unit Price]]*SalesTable4711[[#This Row],[Quantity]]</f>
        <v>176.47</v>
      </c>
      <c r="Q248" s="3">
        <f>ROUND(SalesTable4711[[#This Row],[Unit Price]]*SalesTable4711[[#This Row],[Quantity]]*(1-SalesTable4711[[#This Row],[Discount %]]),2)</f>
        <v>158.82</v>
      </c>
      <c r="R248" s="3">
        <f>SalesTable4711[[#This Row],[Net Revenue]]-SalesTable4711[[#This Row],[Total Cost]]</f>
        <v>84.27</v>
      </c>
      <c r="S248" s="34">
        <f>SalesTable4711[[#This Row],[Profit]]/SalesTable4711[[#This Row],[Net Revenue]]</f>
        <v>0.5306006800151114</v>
      </c>
    </row>
    <row r="249" spans="1:19">
      <c r="A249" s="1">
        <v>45705</v>
      </c>
      <c r="B249" t="s">
        <v>307</v>
      </c>
      <c r="C249" t="s">
        <v>63</v>
      </c>
      <c r="D249" t="s">
        <v>64</v>
      </c>
      <c r="E249" t="s">
        <v>17</v>
      </c>
      <c r="F249" t="s">
        <v>41</v>
      </c>
      <c r="G249" t="s">
        <v>42</v>
      </c>
      <c r="H249" t="s">
        <v>20</v>
      </c>
      <c r="I249" s="2">
        <v>8</v>
      </c>
      <c r="J249" s="3">
        <v>80.91</v>
      </c>
      <c r="K249" s="4">
        <v>0.15</v>
      </c>
      <c r="L249" s="3">
        <v>45.33</v>
      </c>
      <c r="M249" s="3">
        <f>SalesTable4711[[#This Row],[Quantity]]*SalesTable4711[[#This Row],[Unit Cost]]</f>
        <v>362.64</v>
      </c>
      <c r="N249" s="3">
        <f>SalesTable4711[[#This Row],[Net Revenue]]-SalesTable4711[[#This Row],[Total Cost]]</f>
        <v>187.55000000000007</v>
      </c>
      <c r="O249" s="2">
        <v>8</v>
      </c>
      <c r="P249" s="3">
        <f>SalesTable4711[[#This Row],[Unit Price]]*SalesTable4711[[#This Row],[Quantity]]</f>
        <v>647.28</v>
      </c>
      <c r="Q249" s="3">
        <f>ROUND(SalesTable4711[[#This Row],[Unit Price]]*SalesTable4711[[#This Row],[Quantity]]*(1-SalesTable4711[[#This Row],[Discount %]]),2)</f>
        <v>550.19000000000005</v>
      </c>
      <c r="R249" s="3">
        <f>SalesTable4711[[#This Row],[Net Revenue]]-SalesTable4711[[#This Row],[Total Cost]]</f>
        <v>187.55000000000007</v>
      </c>
      <c r="S249" s="34">
        <f>SalesTable4711[[#This Row],[Profit]]/SalesTable4711[[#This Row],[Net Revenue]]</f>
        <v>0.34088224068049228</v>
      </c>
    </row>
    <row r="250" spans="1:19">
      <c r="A250" s="1">
        <v>45765</v>
      </c>
      <c r="B250" t="s">
        <v>308</v>
      </c>
      <c r="C250" t="s">
        <v>55</v>
      </c>
      <c r="D250" t="s">
        <v>56</v>
      </c>
      <c r="E250" t="s">
        <v>24</v>
      </c>
      <c r="F250" t="s">
        <v>41</v>
      </c>
      <c r="G250" t="s">
        <v>42</v>
      </c>
      <c r="H250" t="s">
        <v>20</v>
      </c>
      <c r="I250" s="2">
        <v>7</v>
      </c>
      <c r="J250" s="3">
        <v>9.2100000000000009</v>
      </c>
      <c r="K250" s="4">
        <v>0.05</v>
      </c>
      <c r="L250" s="3">
        <v>2.88</v>
      </c>
      <c r="M250" s="3">
        <f>SalesTable4711[[#This Row],[Quantity]]*SalesTable4711[[#This Row],[Unit Cost]]</f>
        <v>20.16</v>
      </c>
      <c r="N250" s="3">
        <f>SalesTable4711[[#This Row],[Net Revenue]]-SalesTable4711[[#This Row],[Total Cost]]</f>
        <v>41.09</v>
      </c>
      <c r="O250" s="2">
        <v>7</v>
      </c>
      <c r="P250" s="3">
        <f>SalesTable4711[[#This Row],[Unit Price]]*SalesTable4711[[#This Row],[Quantity]]</f>
        <v>64.47</v>
      </c>
      <c r="Q250" s="3">
        <f>ROUND(SalesTable4711[[#This Row],[Unit Price]]*SalesTable4711[[#This Row],[Quantity]]*(1-SalesTable4711[[#This Row],[Discount %]]),2)</f>
        <v>61.25</v>
      </c>
      <c r="R250" s="3">
        <f>SalesTable4711[[#This Row],[Net Revenue]]-SalesTable4711[[#This Row],[Total Cost]]</f>
        <v>41.09</v>
      </c>
      <c r="S250" s="34">
        <f>SalesTable4711[[#This Row],[Profit]]/SalesTable4711[[#This Row],[Net Revenue]]</f>
        <v>0.67085714285714293</v>
      </c>
    </row>
    <row r="251" spans="1:19">
      <c r="A251" s="1">
        <v>45943</v>
      </c>
      <c r="B251" t="s">
        <v>309</v>
      </c>
      <c r="C251" t="s">
        <v>63</v>
      </c>
      <c r="D251" t="s">
        <v>64</v>
      </c>
      <c r="E251" t="s">
        <v>17</v>
      </c>
      <c r="F251" t="s">
        <v>41</v>
      </c>
      <c r="G251" t="s">
        <v>42</v>
      </c>
      <c r="H251" t="s">
        <v>20</v>
      </c>
      <c r="I251" s="2">
        <v>4</v>
      </c>
      <c r="J251" s="3">
        <v>80.31</v>
      </c>
      <c r="K251" s="4">
        <v>0.1</v>
      </c>
      <c r="L251" s="3">
        <v>45.07</v>
      </c>
      <c r="M251" s="3">
        <f>SalesTable4711[[#This Row],[Quantity]]*SalesTable4711[[#This Row],[Unit Cost]]</f>
        <v>180.28</v>
      </c>
      <c r="N251" s="3">
        <f>SalesTable4711[[#This Row],[Net Revenue]]-SalesTable4711[[#This Row],[Total Cost]]</f>
        <v>108.84</v>
      </c>
      <c r="O251" s="2">
        <v>4</v>
      </c>
      <c r="P251" s="3">
        <f>SalesTable4711[[#This Row],[Unit Price]]*SalesTable4711[[#This Row],[Quantity]]</f>
        <v>321.24</v>
      </c>
      <c r="Q251" s="3">
        <f>ROUND(SalesTable4711[[#This Row],[Unit Price]]*SalesTable4711[[#This Row],[Quantity]]*(1-SalesTable4711[[#This Row],[Discount %]]),2)</f>
        <v>289.12</v>
      </c>
      <c r="R251" s="3">
        <f>SalesTable4711[[#This Row],[Net Revenue]]-SalesTable4711[[#This Row],[Total Cost]]</f>
        <v>108.84</v>
      </c>
      <c r="S251" s="34">
        <f>SalesTable4711[[#This Row],[Profit]]/SalesTable4711[[#This Row],[Net Revenue]]</f>
        <v>0.37645268400664084</v>
      </c>
    </row>
    <row r="252" spans="1:19">
      <c r="A252" s="1">
        <v>45832</v>
      </c>
      <c r="B252" t="s">
        <v>310</v>
      </c>
      <c r="C252" t="s">
        <v>69</v>
      </c>
      <c r="D252" t="s">
        <v>70</v>
      </c>
      <c r="E252" t="s">
        <v>30</v>
      </c>
      <c r="F252" t="s">
        <v>41</v>
      </c>
      <c r="G252" t="s">
        <v>42</v>
      </c>
      <c r="H252" t="s">
        <v>33</v>
      </c>
      <c r="I252" s="2">
        <v>10</v>
      </c>
      <c r="J252" s="3">
        <v>38.92</v>
      </c>
      <c r="K252" s="4">
        <v>0.1</v>
      </c>
      <c r="L252" s="3">
        <v>18.05</v>
      </c>
      <c r="M252" s="3">
        <f>SalesTable4711[[#This Row],[Quantity]]*SalesTable4711[[#This Row],[Unit Cost]]</f>
        <v>180.5</v>
      </c>
      <c r="N252" s="3">
        <f>SalesTable4711[[#This Row],[Net Revenue]]-SalesTable4711[[#This Row],[Total Cost]]</f>
        <v>169.77999999999997</v>
      </c>
      <c r="O252" s="2">
        <v>0</v>
      </c>
      <c r="P252" s="3">
        <f>SalesTable4711[[#This Row],[Unit Price]]*SalesTable4711[[#This Row],[Quantity]]</f>
        <v>389.20000000000005</v>
      </c>
      <c r="Q252" s="3">
        <f>ROUND(SalesTable4711[[#This Row],[Unit Price]]*SalesTable4711[[#This Row],[Quantity]]*(1-SalesTable4711[[#This Row],[Discount %]]),2)</f>
        <v>350.28</v>
      </c>
      <c r="R252" s="3">
        <f>SalesTable4711[[#This Row],[Net Revenue]]-SalesTable4711[[#This Row],[Total Cost]]</f>
        <v>169.77999999999997</v>
      </c>
      <c r="S252" s="34">
        <f>SalesTable4711[[#This Row],[Profit]]/SalesTable4711[[#This Row],[Net Revenue]]</f>
        <v>0.48469795592097747</v>
      </c>
    </row>
    <row r="253" spans="1:19">
      <c r="A253" s="1">
        <v>45708</v>
      </c>
      <c r="B253" t="s">
        <v>311</v>
      </c>
      <c r="C253" t="s">
        <v>58</v>
      </c>
      <c r="D253" t="s">
        <v>59</v>
      </c>
      <c r="E253" t="s">
        <v>17</v>
      </c>
      <c r="F253" t="s">
        <v>25</v>
      </c>
      <c r="G253" t="s">
        <v>26</v>
      </c>
      <c r="H253" t="s">
        <v>33</v>
      </c>
      <c r="I253" s="2">
        <v>3</v>
      </c>
      <c r="J253" s="3">
        <v>20.32</v>
      </c>
      <c r="K253" s="4">
        <v>0</v>
      </c>
      <c r="L253" s="3">
        <v>7.34</v>
      </c>
      <c r="M253" s="3">
        <f>SalesTable4711[[#This Row],[Quantity]]*SalesTable4711[[#This Row],[Unit Cost]]</f>
        <v>22.02</v>
      </c>
      <c r="N253" s="3">
        <f>SalesTable4711[[#This Row],[Net Revenue]]-SalesTable4711[[#This Row],[Total Cost]]</f>
        <v>38.94</v>
      </c>
      <c r="O253" s="2">
        <v>0</v>
      </c>
      <c r="P253" s="3">
        <f>SalesTable4711[[#This Row],[Unit Price]]*SalesTable4711[[#This Row],[Quantity]]</f>
        <v>60.96</v>
      </c>
      <c r="Q253" s="3">
        <f>ROUND(SalesTable4711[[#This Row],[Unit Price]]*SalesTable4711[[#This Row],[Quantity]]*(1-SalesTable4711[[#This Row],[Discount %]]),2)</f>
        <v>60.96</v>
      </c>
      <c r="R253" s="3">
        <f>SalesTable4711[[#This Row],[Net Revenue]]-SalesTable4711[[#This Row],[Total Cost]]</f>
        <v>38.94</v>
      </c>
      <c r="S253" s="34">
        <f>SalesTable4711[[#This Row],[Profit]]/SalesTable4711[[#This Row],[Net Revenue]]</f>
        <v>0.63877952755905509</v>
      </c>
    </row>
    <row r="254" spans="1:19">
      <c r="A254" s="1">
        <v>45976</v>
      </c>
      <c r="B254" t="s">
        <v>312</v>
      </c>
      <c r="C254" t="s">
        <v>89</v>
      </c>
      <c r="D254" t="s">
        <v>90</v>
      </c>
      <c r="E254" t="s">
        <v>75</v>
      </c>
      <c r="F254" t="s">
        <v>31</v>
      </c>
      <c r="G254" t="s">
        <v>32</v>
      </c>
      <c r="H254" t="s">
        <v>20</v>
      </c>
      <c r="I254" s="2">
        <v>11</v>
      </c>
      <c r="J254" s="3">
        <v>18.63</v>
      </c>
      <c r="K254" s="4">
        <v>0.2</v>
      </c>
      <c r="L254" s="3">
        <v>6.96</v>
      </c>
      <c r="M254" s="3">
        <f>SalesTable4711[[#This Row],[Quantity]]*SalesTable4711[[#This Row],[Unit Cost]]</f>
        <v>76.56</v>
      </c>
      <c r="N254" s="3">
        <f>SalesTable4711[[#This Row],[Net Revenue]]-SalesTable4711[[#This Row],[Total Cost]]</f>
        <v>87.38</v>
      </c>
      <c r="O254" s="2">
        <v>11</v>
      </c>
      <c r="P254" s="3">
        <f>SalesTable4711[[#This Row],[Unit Price]]*SalesTable4711[[#This Row],[Quantity]]</f>
        <v>204.92999999999998</v>
      </c>
      <c r="Q254" s="3">
        <f>ROUND(SalesTable4711[[#This Row],[Unit Price]]*SalesTable4711[[#This Row],[Quantity]]*(1-SalesTable4711[[#This Row],[Discount %]]),2)</f>
        <v>163.94</v>
      </c>
      <c r="R254" s="3">
        <f>SalesTable4711[[#This Row],[Net Revenue]]-SalesTable4711[[#This Row],[Total Cost]]</f>
        <v>87.38</v>
      </c>
      <c r="S254" s="34">
        <f>SalesTable4711[[#This Row],[Profit]]/SalesTable4711[[#This Row],[Net Revenue]]</f>
        <v>0.53299987800414783</v>
      </c>
    </row>
    <row r="255" spans="1:19">
      <c r="A255" s="1">
        <v>45693</v>
      </c>
      <c r="B255" t="s">
        <v>313</v>
      </c>
      <c r="C255" t="s">
        <v>82</v>
      </c>
      <c r="D255" t="s">
        <v>83</v>
      </c>
      <c r="E255" t="s">
        <v>75</v>
      </c>
      <c r="F255" t="s">
        <v>31</v>
      </c>
      <c r="G255" t="s">
        <v>32</v>
      </c>
      <c r="H255" t="s">
        <v>33</v>
      </c>
      <c r="I255" s="2">
        <v>2</v>
      </c>
      <c r="J255" s="3">
        <v>26.84</v>
      </c>
      <c r="K255" s="4">
        <v>0</v>
      </c>
      <c r="L255" s="3">
        <v>11.96</v>
      </c>
      <c r="M255" s="3">
        <f>SalesTable4711[[#This Row],[Quantity]]*SalesTable4711[[#This Row],[Unit Cost]]</f>
        <v>23.92</v>
      </c>
      <c r="N255" s="3">
        <f>SalesTable4711[[#This Row],[Net Revenue]]-SalesTable4711[[#This Row],[Total Cost]]</f>
        <v>29.759999999999998</v>
      </c>
      <c r="O255" s="2">
        <v>0</v>
      </c>
      <c r="P255" s="3">
        <f>SalesTable4711[[#This Row],[Unit Price]]*SalesTable4711[[#This Row],[Quantity]]</f>
        <v>53.68</v>
      </c>
      <c r="Q255" s="3">
        <f>ROUND(SalesTable4711[[#This Row],[Unit Price]]*SalesTable4711[[#This Row],[Quantity]]*(1-SalesTable4711[[#This Row],[Discount %]]),2)</f>
        <v>53.68</v>
      </c>
      <c r="R255" s="3">
        <f>SalesTable4711[[#This Row],[Net Revenue]]-SalesTable4711[[#This Row],[Total Cost]]</f>
        <v>29.759999999999998</v>
      </c>
      <c r="S255" s="34">
        <f>SalesTable4711[[#This Row],[Profit]]/SalesTable4711[[#This Row],[Net Revenue]]</f>
        <v>0.55439642324888228</v>
      </c>
    </row>
    <row r="256" spans="1:19">
      <c r="A256" s="1">
        <v>45863</v>
      </c>
      <c r="B256" t="s">
        <v>314</v>
      </c>
      <c r="C256" t="s">
        <v>49</v>
      </c>
      <c r="D256" t="s">
        <v>50</v>
      </c>
      <c r="E256" t="s">
        <v>30</v>
      </c>
      <c r="F256" t="s">
        <v>41</v>
      </c>
      <c r="G256" t="s">
        <v>42</v>
      </c>
      <c r="H256" t="s">
        <v>20</v>
      </c>
      <c r="I256" s="2">
        <v>1</v>
      </c>
      <c r="J256" s="3">
        <v>189.41</v>
      </c>
      <c r="K256" s="4">
        <v>0.2</v>
      </c>
      <c r="L256" s="3">
        <v>116.13</v>
      </c>
      <c r="M256" s="3">
        <f>SalesTable4711[[#This Row],[Quantity]]*SalesTable4711[[#This Row],[Unit Cost]]</f>
        <v>116.13</v>
      </c>
      <c r="N256" s="3">
        <f>SalesTable4711[[#This Row],[Net Revenue]]-SalesTable4711[[#This Row],[Total Cost]]</f>
        <v>35.400000000000006</v>
      </c>
      <c r="O256" s="2">
        <v>1</v>
      </c>
      <c r="P256" s="3">
        <f>SalesTable4711[[#This Row],[Unit Price]]*SalesTable4711[[#This Row],[Quantity]]</f>
        <v>189.41</v>
      </c>
      <c r="Q256" s="3">
        <f>ROUND(SalesTable4711[[#This Row],[Unit Price]]*SalesTable4711[[#This Row],[Quantity]]*(1-SalesTable4711[[#This Row],[Discount %]]),2)</f>
        <v>151.53</v>
      </c>
      <c r="R256" s="3">
        <f>SalesTable4711[[#This Row],[Net Revenue]]-SalesTable4711[[#This Row],[Total Cost]]</f>
        <v>35.400000000000006</v>
      </c>
      <c r="S256" s="34">
        <f>SalesTable4711[[#This Row],[Profit]]/SalesTable4711[[#This Row],[Net Revenue]]</f>
        <v>0.23361710552365872</v>
      </c>
    </row>
    <row r="257" spans="1:19">
      <c r="A257" s="1">
        <v>45706</v>
      </c>
      <c r="B257" t="s">
        <v>315</v>
      </c>
      <c r="C257" t="s">
        <v>66</v>
      </c>
      <c r="D257" t="s">
        <v>67</v>
      </c>
      <c r="E257" t="s">
        <v>30</v>
      </c>
      <c r="F257" t="s">
        <v>25</v>
      </c>
      <c r="G257" t="s">
        <v>26</v>
      </c>
      <c r="H257" t="s">
        <v>33</v>
      </c>
      <c r="I257" s="2">
        <v>2</v>
      </c>
      <c r="J257" s="3">
        <v>69.510000000000005</v>
      </c>
      <c r="K257" s="4">
        <v>0.05</v>
      </c>
      <c r="L257" s="3">
        <v>33.880000000000003</v>
      </c>
      <c r="M257" s="3">
        <f>SalesTable4711[[#This Row],[Quantity]]*SalesTable4711[[#This Row],[Unit Cost]]</f>
        <v>67.760000000000005</v>
      </c>
      <c r="N257" s="3">
        <f>SalesTable4711[[#This Row],[Net Revenue]]-SalesTable4711[[#This Row],[Total Cost]]</f>
        <v>64.309999999999988</v>
      </c>
      <c r="O257" s="2">
        <v>0</v>
      </c>
      <c r="P257" s="3">
        <f>SalesTable4711[[#This Row],[Unit Price]]*SalesTable4711[[#This Row],[Quantity]]</f>
        <v>139.02000000000001</v>
      </c>
      <c r="Q257" s="3">
        <f>ROUND(SalesTable4711[[#This Row],[Unit Price]]*SalesTable4711[[#This Row],[Quantity]]*(1-SalesTable4711[[#This Row],[Discount %]]),2)</f>
        <v>132.07</v>
      </c>
      <c r="R257" s="3">
        <f>SalesTable4711[[#This Row],[Net Revenue]]-SalesTable4711[[#This Row],[Total Cost]]</f>
        <v>64.309999999999988</v>
      </c>
      <c r="S257" s="34">
        <f>SalesTable4711[[#This Row],[Profit]]/SalesTable4711[[#This Row],[Net Revenue]]</f>
        <v>0.48693874460513359</v>
      </c>
    </row>
    <row r="258" spans="1:19">
      <c r="A258" s="1">
        <v>45985</v>
      </c>
      <c r="B258" t="s">
        <v>316</v>
      </c>
      <c r="C258" t="s">
        <v>63</v>
      </c>
      <c r="D258" t="s">
        <v>64</v>
      </c>
      <c r="E258" t="s">
        <v>17</v>
      </c>
      <c r="F258" t="s">
        <v>25</v>
      </c>
      <c r="G258" t="s">
        <v>26</v>
      </c>
      <c r="H258" t="s">
        <v>33</v>
      </c>
      <c r="I258" s="2">
        <v>13</v>
      </c>
      <c r="J258" s="3">
        <v>80.09</v>
      </c>
      <c r="K258" s="4">
        <v>0.15</v>
      </c>
      <c r="L258" s="3">
        <v>44.64</v>
      </c>
      <c r="M258" s="3">
        <f>SalesTable4711[[#This Row],[Quantity]]*SalesTable4711[[#This Row],[Unit Cost]]</f>
        <v>580.32000000000005</v>
      </c>
      <c r="N258" s="3">
        <f>SalesTable4711[[#This Row],[Net Revenue]]-SalesTable4711[[#This Row],[Total Cost]]</f>
        <v>304.66999999999996</v>
      </c>
      <c r="O258" s="2">
        <v>0</v>
      </c>
      <c r="P258" s="3">
        <f>SalesTable4711[[#This Row],[Unit Price]]*SalesTable4711[[#This Row],[Quantity]]</f>
        <v>1041.17</v>
      </c>
      <c r="Q258" s="3">
        <f>ROUND(SalesTable4711[[#This Row],[Unit Price]]*SalesTable4711[[#This Row],[Quantity]]*(1-SalesTable4711[[#This Row],[Discount %]]),2)</f>
        <v>884.99</v>
      </c>
      <c r="R258" s="3">
        <f>SalesTable4711[[#This Row],[Net Revenue]]-SalesTable4711[[#This Row],[Total Cost]]</f>
        <v>304.66999999999996</v>
      </c>
      <c r="S258" s="34">
        <f>SalesTable4711[[#This Row],[Profit]]/SalesTable4711[[#This Row],[Net Revenue]]</f>
        <v>0.34426377699183036</v>
      </c>
    </row>
    <row r="259" spans="1:19">
      <c r="A259" s="1">
        <v>45841</v>
      </c>
      <c r="B259" t="s">
        <v>317</v>
      </c>
      <c r="C259" t="s">
        <v>69</v>
      </c>
      <c r="D259" t="s">
        <v>70</v>
      </c>
      <c r="E259" t="s">
        <v>30</v>
      </c>
      <c r="F259" t="s">
        <v>52</v>
      </c>
      <c r="G259" t="s">
        <v>53</v>
      </c>
      <c r="H259" t="s">
        <v>20</v>
      </c>
      <c r="I259" s="2">
        <v>2</v>
      </c>
      <c r="J259" s="3">
        <v>40.67</v>
      </c>
      <c r="K259" s="4">
        <v>0.1</v>
      </c>
      <c r="L259" s="3">
        <v>18.41</v>
      </c>
      <c r="M259" s="3">
        <f>SalesTable4711[[#This Row],[Quantity]]*SalesTable4711[[#This Row],[Unit Cost]]</f>
        <v>36.82</v>
      </c>
      <c r="N259" s="3">
        <f>SalesTable4711[[#This Row],[Net Revenue]]-SalesTable4711[[#This Row],[Total Cost]]</f>
        <v>36.389999999999993</v>
      </c>
      <c r="O259" s="2">
        <v>2</v>
      </c>
      <c r="P259" s="3">
        <f>SalesTable4711[[#This Row],[Unit Price]]*SalesTable4711[[#This Row],[Quantity]]</f>
        <v>81.34</v>
      </c>
      <c r="Q259" s="3">
        <f>ROUND(SalesTable4711[[#This Row],[Unit Price]]*SalesTable4711[[#This Row],[Quantity]]*(1-SalesTable4711[[#This Row],[Discount %]]),2)</f>
        <v>73.209999999999994</v>
      </c>
      <c r="R259" s="3">
        <f>SalesTable4711[[#This Row],[Net Revenue]]-SalesTable4711[[#This Row],[Total Cost]]</f>
        <v>36.389999999999993</v>
      </c>
      <c r="S259" s="34">
        <f>SalesTable4711[[#This Row],[Profit]]/SalesTable4711[[#This Row],[Net Revenue]]</f>
        <v>0.49706324272640345</v>
      </c>
    </row>
    <row r="260" spans="1:19">
      <c r="A260" s="1">
        <v>45858</v>
      </c>
      <c r="B260" t="s">
        <v>318</v>
      </c>
      <c r="C260" t="s">
        <v>39</v>
      </c>
      <c r="D260" t="s">
        <v>40</v>
      </c>
      <c r="E260" t="s">
        <v>30</v>
      </c>
      <c r="F260" t="s">
        <v>52</v>
      </c>
      <c r="G260" t="s">
        <v>53</v>
      </c>
      <c r="H260" t="s">
        <v>20</v>
      </c>
      <c r="I260" s="2">
        <v>2</v>
      </c>
      <c r="J260" s="3">
        <v>56.47</v>
      </c>
      <c r="K260" s="4">
        <v>0.1</v>
      </c>
      <c r="L260" s="3">
        <v>26.87</v>
      </c>
      <c r="M260" s="3">
        <f>SalesTable4711[[#This Row],[Quantity]]*SalesTable4711[[#This Row],[Unit Cost]]</f>
        <v>53.74</v>
      </c>
      <c r="N260" s="3">
        <f>SalesTable4711[[#This Row],[Net Revenue]]-SalesTable4711[[#This Row],[Total Cost]]</f>
        <v>47.910000000000004</v>
      </c>
      <c r="O260" s="2">
        <v>2</v>
      </c>
      <c r="P260" s="3">
        <f>SalesTable4711[[#This Row],[Unit Price]]*SalesTable4711[[#This Row],[Quantity]]</f>
        <v>112.94</v>
      </c>
      <c r="Q260" s="3">
        <f>ROUND(SalesTable4711[[#This Row],[Unit Price]]*SalesTable4711[[#This Row],[Quantity]]*(1-SalesTable4711[[#This Row],[Discount %]]),2)</f>
        <v>101.65</v>
      </c>
      <c r="R260" s="3">
        <f>SalesTable4711[[#This Row],[Net Revenue]]-SalesTable4711[[#This Row],[Total Cost]]</f>
        <v>47.910000000000004</v>
      </c>
      <c r="S260" s="34">
        <f>SalesTable4711[[#This Row],[Profit]]/SalesTable4711[[#This Row],[Net Revenue]]</f>
        <v>0.47132316773241517</v>
      </c>
    </row>
    <row r="261" spans="1:19">
      <c r="A261" s="1">
        <v>46006</v>
      </c>
      <c r="B261" t="s">
        <v>319</v>
      </c>
      <c r="C261" t="s">
        <v>73</v>
      </c>
      <c r="D261" t="s">
        <v>74</v>
      </c>
      <c r="E261" t="s">
        <v>75</v>
      </c>
      <c r="F261" t="s">
        <v>52</v>
      </c>
      <c r="G261" t="s">
        <v>53</v>
      </c>
      <c r="H261" t="s">
        <v>33</v>
      </c>
      <c r="I261" s="2">
        <v>10</v>
      </c>
      <c r="J261" s="3">
        <v>31.29</v>
      </c>
      <c r="K261" s="4">
        <v>0.1</v>
      </c>
      <c r="L261" s="3">
        <v>14.31</v>
      </c>
      <c r="M261" s="3">
        <f>SalesTable4711[[#This Row],[Quantity]]*SalesTable4711[[#This Row],[Unit Cost]]</f>
        <v>143.1</v>
      </c>
      <c r="N261" s="3">
        <f>SalesTable4711[[#This Row],[Net Revenue]]-SalesTable4711[[#This Row],[Total Cost]]</f>
        <v>138.51000000000002</v>
      </c>
      <c r="O261" s="2">
        <v>0</v>
      </c>
      <c r="P261" s="3">
        <f>SalesTable4711[[#This Row],[Unit Price]]*SalesTable4711[[#This Row],[Quantity]]</f>
        <v>312.89999999999998</v>
      </c>
      <c r="Q261" s="3">
        <f>ROUND(SalesTable4711[[#This Row],[Unit Price]]*SalesTable4711[[#This Row],[Quantity]]*(1-SalesTable4711[[#This Row],[Discount %]]),2)</f>
        <v>281.61</v>
      </c>
      <c r="R261" s="3">
        <f>SalesTable4711[[#This Row],[Net Revenue]]-SalesTable4711[[#This Row],[Total Cost]]</f>
        <v>138.51000000000002</v>
      </c>
      <c r="S261" s="34">
        <f>SalesTable4711[[#This Row],[Profit]]/SalesTable4711[[#This Row],[Net Revenue]]</f>
        <v>0.49185043144774693</v>
      </c>
    </row>
    <row r="262" spans="1:19">
      <c r="A262" s="1">
        <v>45844</v>
      </c>
      <c r="B262" t="s">
        <v>320</v>
      </c>
      <c r="C262" t="s">
        <v>82</v>
      </c>
      <c r="D262" t="s">
        <v>83</v>
      </c>
      <c r="E262" t="s">
        <v>75</v>
      </c>
      <c r="F262" t="s">
        <v>18</v>
      </c>
      <c r="G262" t="s">
        <v>19</v>
      </c>
      <c r="H262" t="s">
        <v>20</v>
      </c>
      <c r="I262" s="2">
        <v>5</v>
      </c>
      <c r="J262" s="3">
        <v>27.48</v>
      </c>
      <c r="K262" s="4">
        <v>0.05</v>
      </c>
      <c r="L262" s="3">
        <v>11.65</v>
      </c>
      <c r="M262" s="3">
        <f>SalesTable4711[[#This Row],[Quantity]]*SalesTable4711[[#This Row],[Unit Cost]]</f>
        <v>58.25</v>
      </c>
      <c r="N262" s="3">
        <f>SalesTable4711[[#This Row],[Net Revenue]]-SalesTable4711[[#This Row],[Total Cost]]</f>
        <v>72.28</v>
      </c>
      <c r="O262" s="2">
        <v>5</v>
      </c>
      <c r="P262" s="3">
        <f>SalesTable4711[[#This Row],[Unit Price]]*SalesTable4711[[#This Row],[Quantity]]</f>
        <v>137.4</v>
      </c>
      <c r="Q262" s="3">
        <f>ROUND(SalesTable4711[[#This Row],[Unit Price]]*SalesTable4711[[#This Row],[Quantity]]*(1-SalesTable4711[[#This Row],[Discount %]]),2)</f>
        <v>130.53</v>
      </c>
      <c r="R262" s="3">
        <f>SalesTable4711[[#This Row],[Net Revenue]]-SalesTable4711[[#This Row],[Total Cost]]</f>
        <v>72.28</v>
      </c>
      <c r="S262" s="34">
        <f>SalesTable4711[[#This Row],[Profit]]/SalesTable4711[[#This Row],[Net Revenue]]</f>
        <v>0.55374243468934348</v>
      </c>
    </row>
    <row r="263" spans="1:19">
      <c r="A263" s="1">
        <v>45973</v>
      </c>
      <c r="B263" t="s">
        <v>321</v>
      </c>
      <c r="C263" t="s">
        <v>66</v>
      </c>
      <c r="D263" t="s">
        <v>67</v>
      </c>
      <c r="E263" t="s">
        <v>30</v>
      </c>
      <c r="F263" t="s">
        <v>25</v>
      </c>
      <c r="G263" t="s">
        <v>26</v>
      </c>
      <c r="H263" t="s">
        <v>20</v>
      </c>
      <c r="I263" s="2">
        <v>11</v>
      </c>
      <c r="J263" s="3">
        <v>70.75</v>
      </c>
      <c r="K263" s="4">
        <v>0.2</v>
      </c>
      <c r="L263" s="3">
        <v>34.28</v>
      </c>
      <c r="M263" s="3">
        <f>SalesTable4711[[#This Row],[Quantity]]*SalesTable4711[[#This Row],[Unit Cost]]</f>
        <v>377.08000000000004</v>
      </c>
      <c r="N263" s="3">
        <f>SalesTable4711[[#This Row],[Net Revenue]]-SalesTable4711[[#This Row],[Total Cost]]</f>
        <v>245.51999999999998</v>
      </c>
      <c r="O263" s="2">
        <v>11</v>
      </c>
      <c r="P263" s="3">
        <f>SalesTable4711[[#This Row],[Unit Price]]*SalesTable4711[[#This Row],[Quantity]]</f>
        <v>778.25</v>
      </c>
      <c r="Q263" s="3">
        <f>ROUND(SalesTable4711[[#This Row],[Unit Price]]*SalesTable4711[[#This Row],[Quantity]]*(1-SalesTable4711[[#This Row],[Discount %]]),2)</f>
        <v>622.6</v>
      </c>
      <c r="R263" s="3">
        <f>SalesTable4711[[#This Row],[Net Revenue]]-SalesTable4711[[#This Row],[Total Cost]]</f>
        <v>245.51999999999998</v>
      </c>
      <c r="S263" s="34">
        <f>SalesTable4711[[#This Row],[Profit]]/SalesTable4711[[#This Row],[Net Revenue]]</f>
        <v>0.39434628975265013</v>
      </c>
    </row>
    <row r="264" spans="1:19">
      <c r="A264" s="1">
        <v>45818</v>
      </c>
      <c r="B264" t="s">
        <v>322</v>
      </c>
      <c r="C264" t="s">
        <v>35</v>
      </c>
      <c r="D264" t="s">
        <v>36</v>
      </c>
      <c r="E264" t="s">
        <v>17</v>
      </c>
      <c r="F264" t="s">
        <v>41</v>
      </c>
      <c r="G264" t="s">
        <v>42</v>
      </c>
      <c r="H264" t="s">
        <v>33</v>
      </c>
      <c r="I264" s="2">
        <v>6</v>
      </c>
      <c r="J264" s="3">
        <v>24.36</v>
      </c>
      <c r="K264" s="4">
        <v>0.15</v>
      </c>
      <c r="L264" s="3">
        <v>9.4600000000000009</v>
      </c>
      <c r="M264" s="3">
        <f>SalesTable4711[[#This Row],[Quantity]]*SalesTable4711[[#This Row],[Unit Cost]]</f>
        <v>56.760000000000005</v>
      </c>
      <c r="N264" s="3">
        <f>SalesTable4711[[#This Row],[Net Revenue]]-SalesTable4711[[#This Row],[Total Cost]]</f>
        <v>67.47999999999999</v>
      </c>
      <c r="O264" s="2">
        <v>0</v>
      </c>
      <c r="P264" s="3">
        <f>SalesTable4711[[#This Row],[Unit Price]]*SalesTable4711[[#This Row],[Quantity]]</f>
        <v>146.16</v>
      </c>
      <c r="Q264" s="3">
        <f>ROUND(SalesTable4711[[#This Row],[Unit Price]]*SalesTable4711[[#This Row],[Quantity]]*(1-SalesTable4711[[#This Row],[Discount %]]),2)</f>
        <v>124.24</v>
      </c>
      <c r="R264" s="3">
        <f>SalesTable4711[[#This Row],[Net Revenue]]-SalesTable4711[[#This Row],[Total Cost]]</f>
        <v>67.47999999999999</v>
      </c>
      <c r="S264" s="34">
        <f>SalesTable4711[[#This Row],[Profit]]/SalesTable4711[[#This Row],[Net Revenue]]</f>
        <v>0.5431423052157115</v>
      </c>
    </row>
    <row r="265" spans="1:19">
      <c r="A265" s="1">
        <v>45786</v>
      </c>
      <c r="B265" t="s">
        <v>323</v>
      </c>
      <c r="C265" t="s">
        <v>45</v>
      </c>
      <c r="D265" t="s">
        <v>46</v>
      </c>
      <c r="E265" t="s">
        <v>24</v>
      </c>
      <c r="F265" t="s">
        <v>31</v>
      </c>
      <c r="G265" t="s">
        <v>32</v>
      </c>
      <c r="H265" t="s">
        <v>33</v>
      </c>
      <c r="I265" s="2">
        <v>6</v>
      </c>
      <c r="J265" s="3">
        <v>22.4</v>
      </c>
      <c r="K265" s="4">
        <v>0.15</v>
      </c>
      <c r="L265" s="3">
        <v>8.5299999999999994</v>
      </c>
      <c r="M265" s="3">
        <f>SalesTable4711[[#This Row],[Quantity]]*SalesTable4711[[#This Row],[Unit Cost]]</f>
        <v>51.179999999999993</v>
      </c>
      <c r="N265" s="3">
        <f>SalesTable4711[[#This Row],[Net Revenue]]-SalesTable4711[[#This Row],[Total Cost]]</f>
        <v>63.06</v>
      </c>
      <c r="O265" s="2">
        <v>0</v>
      </c>
      <c r="P265" s="3">
        <f>SalesTable4711[[#This Row],[Unit Price]]*SalesTable4711[[#This Row],[Quantity]]</f>
        <v>134.39999999999998</v>
      </c>
      <c r="Q265" s="3">
        <f>ROUND(SalesTable4711[[#This Row],[Unit Price]]*SalesTable4711[[#This Row],[Quantity]]*(1-SalesTable4711[[#This Row],[Discount %]]),2)</f>
        <v>114.24</v>
      </c>
      <c r="R265" s="3">
        <f>SalesTable4711[[#This Row],[Net Revenue]]-SalesTable4711[[#This Row],[Total Cost]]</f>
        <v>63.06</v>
      </c>
      <c r="S265" s="34">
        <f>SalesTable4711[[#This Row],[Profit]]/SalesTable4711[[#This Row],[Net Revenue]]</f>
        <v>0.55199579831932777</v>
      </c>
    </row>
    <row r="266" spans="1:19">
      <c r="A266" s="1">
        <v>45899</v>
      </c>
      <c r="B266" t="s">
        <v>324</v>
      </c>
      <c r="C266" t="s">
        <v>63</v>
      </c>
      <c r="D266" t="s">
        <v>64</v>
      </c>
      <c r="E266" t="s">
        <v>17</v>
      </c>
      <c r="F266" t="s">
        <v>52</v>
      </c>
      <c r="G266" t="s">
        <v>53</v>
      </c>
      <c r="H266" t="s">
        <v>33</v>
      </c>
      <c r="I266" s="2">
        <v>6</v>
      </c>
      <c r="J266" s="3">
        <v>79.319999999999993</v>
      </c>
      <c r="K266" s="4">
        <v>0.2</v>
      </c>
      <c r="L266" s="3">
        <v>45.17</v>
      </c>
      <c r="M266" s="3">
        <f>SalesTable4711[[#This Row],[Quantity]]*SalesTable4711[[#This Row],[Unit Cost]]</f>
        <v>271.02</v>
      </c>
      <c r="N266" s="3">
        <f>SalesTable4711[[#This Row],[Net Revenue]]-SalesTable4711[[#This Row],[Total Cost]]</f>
        <v>109.72000000000003</v>
      </c>
      <c r="O266" s="2">
        <v>0</v>
      </c>
      <c r="P266" s="3">
        <f>SalesTable4711[[#This Row],[Unit Price]]*SalesTable4711[[#This Row],[Quantity]]</f>
        <v>475.91999999999996</v>
      </c>
      <c r="Q266" s="3">
        <f>ROUND(SalesTable4711[[#This Row],[Unit Price]]*SalesTable4711[[#This Row],[Quantity]]*(1-SalesTable4711[[#This Row],[Discount %]]),2)</f>
        <v>380.74</v>
      </c>
      <c r="R266" s="3">
        <f>SalesTable4711[[#This Row],[Net Revenue]]-SalesTable4711[[#This Row],[Total Cost]]</f>
        <v>109.72000000000003</v>
      </c>
      <c r="S266" s="34">
        <f>SalesTable4711[[#This Row],[Profit]]/SalesTable4711[[#This Row],[Net Revenue]]</f>
        <v>0.28817565792929567</v>
      </c>
    </row>
    <row r="267" spans="1:19">
      <c r="A267" s="1">
        <v>45995</v>
      </c>
      <c r="B267" t="s">
        <v>325</v>
      </c>
      <c r="C267" t="s">
        <v>58</v>
      </c>
      <c r="D267" t="s">
        <v>59</v>
      </c>
      <c r="E267" t="s">
        <v>17</v>
      </c>
      <c r="F267" t="s">
        <v>31</v>
      </c>
      <c r="G267" t="s">
        <v>32</v>
      </c>
      <c r="H267" t="s">
        <v>33</v>
      </c>
      <c r="I267" s="2">
        <v>5</v>
      </c>
      <c r="J267" s="3">
        <v>19.440000000000001</v>
      </c>
      <c r="K267" s="4">
        <v>0.1</v>
      </c>
      <c r="L267" s="3">
        <v>7.25</v>
      </c>
      <c r="M267" s="3">
        <f>SalesTable4711[[#This Row],[Quantity]]*SalesTable4711[[#This Row],[Unit Cost]]</f>
        <v>36.25</v>
      </c>
      <c r="N267" s="3">
        <f>SalesTable4711[[#This Row],[Net Revenue]]-SalesTable4711[[#This Row],[Total Cost]]</f>
        <v>51.230000000000004</v>
      </c>
      <c r="O267" s="2">
        <v>0</v>
      </c>
      <c r="P267" s="3">
        <f>SalesTable4711[[#This Row],[Unit Price]]*SalesTable4711[[#This Row],[Quantity]]</f>
        <v>97.2</v>
      </c>
      <c r="Q267" s="3">
        <f>ROUND(SalesTable4711[[#This Row],[Unit Price]]*SalesTable4711[[#This Row],[Quantity]]*(1-SalesTable4711[[#This Row],[Discount %]]),2)</f>
        <v>87.48</v>
      </c>
      <c r="R267" s="3">
        <f>SalesTable4711[[#This Row],[Net Revenue]]-SalesTable4711[[#This Row],[Total Cost]]</f>
        <v>51.230000000000004</v>
      </c>
      <c r="S267" s="34">
        <f>SalesTable4711[[#This Row],[Profit]]/SalesTable4711[[#This Row],[Net Revenue]]</f>
        <v>0.58561957018747146</v>
      </c>
    </row>
    <row r="268" spans="1:19">
      <c r="A268" s="1">
        <v>45965</v>
      </c>
      <c r="B268" t="s">
        <v>326</v>
      </c>
      <c r="C268" t="s">
        <v>28</v>
      </c>
      <c r="D268" t="s">
        <v>29</v>
      </c>
      <c r="E268" t="s">
        <v>30</v>
      </c>
      <c r="F268" t="s">
        <v>41</v>
      </c>
      <c r="G268" t="s">
        <v>42</v>
      </c>
      <c r="H268" t="s">
        <v>20</v>
      </c>
      <c r="I268" s="2">
        <v>6</v>
      </c>
      <c r="J268" s="3">
        <v>25.08</v>
      </c>
      <c r="K268" s="4">
        <v>0.2</v>
      </c>
      <c r="L268" s="3">
        <v>10.54</v>
      </c>
      <c r="M268" s="3">
        <f>SalesTable4711[[#This Row],[Quantity]]*SalesTable4711[[#This Row],[Unit Cost]]</f>
        <v>63.239999999999995</v>
      </c>
      <c r="N268" s="3">
        <f>SalesTable4711[[#This Row],[Net Revenue]]-SalesTable4711[[#This Row],[Total Cost]]</f>
        <v>57.14</v>
      </c>
      <c r="O268" s="2">
        <v>6</v>
      </c>
      <c r="P268" s="3">
        <f>SalesTable4711[[#This Row],[Unit Price]]*SalesTable4711[[#This Row],[Quantity]]</f>
        <v>150.47999999999999</v>
      </c>
      <c r="Q268" s="3">
        <f>ROUND(SalesTable4711[[#This Row],[Unit Price]]*SalesTable4711[[#This Row],[Quantity]]*(1-SalesTable4711[[#This Row],[Discount %]]),2)</f>
        <v>120.38</v>
      </c>
      <c r="R268" s="3">
        <f>SalesTable4711[[#This Row],[Net Revenue]]-SalesTable4711[[#This Row],[Total Cost]]</f>
        <v>57.14</v>
      </c>
      <c r="S268" s="34">
        <f>SalesTable4711[[#This Row],[Profit]]/SalesTable4711[[#This Row],[Net Revenue]]</f>
        <v>0.47466356537630838</v>
      </c>
    </row>
    <row r="269" spans="1:19">
      <c r="A269" s="1">
        <v>45850</v>
      </c>
      <c r="B269" t="s">
        <v>327</v>
      </c>
      <c r="C269" t="s">
        <v>28</v>
      </c>
      <c r="D269" t="s">
        <v>29</v>
      </c>
      <c r="E269" t="s">
        <v>30</v>
      </c>
      <c r="F269" t="s">
        <v>52</v>
      </c>
      <c r="G269" t="s">
        <v>53</v>
      </c>
      <c r="H269" t="s">
        <v>20</v>
      </c>
      <c r="I269" s="2">
        <v>3</v>
      </c>
      <c r="J269" s="3">
        <v>25.68</v>
      </c>
      <c r="K269" s="4">
        <v>0</v>
      </c>
      <c r="L269" s="3">
        <v>10.6</v>
      </c>
      <c r="M269" s="3">
        <f>SalesTable4711[[#This Row],[Quantity]]*SalesTable4711[[#This Row],[Unit Cost]]</f>
        <v>31.799999999999997</v>
      </c>
      <c r="N269" s="3">
        <f>SalesTable4711[[#This Row],[Net Revenue]]-SalesTable4711[[#This Row],[Total Cost]]</f>
        <v>45.240000000000009</v>
      </c>
      <c r="O269" s="2">
        <v>3</v>
      </c>
      <c r="P269" s="3">
        <f>SalesTable4711[[#This Row],[Unit Price]]*SalesTable4711[[#This Row],[Quantity]]</f>
        <v>77.039999999999992</v>
      </c>
      <c r="Q269" s="3">
        <f>ROUND(SalesTable4711[[#This Row],[Unit Price]]*SalesTable4711[[#This Row],[Quantity]]*(1-SalesTable4711[[#This Row],[Discount %]]),2)</f>
        <v>77.040000000000006</v>
      </c>
      <c r="R269" s="3">
        <f>SalesTable4711[[#This Row],[Net Revenue]]-SalesTable4711[[#This Row],[Total Cost]]</f>
        <v>45.240000000000009</v>
      </c>
      <c r="S269" s="34">
        <f>SalesTable4711[[#This Row],[Profit]]/SalesTable4711[[#This Row],[Net Revenue]]</f>
        <v>0.58722741433021819</v>
      </c>
    </row>
    <row r="270" spans="1:19">
      <c r="A270" s="1">
        <v>45788</v>
      </c>
      <c r="B270" t="s">
        <v>328</v>
      </c>
      <c r="C270" t="s">
        <v>89</v>
      </c>
      <c r="D270" t="s">
        <v>90</v>
      </c>
      <c r="E270" t="s">
        <v>75</v>
      </c>
      <c r="F270" t="s">
        <v>31</v>
      </c>
      <c r="G270" t="s">
        <v>32</v>
      </c>
      <c r="H270" t="s">
        <v>33</v>
      </c>
      <c r="I270" s="2">
        <v>2</v>
      </c>
      <c r="J270" s="3">
        <v>18.53</v>
      </c>
      <c r="K270" s="4">
        <v>0.15</v>
      </c>
      <c r="L270" s="3">
        <v>6.85</v>
      </c>
      <c r="M270" s="3">
        <f>SalesTable4711[[#This Row],[Quantity]]*SalesTable4711[[#This Row],[Unit Cost]]</f>
        <v>13.7</v>
      </c>
      <c r="N270" s="3">
        <f>SalesTable4711[[#This Row],[Net Revenue]]-SalesTable4711[[#This Row],[Total Cost]]</f>
        <v>17.8</v>
      </c>
      <c r="O270" s="2">
        <v>0</v>
      </c>
      <c r="P270" s="3">
        <f>SalesTable4711[[#This Row],[Unit Price]]*SalesTable4711[[#This Row],[Quantity]]</f>
        <v>37.06</v>
      </c>
      <c r="Q270" s="3">
        <f>ROUND(SalesTable4711[[#This Row],[Unit Price]]*SalesTable4711[[#This Row],[Quantity]]*(1-SalesTable4711[[#This Row],[Discount %]]),2)</f>
        <v>31.5</v>
      </c>
      <c r="R270" s="3">
        <f>SalesTable4711[[#This Row],[Net Revenue]]-SalesTable4711[[#This Row],[Total Cost]]</f>
        <v>17.8</v>
      </c>
      <c r="S270" s="34">
        <f>SalesTable4711[[#This Row],[Profit]]/SalesTable4711[[#This Row],[Net Revenue]]</f>
        <v>0.56507936507936507</v>
      </c>
    </row>
    <row r="271" spans="1:19">
      <c r="A271" s="1">
        <v>45803</v>
      </c>
      <c r="B271" t="s">
        <v>329</v>
      </c>
      <c r="C271" t="s">
        <v>15</v>
      </c>
      <c r="D271" t="s">
        <v>16</v>
      </c>
      <c r="E271" t="s">
        <v>17</v>
      </c>
      <c r="F271" t="s">
        <v>41</v>
      </c>
      <c r="G271" t="s">
        <v>42</v>
      </c>
      <c r="H271" t="s">
        <v>20</v>
      </c>
      <c r="I271" s="2">
        <v>2</v>
      </c>
      <c r="J271" s="3">
        <v>29.29</v>
      </c>
      <c r="K271" s="4">
        <v>0</v>
      </c>
      <c r="L271" s="3">
        <v>12.12</v>
      </c>
      <c r="M271" s="3">
        <f>SalesTable4711[[#This Row],[Quantity]]*SalesTable4711[[#This Row],[Unit Cost]]</f>
        <v>24.24</v>
      </c>
      <c r="N271" s="3">
        <f>SalesTable4711[[#This Row],[Net Revenue]]-SalesTable4711[[#This Row],[Total Cost]]</f>
        <v>34.340000000000003</v>
      </c>
      <c r="O271" s="2">
        <v>2</v>
      </c>
      <c r="P271" s="3">
        <f>SalesTable4711[[#This Row],[Unit Price]]*SalesTable4711[[#This Row],[Quantity]]</f>
        <v>58.58</v>
      </c>
      <c r="Q271" s="3">
        <f>ROUND(SalesTable4711[[#This Row],[Unit Price]]*SalesTable4711[[#This Row],[Quantity]]*(1-SalesTable4711[[#This Row],[Discount %]]),2)</f>
        <v>58.58</v>
      </c>
      <c r="R271" s="3">
        <f>SalesTable4711[[#This Row],[Net Revenue]]-SalesTable4711[[#This Row],[Total Cost]]</f>
        <v>34.340000000000003</v>
      </c>
      <c r="S271" s="34">
        <f>SalesTable4711[[#This Row],[Profit]]/SalesTable4711[[#This Row],[Net Revenue]]</f>
        <v>0.5862068965517242</v>
      </c>
    </row>
    <row r="272" spans="1:19">
      <c r="A272" s="1">
        <v>45887</v>
      </c>
      <c r="B272" t="s">
        <v>330</v>
      </c>
      <c r="C272" t="s">
        <v>69</v>
      </c>
      <c r="D272" t="s">
        <v>70</v>
      </c>
      <c r="E272" t="s">
        <v>30</v>
      </c>
      <c r="F272" t="s">
        <v>18</v>
      </c>
      <c r="G272" t="s">
        <v>19</v>
      </c>
      <c r="H272" t="s">
        <v>33</v>
      </c>
      <c r="I272" s="2">
        <v>9</v>
      </c>
      <c r="J272" s="3">
        <v>39.35</v>
      </c>
      <c r="K272" s="4">
        <v>0.1</v>
      </c>
      <c r="L272" s="3">
        <v>18.34</v>
      </c>
      <c r="M272" s="3">
        <f>SalesTable4711[[#This Row],[Quantity]]*SalesTable4711[[#This Row],[Unit Cost]]</f>
        <v>165.06</v>
      </c>
      <c r="N272" s="3">
        <f>SalesTable4711[[#This Row],[Net Revenue]]-SalesTable4711[[#This Row],[Total Cost]]</f>
        <v>153.68</v>
      </c>
      <c r="O272" s="2">
        <v>0</v>
      </c>
      <c r="P272" s="3">
        <f>SalesTable4711[[#This Row],[Unit Price]]*SalesTable4711[[#This Row],[Quantity]]</f>
        <v>354.15000000000003</v>
      </c>
      <c r="Q272" s="3">
        <f>ROUND(SalesTable4711[[#This Row],[Unit Price]]*SalesTable4711[[#This Row],[Quantity]]*(1-SalesTable4711[[#This Row],[Discount %]]),2)</f>
        <v>318.74</v>
      </c>
      <c r="R272" s="3">
        <f>SalesTable4711[[#This Row],[Net Revenue]]-SalesTable4711[[#This Row],[Total Cost]]</f>
        <v>153.68</v>
      </c>
      <c r="S272" s="34">
        <f>SalesTable4711[[#This Row],[Profit]]/SalesTable4711[[#This Row],[Net Revenue]]</f>
        <v>0.48214845955951557</v>
      </c>
    </row>
    <row r="273" spans="1:19">
      <c r="A273" s="1">
        <v>45738</v>
      </c>
      <c r="B273" t="s">
        <v>331</v>
      </c>
      <c r="C273" t="s">
        <v>82</v>
      </c>
      <c r="D273" t="s">
        <v>83</v>
      </c>
      <c r="E273" t="s">
        <v>75</v>
      </c>
      <c r="F273" t="s">
        <v>52</v>
      </c>
      <c r="G273" t="s">
        <v>53</v>
      </c>
      <c r="H273" t="s">
        <v>20</v>
      </c>
      <c r="I273" s="2">
        <v>4</v>
      </c>
      <c r="J273" s="3">
        <v>26.99</v>
      </c>
      <c r="K273" s="4">
        <v>0.1</v>
      </c>
      <c r="L273" s="3">
        <v>11.85</v>
      </c>
      <c r="M273" s="3">
        <f>SalesTable4711[[#This Row],[Quantity]]*SalesTable4711[[#This Row],[Unit Cost]]</f>
        <v>47.4</v>
      </c>
      <c r="N273" s="3">
        <f>SalesTable4711[[#This Row],[Net Revenue]]-SalesTable4711[[#This Row],[Total Cost]]</f>
        <v>49.76</v>
      </c>
      <c r="O273" s="2">
        <v>4</v>
      </c>
      <c r="P273" s="3">
        <f>SalesTable4711[[#This Row],[Unit Price]]*SalesTable4711[[#This Row],[Quantity]]</f>
        <v>107.96</v>
      </c>
      <c r="Q273" s="3">
        <f>ROUND(SalesTable4711[[#This Row],[Unit Price]]*SalesTable4711[[#This Row],[Quantity]]*(1-SalesTable4711[[#This Row],[Discount %]]),2)</f>
        <v>97.16</v>
      </c>
      <c r="R273" s="3">
        <f>SalesTable4711[[#This Row],[Net Revenue]]-SalesTable4711[[#This Row],[Total Cost]]</f>
        <v>49.76</v>
      </c>
      <c r="S273" s="34">
        <f>SalesTable4711[[#This Row],[Profit]]/SalesTable4711[[#This Row],[Net Revenue]]</f>
        <v>0.5121449156031288</v>
      </c>
    </row>
    <row r="274" spans="1:19">
      <c r="A274" s="1">
        <v>45741</v>
      </c>
      <c r="B274" t="s">
        <v>332</v>
      </c>
      <c r="C274" t="s">
        <v>15</v>
      </c>
      <c r="D274" t="s">
        <v>16</v>
      </c>
      <c r="E274" t="s">
        <v>17</v>
      </c>
      <c r="F274" t="s">
        <v>41</v>
      </c>
      <c r="G274" t="s">
        <v>42</v>
      </c>
      <c r="H274" t="s">
        <v>33</v>
      </c>
      <c r="I274" s="2">
        <v>6</v>
      </c>
      <c r="J274" s="3">
        <v>30.06</v>
      </c>
      <c r="K274" s="4">
        <v>0.1</v>
      </c>
      <c r="L274" s="3">
        <v>11.92</v>
      </c>
      <c r="M274" s="3">
        <f>SalesTable4711[[#This Row],[Quantity]]*SalesTable4711[[#This Row],[Unit Cost]]</f>
        <v>71.52</v>
      </c>
      <c r="N274" s="3">
        <f>SalesTable4711[[#This Row],[Net Revenue]]-SalesTable4711[[#This Row],[Total Cost]]</f>
        <v>90.8</v>
      </c>
      <c r="O274" s="2">
        <v>0</v>
      </c>
      <c r="P274" s="3">
        <f>SalesTable4711[[#This Row],[Unit Price]]*SalesTable4711[[#This Row],[Quantity]]</f>
        <v>180.35999999999999</v>
      </c>
      <c r="Q274" s="3">
        <f>ROUND(SalesTable4711[[#This Row],[Unit Price]]*SalesTable4711[[#This Row],[Quantity]]*(1-SalesTable4711[[#This Row],[Discount %]]),2)</f>
        <v>162.32</v>
      </c>
      <c r="R274" s="3">
        <f>SalesTable4711[[#This Row],[Net Revenue]]-SalesTable4711[[#This Row],[Total Cost]]</f>
        <v>90.8</v>
      </c>
      <c r="S274" s="34">
        <f>SalesTable4711[[#This Row],[Profit]]/SalesTable4711[[#This Row],[Net Revenue]]</f>
        <v>0.55938886150813205</v>
      </c>
    </row>
    <row r="275" spans="1:19">
      <c r="A275" s="1">
        <v>45847</v>
      </c>
      <c r="B275" t="s">
        <v>333</v>
      </c>
      <c r="C275" t="s">
        <v>45</v>
      </c>
      <c r="D275" t="s">
        <v>46</v>
      </c>
      <c r="E275" t="s">
        <v>24</v>
      </c>
      <c r="F275" t="s">
        <v>52</v>
      </c>
      <c r="G275" t="s">
        <v>53</v>
      </c>
      <c r="H275" t="s">
        <v>33</v>
      </c>
      <c r="I275" s="2">
        <v>4</v>
      </c>
      <c r="J275" s="3">
        <v>23.12</v>
      </c>
      <c r="K275" s="4">
        <v>0.1</v>
      </c>
      <c r="L275" s="3">
        <v>8.5299999999999994</v>
      </c>
      <c r="M275" s="3">
        <f>SalesTable4711[[#This Row],[Quantity]]*SalesTable4711[[#This Row],[Unit Cost]]</f>
        <v>34.119999999999997</v>
      </c>
      <c r="N275" s="3">
        <f>SalesTable4711[[#This Row],[Net Revenue]]-SalesTable4711[[#This Row],[Total Cost]]</f>
        <v>49.110000000000007</v>
      </c>
      <c r="O275" s="2">
        <v>0</v>
      </c>
      <c r="P275" s="3">
        <f>SalesTable4711[[#This Row],[Unit Price]]*SalesTable4711[[#This Row],[Quantity]]</f>
        <v>92.48</v>
      </c>
      <c r="Q275" s="3">
        <f>ROUND(SalesTable4711[[#This Row],[Unit Price]]*SalesTable4711[[#This Row],[Quantity]]*(1-SalesTable4711[[#This Row],[Discount %]]),2)</f>
        <v>83.23</v>
      </c>
      <c r="R275" s="3">
        <f>SalesTable4711[[#This Row],[Net Revenue]]-SalesTable4711[[#This Row],[Total Cost]]</f>
        <v>49.110000000000007</v>
      </c>
      <c r="S275" s="34">
        <f>SalesTable4711[[#This Row],[Profit]]/SalesTable4711[[#This Row],[Net Revenue]]</f>
        <v>0.59005166406343867</v>
      </c>
    </row>
    <row r="276" spans="1:19">
      <c r="A276" s="1">
        <v>45805</v>
      </c>
      <c r="B276" t="s">
        <v>334</v>
      </c>
      <c r="C276" t="s">
        <v>89</v>
      </c>
      <c r="D276" t="s">
        <v>90</v>
      </c>
      <c r="E276" t="s">
        <v>75</v>
      </c>
      <c r="F276" t="s">
        <v>25</v>
      </c>
      <c r="G276" t="s">
        <v>26</v>
      </c>
      <c r="H276" t="s">
        <v>20</v>
      </c>
      <c r="I276" s="2">
        <v>5</v>
      </c>
      <c r="J276" s="3">
        <v>19.329999999999998</v>
      </c>
      <c r="K276" s="4">
        <v>0</v>
      </c>
      <c r="L276" s="3">
        <v>6.85</v>
      </c>
      <c r="M276" s="3">
        <f>SalesTable4711[[#This Row],[Quantity]]*SalesTable4711[[#This Row],[Unit Cost]]</f>
        <v>34.25</v>
      </c>
      <c r="N276" s="3">
        <f>SalesTable4711[[#This Row],[Net Revenue]]-SalesTable4711[[#This Row],[Total Cost]]</f>
        <v>62.400000000000006</v>
      </c>
      <c r="O276" s="2">
        <v>5</v>
      </c>
      <c r="P276" s="3">
        <f>SalesTable4711[[#This Row],[Unit Price]]*SalesTable4711[[#This Row],[Quantity]]</f>
        <v>96.649999999999991</v>
      </c>
      <c r="Q276" s="3">
        <f>ROUND(SalesTable4711[[#This Row],[Unit Price]]*SalesTable4711[[#This Row],[Quantity]]*(1-SalesTable4711[[#This Row],[Discount %]]),2)</f>
        <v>96.65</v>
      </c>
      <c r="R276" s="3">
        <f>SalesTable4711[[#This Row],[Net Revenue]]-SalesTable4711[[#This Row],[Total Cost]]</f>
        <v>62.400000000000006</v>
      </c>
      <c r="S276" s="34">
        <f>SalesTable4711[[#This Row],[Profit]]/SalesTable4711[[#This Row],[Net Revenue]]</f>
        <v>0.64562855664769792</v>
      </c>
    </row>
    <row r="277" spans="1:19">
      <c r="A277" s="1">
        <v>45751</v>
      </c>
      <c r="B277" t="s">
        <v>335</v>
      </c>
      <c r="C277" t="s">
        <v>69</v>
      </c>
      <c r="D277" t="s">
        <v>70</v>
      </c>
      <c r="E277" t="s">
        <v>30</v>
      </c>
      <c r="F277" t="s">
        <v>18</v>
      </c>
      <c r="G277" t="s">
        <v>19</v>
      </c>
      <c r="H277" t="s">
        <v>33</v>
      </c>
      <c r="I277" s="2">
        <v>3</v>
      </c>
      <c r="J277" s="3">
        <v>39.79</v>
      </c>
      <c r="K277" s="4">
        <v>0</v>
      </c>
      <c r="L277" s="3">
        <v>18.3</v>
      </c>
      <c r="M277" s="3">
        <f>SalesTable4711[[#This Row],[Quantity]]*SalesTable4711[[#This Row],[Unit Cost]]</f>
        <v>54.900000000000006</v>
      </c>
      <c r="N277" s="3">
        <f>SalesTable4711[[#This Row],[Net Revenue]]-SalesTable4711[[#This Row],[Total Cost]]</f>
        <v>64.47</v>
      </c>
      <c r="O277" s="2">
        <v>0</v>
      </c>
      <c r="P277" s="3">
        <f>SalesTable4711[[#This Row],[Unit Price]]*SalesTable4711[[#This Row],[Quantity]]</f>
        <v>119.37</v>
      </c>
      <c r="Q277" s="3">
        <f>ROUND(SalesTable4711[[#This Row],[Unit Price]]*SalesTable4711[[#This Row],[Quantity]]*(1-SalesTable4711[[#This Row],[Discount %]]),2)</f>
        <v>119.37</v>
      </c>
      <c r="R277" s="3">
        <f>SalesTable4711[[#This Row],[Net Revenue]]-SalesTable4711[[#This Row],[Total Cost]]</f>
        <v>64.47</v>
      </c>
      <c r="S277" s="34">
        <f>SalesTable4711[[#This Row],[Profit]]/SalesTable4711[[#This Row],[Net Revenue]]</f>
        <v>0.54008544860517715</v>
      </c>
    </row>
    <row r="278" spans="1:19">
      <c r="A278" s="1">
        <v>45824</v>
      </c>
      <c r="B278" t="s">
        <v>336</v>
      </c>
      <c r="C278" t="s">
        <v>45</v>
      </c>
      <c r="D278" t="s">
        <v>46</v>
      </c>
      <c r="E278" t="s">
        <v>24</v>
      </c>
      <c r="F278" t="s">
        <v>25</v>
      </c>
      <c r="G278" t="s">
        <v>26</v>
      </c>
      <c r="H278" t="s">
        <v>33</v>
      </c>
      <c r="I278" s="2">
        <v>4</v>
      </c>
      <c r="J278" s="3">
        <v>23.68</v>
      </c>
      <c r="K278" s="4">
        <v>0.2</v>
      </c>
      <c r="L278" s="3">
        <v>8.39</v>
      </c>
      <c r="M278" s="3">
        <f>SalesTable4711[[#This Row],[Quantity]]*SalesTable4711[[#This Row],[Unit Cost]]</f>
        <v>33.56</v>
      </c>
      <c r="N278" s="3">
        <f>SalesTable4711[[#This Row],[Net Revenue]]-SalesTable4711[[#This Row],[Total Cost]]</f>
        <v>42.22</v>
      </c>
      <c r="O278" s="2">
        <v>0</v>
      </c>
      <c r="P278" s="3">
        <f>SalesTable4711[[#This Row],[Unit Price]]*SalesTable4711[[#This Row],[Quantity]]</f>
        <v>94.72</v>
      </c>
      <c r="Q278" s="3">
        <f>ROUND(SalesTable4711[[#This Row],[Unit Price]]*SalesTable4711[[#This Row],[Quantity]]*(1-SalesTable4711[[#This Row],[Discount %]]),2)</f>
        <v>75.78</v>
      </c>
      <c r="R278" s="3">
        <f>SalesTable4711[[#This Row],[Net Revenue]]-SalesTable4711[[#This Row],[Total Cost]]</f>
        <v>42.22</v>
      </c>
      <c r="S278" s="34">
        <f>SalesTable4711[[#This Row],[Profit]]/SalesTable4711[[#This Row],[Net Revenue]]</f>
        <v>0.55713908683029822</v>
      </c>
    </row>
    <row r="279" spans="1:19">
      <c r="A279" s="1">
        <v>45783</v>
      </c>
      <c r="B279" t="s">
        <v>337</v>
      </c>
      <c r="C279" t="s">
        <v>73</v>
      </c>
      <c r="D279" t="s">
        <v>74</v>
      </c>
      <c r="E279" t="s">
        <v>75</v>
      </c>
      <c r="F279" t="s">
        <v>52</v>
      </c>
      <c r="G279" t="s">
        <v>53</v>
      </c>
      <c r="H279" t="s">
        <v>33</v>
      </c>
      <c r="I279" s="2">
        <v>7</v>
      </c>
      <c r="J279" s="3">
        <v>32.86</v>
      </c>
      <c r="K279" s="4">
        <v>0.15</v>
      </c>
      <c r="L279" s="3">
        <v>13.99</v>
      </c>
      <c r="M279" s="3">
        <f>SalesTable4711[[#This Row],[Quantity]]*SalesTable4711[[#This Row],[Unit Cost]]</f>
        <v>97.93</v>
      </c>
      <c r="N279" s="3">
        <f>SalesTable4711[[#This Row],[Net Revenue]]-SalesTable4711[[#This Row],[Total Cost]]</f>
        <v>97.59</v>
      </c>
      <c r="O279" s="2">
        <v>0</v>
      </c>
      <c r="P279" s="3">
        <f>SalesTable4711[[#This Row],[Unit Price]]*SalesTable4711[[#This Row],[Quantity]]</f>
        <v>230.01999999999998</v>
      </c>
      <c r="Q279" s="3">
        <f>ROUND(SalesTable4711[[#This Row],[Unit Price]]*SalesTable4711[[#This Row],[Quantity]]*(1-SalesTable4711[[#This Row],[Discount %]]),2)</f>
        <v>195.52</v>
      </c>
      <c r="R279" s="3">
        <f>SalesTable4711[[#This Row],[Net Revenue]]-SalesTable4711[[#This Row],[Total Cost]]</f>
        <v>97.59</v>
      </c>
      <c r="S279" s="34">
        <f>SalesTable4711[[#This Row],[Profit]]/SalesTable4711[[#This Row],[Net Revenue]]</f>
        <v>0.49913052373158756</v>
      </c>
    </row>
    <row r="280" spans="1:19">
      <c r="A280" s="1">
        <v>45979</v>
      </c>
      <c r="B280" t="s">
        <v>338</v>
      </c>
      <c r="C280" t="s">
        <v>22</v>
      </c>
      <c r="D280" t="s">
        <v>23</v>
      </c>
      <c r="E280" t="s">
        <v>24</v>
      </c>
      <c r="F280" t="s">
        <v>52</v>
      </c>
      <c r="G280" t="s">
        <v>53</v>
      </c>
      <c r="H280" t="s">
        <v>33</v>
      </c>
      <c r="I280" s="2">
        <v>5</v>
      </c>
      <c r="J280" s="3">
        <v>12.98</v>
      </c>
      <c r="K280" s="4">
        <v>0</v>
      </c>
      <c r="L280" s="3">
        <v>4.3</v>
      </c>
      <c r="M280" s="3">
        <f>SalesTable4711[[#This Row],[Quantity]]*SalesTable4711[[#This Row],[Unit Cost]]</f>
        <v>21.5</v>
      </c>
      <c r="N280" s="3">
        <f>SalesTable4711[[#This Row],[Net Revenue]]-SalesTable4711[[#This Row],[Total Cost]]</f>
        <v>43.400000000000006</v>
      </c>
      <c r="O280" s="2">
        <v>0</v>
      </c>
      <c r="P280" s="3">
        <f>SalesTable4711[[#This Row],[Unit Price]]*SalesTable4711[[#This Row],[Quantity]]</f>
        <v>64.900000000000006</v>
      </c>
      <c r="Q280" s="3">
        <f>ROUND(SalesTable4711[[#This Row],[Unit Price]]*SalesTable4711[[#This Row],[Quantity]]*(1-SalesTable4711[[#This Row],[Discount %]]),2)</f>
        <v>64.900000000000006</v>
      </c>
      <c r="R280" s="3">
        <f>SalesTable4711[[#This Row],[Net Revenue]]-SalesTable4711[[#This Row],[Total Cost]]</f>
        <v>43.400000000000006</v>
      </c>
      <c r="S280" s="34">
        <f>SalesTable4711[[#This Row],[Profit]]/SalesTable4711[[#This Row],[Net Revenue]]</f>
        <v>0.66872110939907548</v>
      </c>
    </row>
    <row r="281" spans="1:19">
      <c r="A281" s="1">
        <v>45749</v>
      </c>
      <c r="B281" t="s">
        <v>339</v>
      </c>
      <c r="C281" t="s">
        <v>49</v>
      </c>
      <c r="D281" t="s">
        <v>50</v>
      </c>
      <c r="E281" t="s">
        <v>30</v>
      </c>
      <c r="F281" t="s">
        <v>31</v>
      </c>
      <c r="G281" t="s">
        <v>32</v>
      </c>
      <c r="H281" t="s">
        <v>33</v>
      </c>
      <c r="I281" s="2">
        <v>1</v>
      </c>
      <c r="J281" s="3">
        <v>189.5</v>
      </c>
      <c r="K281" s="4">
        <v>0.15</v>
      </c>
      <c r="L281" s="3">
        <v>118.23</v>
      </c>
      <c r="M281" s="3">
        <f>SalesTable4711[[#This Row],[Quantity]]*SalesTable4711[[#This Row],[Unit Cost]]</f>
        <v>118.23</v>
      </c>
      <c r="N281" s="3">
        <f>SalesTable4711[[#This Row],[Net Revenue]]-SalesTable4711[[#This Row],[Total Cost]]</f>
        <v>42.850000000000009</v>
      </c>
      <c r="O281" s="2">
        <v>0</v>
      </c>
      <c r="P281" s="3">
        <f>SalesTable4711[[#This Row],[Unit Price]]*SalesTable4711[[#This Row],[Quantity]]</f>
        <v>189.5</v>
      </c>
      <c r="Q281" s="3">
        <f>ROUND(SalesTable4711[[#This Row],[Unit Price]]*SalesTable4711[[#This Row],[Quantity]]*(1-SalesTable4711[[#This Row],[Discount %]]),2)</f>
        <v>161.08000000000001</v>
      </c>
      <c r="R281" s="3">
        <f>SalesTable4711[[#This Row],[Net Revenue]]-SalesTable4711[[#This Row],[Total Cost]]</f>
        <v>42.850000000000009</v>
      </c>
      <c r="S281" s="34">
        <f>SalesTable4711[[#This Row],[Profit]]/SalesTable4711[[#This Row],[Net Revenue]]</f>
        <v>0.26601688601936929</v>
      </c>
    </row>
    <row r="282" spans="1:19">
      <c r="A282" s="1">
        <v>45692</v>
      </c>
      <c r="B282" t="s">
        <v>340</v>
      </c>
      <c r="C282" t="s">
        <v>49</v>
      </c>
      <c r="D282" t="s">
        <v>50</v>
      </c>
      <c r="E282" t="s">
        <v>30</v>
      </c>
      <c r="F282" t="s">
        <v>25</v>
      </c>
      <c r="G282" t="s">
        <v>26</v>
      </c>
      <c r="H282" t="s">
        <v>33</v>
      </c>
      <c r="I282" s="2">
        <v>2</v>
      </c>
      <c r="J282" s="3">
        <v>193.67</v>
      </c>
      <c r="K282" s="4">
        <v>0</v>
      </c>
      <c r="L282" s="3">
        <v>119.23</v>
      </c>
      <c r="M282" s="3">
        <f>SalesTable4711[[#This Row],[Quantity]]*SalesTable4711[[#This Row],[Unit Cost]]</f>
        <v>238.46</v>
      </c>
      <c r="N282" s="3">
        <f>SalesTable4711[[#This Row],[Net Revenue]]-SalesTable4711[[#This Row],[Total Cost]]</f>
        <v>148.87999999999997</v>
      </c>
      <c r="O282" s="2">
        <v>0</v>
      </c>
      <c r="P282" s="3">
        <f>SalesTable4711[[#This Row],[Unit Price]]*SalesTable4711[[#This Row],[Quantity]]</f>
        <v>387.34</v>
      </c>
      <c r="Q282" s="3">
        <f>ROUND(SalesTable4711[[#This Row],[Unit Price]]*SalesTable4711[[#This Row],[Quantity]]*(1-SalesTable4711[[#This Row],[Discount %]]),2)</f>
        <v>387.34</v>
      </c>
      <c r="R282" s="3">
        <f>SalesTable4711[[#This Row],[Net Revenue]]-SalesTable4711[[#This Row],[Total Cost]]</f>
        <v>148.87999999999997</v>
      </c>
      <c r="S282" s="34">
        <f>SalesTable4711[[#This Row],[Profit]]/SalesTable4711[[#This Row],[Net Revenue]]</f>
        <v>0.38436515722620945</v>
      </c>
    </row>
    <row r="283" spans="1:19">
      <c r="A283" s="1">
        <v>45845</v>
      </c>
      <c r="B283" t="s">
        <v>341</v>
      </c>
      <c r="C283" t="s">
        <v>82</v>
      </c>
      <c r="D283" t="s">
        <v>83</v>
      </c>
      <c r="E283" t="s">
        <v>75</v>
      </c>
      <c r="F283" t="s">
        <v>41</v>
      </c>
      <c r="G283" t="s">
        <v>42</v>
      </c>
      <c r="H283" t="s">
        <v>33</v>
      </c>
      <c r="I283" s="2">
        <v>4</v>
      </c>
      <c r="J283" s="3">
        <v>27.07</v>
      </c>
      <c r="K283" s="4">
        <v>0</v>
      </c>
      <c r="L283" s="3">
        <v>11.73</v>
      </c>
      <c r="M283" s="3">
        <f>SalesTable4711[[#This Row],[Quantity]]*SalesTable4711[[#This Row],[Unit Cost]]</f>
        <v>46.92</v>
      </c>
      <c r="N283" s="3">
        <f>SalesTable4711[[#This Row],[Net Revenue]]-SalesTable4711[[#This Row],[Total Cost]]</f>
        <v>61.36</v>
      </c>
      <c r="O283" s="2">
        <v>0</v>
      </c>
      <c r="P283" s="3">
        <f>SalesTable4711[[#This Row],[Unit Price]]*SalesTable4711[[#This Row],[Quantity]]</f>
        <v>108.28</v>
      </c>
      <c r="Q283" s="3">
        <f>ROUND(SalesTable4711[[#This Row],[Unit Price]]*SalesTable4711[[#This Row],[Quantity]]*(1-SalesTable4711[[#This Row],[Discount %]]),2)</f>
        <v>108.28</v>
      </c>
      <c r="R283" s="3">
        <f>SalesTable4711[[#This Row],[Net Revenue]]-SalesTable4711[[#This Row],[Total Cost]]</f>
        <v>61.36</v>
      </c>
      <c r="S283" s="34">
        <f>SalesTable4711[[#This Row],[Profit]]/SalesTable4711[[#This Row],[Net Revenue]]</f>
        <v>0.56667898042113041</v>
      </c>
    </row>
    <row r="284" spans="1:19">
      <c r="A284" s="1">
        <v>45804</v>
      </c>
      <c r="B284" t="s">
        <v>342</v>
      </c>
      <c r="C284" t="s">
        <v>66</v>
      </c>
      <c r="D284" t="s">
        <v>67</v>
      </c>
      <c r="E284" t="s">
        <v>30</v>
      </c>
      <c r="F284" t="s">
        <v>52</v>
      </c>
      <c r="G284" t="s">
        <v>53</v>
      </c>
      <c r="H284" t="s">
        <v>33</v>
      </c>
      <c r="I284" s="2">
        <v>1</v>
      </c>
      <c r="J284" s="3">
        <v>71.3</v>
      </c>
      <c r="K284" s="4">
        <v>0.05</v>
      </c>
      <c r="L284" s="3">
        <v>34.42</v>
      </c>
      <c r="M284" s="3">
        <f>SalesTable4711[[#This Row],[Quantity]]*SalesTable4711[[#This Row],[Unit Cost]]</f>
        <v>34.42</v>
      </c>
      <c r="N284" s="3">
        <f>SalesTable4711[[#This Row],[Net Revenue]]-SalesTable4711[[#This Row],[Total Cost]]</f>
        <v>33.319999999999993</v>
      </c>
      <c r="O284" s="2">
        <v>0</v>
      </c>
      <c r="P284" s="3">
        <f>SalesTable4711[[#This Row],[Unit Price]]*SalesTable4711[[#This Row],[Quantity]]</f>
        <v>71.3</v>
      </c>
      <c r="Q284" s="3">
        <f>ROUND(SalesTable4711[[#This Row],[Unit Price]]*SalesTable4711[[#This Row],[Quantity]]*(1-SalesTable4711[[#This Row],[Discount %]]),2)</f>
        <v>67.739999999999995</v>
      </c>
      <c r="R284" s="3">
        <f>SalesTable4711[[#This Row],[Net Revenue]]-SalesTable4711[[#This Row],[Total Cost]]</f>
        <v>33.319999999999993</v>
      </c>
      <c r="S284" s="34">
        <f>SalesTable4711[[#This Row],[Profit]]/SalesTable4711[[#This Row],[Net Revenue]]</f>
        <v>0.49188072040153524</v>
      </c>
    </row>
    <row r="285" spans="1:19">
      <c r="A285" s="1">
        <v>45881</v>
      </c>
      <c r="B285" t="s">
        <v>343</v>
      </c>
      <c r="C285" t="s">
        <v>35</v>
      </c>
      <c r="D285" t="s">
        <v>36</v>
      </c>
      <c r="E285" t="s">
        <v>17</v>
      </c>
      <c r="F285" t="s">
        <v>25</v>
      </c>
      <c r="G285" t="s">
        <v>26</v>
      </c>
      <c r="H285" t="s">
        <v>33</v>
      </c>
      <c r="I285" s="2">
        <v>1</v>
      </c>
      <c r="J285" s="3">
        <v>23.96</v>
      </c>
      <c r="K285" s="4">
        <v>0.05</v>
      </c>
      <c r="L285" s="3">
        <v>9.7200000000000006</v>
      </c>
      <c r="M285" s="3">
        <f>SalesTable4711[[#This Row],[Quantity]]*SalesTable4711[[#This Row],[Unit Cost]]</f>
        <v>9.7200000000000006</v>
      </c>
      <c r="N285" s="3">
        <f>SalesTable4711[[#This Row],[Net Revenue]]-SalesTable4711[[#This Row],[Total Cost]]</f>
        <v>13.040000000000001</v>
      </c>
      <c r="O285" s="2">
        <v>0</v>
      </c>
      <c r="P285" s="3">
        <f>SalesTable4711[[#This Row],[Unit Price]]*SalesTable4711[[#This Row],[Quantity]]</f>
        <v>23.96</v>
      </c>
      <c r="Q285" s="3">
        <f>ROUND(SalesTable4711[[#This Row],[Unit Price]]*SalesTable4711[[#This Row],[Quantity]]*(1-SalesTable4711[[#This Row],[Discount %]]),2)</f>
        <v>22.76</v>
      </c>
      <c r="R285" s="3">
        <f>SalesTable4711[[#This Row],[Net Revenue]]-SalesTable4711[[#This Row],[Total Cost]]</f>
        <v>13.040000000000001</v>
      </c>
      <c r="S285" s="34">
        <f>SalesTable4711[[#This Row],[Profit]]/SalesTable4711[[#This Row],[Net Revenue]]</f>
        <v>0.57293497363796131</v>
      </c>
    </row>
    <row r="286" spans="1:19">
      <c r="A286" s="1">
        <v>45980</v>
      </c>
      <c r="B286" t="s">
        <v>344</v>
      </c>
      <c r="C286" t="s">
        <v>73</v>
      </c>
      <c r="D286" t="s">
        <v>74</v>
      </c>
      <c r="E286" t="s">
        <v>75</v>
      </c>
      <c r="F286" t="s">
        <v>25</v>
      </c>
      <c r="G286" t="s">
        <v>26</v>
      </c>
      <c r="H286" t="s">
        <v>20</v>
      </c>
      <c r="I286" s="2">
        <v>4</v>
      </c>
      <c r="J286" s="3">
        <v>32.909999999999997</v>
      </c>
      <c r="K286" s="4">
        <v>0.15</v>
      </c>
      <c r="L286" s="3">
        <v>14.21</v>
      </c>
      <c r="M286" s="3">
        <f>SalesTable4711[[#This Row],[Quantity]]*SalesTable4711[[#This Row],[Unit Cost]]</f>
        <v>56.84</v>
      </c>
      <c r="N286" s="3">
        <f>SalesTable4711[[#This Row],[Net Revenue]]-SalesTable4711[[#This Row],[Total Cost]]</f>
        <v>55.05</v>
      </c>
      <c r="O286" s="2">
        <v>4</v>
      </c>
      <c r="P286" s="3">
        <f>SalesTable4711[[#This Row],[Unit Price]]*SalesTable4711[[#This Row],[Quantity]]</f>
        <v>131.63999999999999</v>
      </c>
      <c r="Q286" s="3">
        <f>ROUND(SalesTable4711[[#This Row],[Unit Price]]*SalesTable4711[[#This Row],[Quantity]]*(1-SalesTable4711[[#This Row],[Discount %]]),2)</f>
        <v>111.89</v>
      </c>
      <c r="R286" s="3">
        <f>SalesTable4711[[#This Row],[Net Revenue]]-SalesTable4711[[#This Row],[Total Cost]]</f>
        <v>55.05</v>
      </c>
      <c r="S286" s="34">
        <f>SalesTable4711[[#This Row],[Profit]]/SalesTable4711[[#This Row],[Net Revenue]]</f>
        <v>0.49200107248190184</v>
      </c>
    </row>
    <row r="287" spans="1:19">
      <c r="A287" s="1">
        <v>46018</v>
      </c>
      <c r="B287" t="s">
        <v>345</v>
      </c>
      <c r="C287" t="s">
        <v>66</v>
      </c>
      <c r="D287" t="s">
        <v>67</v>
      </c>
      <c r="E287" t="s">
        <v>30</v>
      </c>
      <c r="F287" t="s">
        <v>31</v>
      </c>
      <c r="G287" t="s">
        <v>32</v>
      </c>
      <c r="H287" t="s">
        <v>33</v>
      </c>
      <c r="I287" s="2">
        <v>6</v>
      </c>
      <c r="J287" s="3">
        <v>72.06</v>
      </c>
      <c r="K287" s="4">
        <v>0</v>
      </c>
      <c r="L287" s="3">
        <v>33.5</v>
      </c>
      <c r="M287" s="3">
        <f>SalesTable4711[[#This Row],[Quantity]]*SalesTable4711[[#This Row],[Unit Cost]]</f>
        <v>201</v>
      </c>
      <c r="N287" s="3">
        <f>SalesTable4711[[#This Row],[Net Revenue]]-SalesTable4711[[#This Row],[Total Cost]]</f>
        <v>231.36</v>
      </c>
      <c r="O287" s="2">
        <v>0</v>
      </c>
      <c r="P287" s="3">
        <f>SalesTable4711[[#This Row],[Unit Price]]*SalesTable4711[[#This Row],[Quantity]]</f>
        <v>432.36</v>
      </c>
      <c r="Q287" s="3">
        <f>ROUND(SalesTable4711[[#This Row],[Unit Price]]*SalesTable4711[[#This Row],[Quantity]]*(1-SalesTable4711[[#This Row],[Discount %]]),2)</f>
        <v>432.36</v>
      </c>
      <c r="R287" s="3">
        <f>SalesTable4711[[#This Row],[Net Revenue]]-SalesTable4711[[#This Row],[Total Cost]]</f>
        <v>231.36</v>
      </c>
      <c r="S287" s="34">
        <f>SalesTable4711[[#This Row],[Profit]]/SalesTable4711[[#This Row],[Net Revenue]]</f>
        <v>0.53510963086316965</v>
      </c>
    </row>
    <row r="288" spans="1:19">
      <c r="A288" s="1">
        <v>45727</v>
      </c>
      <c r="B288" t="s">
        <v>346</v>
      </c>
      <c r="C288" t="s">
        <v>35</v>
      </c>
      <c r="D288" t="s">
        <v>36</v>
      </c>
      <c r="E288" t="s">
        <v>17</v>
      </c>
      <c r="F288" t="s">
        <v>31</v>
      </c>
      <c r="G288" t="s">
        <v>32</v>
      </c>
      <c r="H288" t="s">
        <v>33</v>
      </c>
      <c r="I288" s="2">
        <v>5</v>
      </c>
      <c r="J288" s="3">
        <v>24.47</v>
      </c>
      <c r="K288" s="4">
        <v>0.05</v>
      </c>
      <c r="L288" s="3">
        <v>9.65</v>
      </c>
      <c r="M288" s="3">
        <f>SalesTable4711[[#This Row],[Quantity]]*SalesTable4711[[#This Row],[Unit Cost]]</f>
        <v>48.25</v>
      </c>
      <c r="N288" s="3">
        <f>SalesTable4711[[#This Row],[Net Revenue]]-SalesTable4711[[#This Row],[Total Cost]]</f>
        <v>67.98</v>
      </c>
      <c r="O288" s="2">
        <v>0</v>
      </c>
      <c r="P288" s="3">
        <f>SalesTable4711[[#This Row],[Unit Price]]*SalesTable4711[[#This Row],[Quantity]]</f>
        <v>122.35</v>
      </c>
      <c r="Q288" s="3">
        <f>ROUND(SalesTable4711[[#This Row],[Unit Price]]*SalesTable4711[[#This Row],[Quantity]]*(1-SalesTable4711[[#This Row],[Discount %]]),2)</f>
        <v>116.23</v>
      </c>
      <c r="R288" s="3">
        <f>SalesTable4711[[#This Row],[Net Revenue]]-SalesTable4711[[#This Row],[Total Cost]]</f>
        <v>67.98</v>
      </c>
      <c r="S288" s="34">
        <f>SalesTable4711[[#This Row],[Profit]]/SalesTable4711[[#This Row],[Net Revenue]]</f>
        <v>0.58487481717284695</v>
      </c>
    </row>
    <row r="289" spans="1:19">
      <c r="A289" s="1">
        <v>45811</v>
      </c>
      <c r="B289" t="s">
        <v>347</v>
      </c>
      <c r="C289" t="s">
        <v>45</v>
      </c>
      <c r="D289" t="s">
        <v>46</v>
      </c>
      <c r="E289" t="s">
        <v>24</v>
      </c>
      <c r="F289" t="s">
        <v>41</v>
      </c>
      <c r="G289" t="s">
        <v>42</v>
      </c>
      <c r="H289" t="s">
        <v>33</v>
      </c>
      <c r="I289" s="2">
        <v>5</v>
      </c>
      <c r="J289" s="3">
        <v>23.26</v>
      </c>
      <c r="K289" s="4">
        <v>0.1</v>
      </c>
      <c r="L289" s="3">
        <v>8.48</v>
      </c>
      <c r="M289" s="3">
        <f>SalesTable4711[[#This Row],[Quantity]]*SalesTable4711[[#This Row],[Unit Cost]]</f>
        <v>42.400000000000006</v>
      </c>
      <c r="N289" s="3">
        <f>SalesTable4711[[#This Row],[Net Revenue]]-SalesTable4711[[#This Row],[Total Cost]]</f>
        <v>62.269999999999996</v>
      </c>
      <c r="O289" s="2">
        <v>0</v>
      </c>
      <c r="P289" s="3">
        <f>SalesTable4711[[#This Row],[Unit Price]]*SalesTable4711[[#This Row],[Quantity]]</f>
        <v>116.30000000000001</v>
      </c>
      <c r="Q289" s="3">
        <f>ROUND(SalesTable4711[[#This Row],[Unit Price]]*SalesTable4711[[#This Row],[Quantity]]*(1-SalesTable4711[[#This Row],[Discount %]]),2)</f>
        <v>104.67</v>
      </c>
      <c r="R289" s="3">
        <f>SalesTable4711[[#This Row],[Net Revenue]]-SalesTable4711[[#This Row],[Total Cost]]</f>
        <v>62.269999999999996</v>
      </c>
      <c r="S289" s="34">
        <f>SalesTable4711[[#This Row],[Profit]]/SalesTable4711[[#This Row],[Net Revenue]]</f>
        <v>0.59491735931976686</v>
      </c>
    </row>
    <row r="290" spans="1:19">
      <c r="A290" s="1">
        <v>45857</v>
      </c>
      <c r="B290" t="s">
        <v>348</v>
      </c>
      <c r="C290" t="s">
        <v>28</v>
      </c>
      <c r="D290" t="s">
        <v>29</v>
      </c>
      <c r="E290" t="s">
        <v>30</v>
      </c>
      <c r="F290" t="s">
        <v>41</v>
      </c>
      <c r="G290" t="s">
        <v>42</v>
      </c>
      <c r="H290" t="s">
        <v>33</v>
      </c>
      <c r="I290" s="2">
        <v>3</v>
      </c>
      <c r="J290" s="3">
        <v>25.24</v>
      </c>
      <c r="K290" s="4">
        <v>0.1</v>
      </c>
      <c r="L290" s="3">
        <v>10.65</v>
      </c>
      <c r="M290" s="3">
        <f>SalesTable4711[[#This Row],[Quantity]]*SalesTable4711[[#This Row],[Unit Cost]]</f>
        <v>31.950000000000003</v>
      </c>
      <c r="N290" s="3">
        <f>SalesTable4711[[#This Row],[Net Revenue]]-SalesTable4711[[#This Row],[Total Cost]]</f>
        <v>36.200000000000003</v>
      </c>
      <c r="O290" s="2">
        <v>0</v>
      </c>
      <c r="P290" s="3">
        <f>SalesTable4711[[#This Row],[Unit Price]]*SalesTable4711[[#This Row],[Quantity]]</f>
        <v>75.72</v>
      </c>
      <c r="Q290" s="3">
        <f>ROUND(SalesTable4711[[#This Row],[Unit Price]]*SalesTable4711[[#This Row],[Quantity]]*(1-SalesTable4711[[#This Row],[Discount %]]),2)</f>
        <v>68.150000000000006</v>
      </c>
      <c r="R290" s="3">
        <f>SalesTable4711[[#This Row],[Net Revenue]]-SalesTable4711[[#This Row],[Total Cost]]</f>
        <v>36.200000000000003</v>
      </c>
      <c r="S290" s="34">
        <f>SalesTable4711[[#This Row],[Profit]]/SalesTable4711[[#This Row],[Net Revenue]]</f>
        <v>0.53118121790168749</v>
      </c>
    </row>
    <row r="291" spans="1:19">
      <c r="A291" s="1">
        <v>45974</v>
      </c>
      <c r="B291" t="s">
        <v>349</v>
      </c>
      <c r="C291" t="s">
        <v>39</v>
      </c>
      <c r="D291" t="s">
        <v>40</v>
      </c>
      <c r="E291" t="s">
        <v>30</v>
      </c>
      <c r="F291" t="s">
        <v>52</v>
      </c>
      <c r="G291" t="s">
        <v>53</v>
      </c>
      <c r="H291" t="s">
        <v>33</v>
      </c>
      <c r="I291" s="2">
        <v>4</v>
      </c>
      <c r="J291" s="3">
        <v>56.07</v>
      </c>
      <c r="K291" s="4">
        <v>0.1</v>
      </c>
      <c r="L291" s="3">
        <v>26.6</v>
      </c>
      <c r="M291" s="3">
        <f>SalesTable4711[[#This Row],[Quantity]]*SalesTable4711[[#This Row],[Unit Cost]]</f>
        <v>106.4</v>
      </c>
      <c r="N291" s="3">
        <f>SalesTable4711[[#This Row],[Net Revenue]]-SalesTable4711[[#This Row],[Total Cost]]</f>
        <v>95.449999999999989</v>
      </c>
      <c r="O291" s="2">
        <v>0</v>
      </c>
      <c r="P291" s="3">
        <f>SalesTable4711[[#This Row],[Unit Price]]*SalesTable4711[[#This Row],[Quantity]]</f>
        <v>224.28</v>
      </c>
      <c r="Q291" s="3">
        <f>ROUND(SalesTable4711[[#This Row],[Unit Price]]*SalesTable4711[[#This Row],[Quantity]]*(1-SalesTable4711[[#This Row],[Discount %]]),2)</f>
        <v>201.85</v>
      </c>
      <c r="R291" s="3">
        <f>SalesTable4711[[#This Row],[Net Revenue]]-SalesTable4711[[#This Row],[Total Cost]]</f>
        <v>95.449999999999989</v>
      </c>
      <c r="S291" s="34">
        <f>SalesTable4711[[#This Row],[Profit]]/SalesTable4711[[#This Row],[Net Revenue]]</f>
        <v>0.4728758979440178</v>
      </c>
    </row>
    <row r="292" spans="1:19">
      <c r="A292" s="1">
        <v>45987</v>
      </c>
      <c r="B292" t="s">
        <v>350</v>
      </c>
      <c r="C292" t="s">
        <v>73</v>
      </c>
      <c r="D292" t="s">
        <v>74</v>
      </c>
      <c r="E292" t="s">
        <v>75</v>
      </c>
      <c r="F292" t="s">
        <v>41</v>
      </c>
      <c r="G292" t="s">
        <v>42</v>
      </c>
      <c r="H292" t="s">
        <v>20</v>
      </c>
      <c r="I292" s="2">
        <v>6</v>
      </c>
      <c r="J292" s="3">
        <v>31.06</v>
      </c>
      <c r="K292" s="4">
        <v>0.15</v>
      </c>
      <c r="L292" s="3">
        <v>14.03</v>
      </c>
      <c r="M292" s="3">
        <f>SalesTable4711[[#This Row],[Quantity]]*SalesTable4711[[#This Row],[Unit Cost]]</f>
        <v>84.179999999999993</v>
      </c>
      <c r="N292" s="3">
        <f>SalesTable4711[[#This Row],[Net Revenue]]-SalesTable4711[[#This Row],[Total Cost]]</f>
        <v>74.23</v>
      </c>
      <c r="O292" s="2">
        <v>6</v>
      </c>
      <c r="P292" s="3">
        <f>SalesTable4711[[#This Row],[Unit Price]]*SalesTable4711[[#This Row],[Quantity]]</f>
        <v>186.35999999999999</v>
      </c>
      <c r="Q292" s="3">
        <f>ROUND(SalesTable4711[[#This Row],[Unit Price]]*SalesTable4711[[#This Row],[Quantity]]*(1-SalesTable4711[[#This Row],[Discount %]]),2)</f>
        <v>158.41</v>
      </c>
      <c r="R292" s="3">
        <f>SalesTable4711[[#This Row],[Net Revenue]]-SalesTable4711[[#This Row],[Total Cost]]</f>
        <v>74.23</v>
      </c>
      <c r="S292" s="34">
        <f>SalesTable4711[[#This Row],[Profit]]/SalesTable4711[[#This Row],[Net Revenue]]</f>
        <v>0.46859415440944391</v>
      </c>
    </row>
    <row r="293" spans="1:19">
      <c r="A293" s="1">
        <v>45935</v>
      </c>
      <c r="B293" t="s">
        <v>351</v>
      </c>
      <c r="C293" t="s">
        <v>63</v>
      </c>
      <c r="D293" t="s">
        <v>64</v>
      </c>
      <c r="E293" t="s">
        <v>17</v>
      </c>
      <c r="F293" t="s">
        <v>18</v>
      </c>
      <c r="G293" t="s">
        <v>19</v>
      </c>
      <c r="H293" t="s">
        <v>20</v>
      </c>
      <c r="I293" s="2">
        <v>8</v>
      </c>
      <c r="J293" s="3">
        <v>78.91</v>
      </c>
      <c r="K293" s="4">
        <v>0.15</v>
      </c>
      <c r="L293" s="3">
        <v>45.3</v>
      </c>
      <c r="M293" s="3">
        <f>SalesTable4711[[#This Row],[Quantity]]*SalesTable4711[[#This Row],[Unit Cost]]</f>
        <v>362.4</v>
      </c>
      <c r="N293" s="3">
        <f>SalesTable4711[[#This Row],[Net Revenue]]-SalesTable4711[[#This Row],[Total Cost]]</f>
        <v>174.19000000000005</v>
      </c>
      <c r="O293" s="2">
        <v>8</v>
      </c>
      <c r="P293" s="3">
        <f>SalesTable4711[[#This Row],[Unit Price]]*SalesTable4711[[#This Row],[Quantity]]</f>
        <v>631.28</v>
      </c>
      <c r="Q293" s="3">
        <f>ROUND(SalesTable4711[[#This Row],[Unit Price]]*SalesTable4711[[#This Row],[Quantity]]*(1-SalesTable4711[[#This Row],[Discount %]]),2)</f>
        <v>536.59</v>
      </c>
      <c r="R293" s="3">
        <f>SalesTable4711[[#This Row],[Net Revenue]]-SalesTable4711[[#This Row],[Total Cost]]</f>
        <v>174.19000000000005</v>
      </c>
      <c r="S293" s="34">
        <f>SalesTable4711[[#This Row],[Profit]]/SalesTable4711[[#This Row],[Net Revenue]]</f>
        <v>0.324624014610783</v>
      </c>
    </row>
    <row r="294" spans="1:19">
      <c r="A294" s="1">
        <v>45902</v>
      </c>
      <c r="B294" t="s">
        <v>352</v>
      </c>
      <c r="C294" t="s">
        <v>82</v>
      </c>
      <c r="D294" t="s">
        <v>83</v>
      </c>
      <c r="E294" t="s">
        <v>75</v>
      </c>
      <c r="F294" t="s">
        <v>18</v>
      </c>
      <c r="G294" t="s">
        <v>19</v>
      </c>
      <c r="H294" t="s">
        <v>33</v>
      </c>
      <c r="I294" s="2">
        <v>5</v>
      </c>
      <c r="J294" s="3">
        <v>27.37</v>
      </c>
      <c r="K294" s="4">
        <v>0</v>
      </c>
      <c r="L294" s="3">
        <v>11.85</v>
      </c>
      <c r="M294" s="3">
        <f>SalesTable4711[[#This Row],[Quantity]]*SalesTable4711[[#This Row],[Unit Cost]]</f>
        <v>59.25</v>
      </c>
      <c r="N294" s="3">
        <f>SalesTable4711[[#This Row],[Net Revenue]]-SalesTable4711[[#This Row],[Total Cost]]</f>
        <v>77.599999999999994</v>
      </c>
      <c r="O294" s="2">
        <v>0</v>
      </c>
      <c r="P294" s="3">
        <f>SalesTable4711[[#This Row],[Unit Price]]*SalesTable4711[[#This Row],[Quantity]]</f>
        <v>136.85</v>
      </c>
      <c r="Q294" s="3">
        <f>ROUND(SalesTable4711[[#This Row],[Unit Price]]*SalesTable4711[[#This Row],[Quantity]]*(1-SalesTable4711[[#This Row],[Discount %]]),2)</f>
        <v>136.85</v>
      </c>
      <c r="R294" s="3">
        <f>SalesTable4711[[#This Row],[Net Revenue]]-SalesTable4711[[#This Row],[Total Cost]]</f>
        <v>77.599999999999994</v>
      </c>
      <c r="S294" s="34">
        <f>SalesTable4711[[#This Row],[Profit]]/SalesTable4711[[#This Row],[Net Revenue]]</f>
        <v>0.56704420898794294</v>
      </c>
    </row>
    <row r="295" spans="1:19">
      <c r="A295" s="1">
        <v>45673</v>
      </c>
      <c r="B295" t="s">
        <v>353</v>
      </c>
      <c r="C295" t="s">
        <v>66</v>
      </c>
      <c r="D295" t="s">
        <v>67</v>
      </c>
      <c r="E295" t="s">
        <v>30</v>
      </c>
      <c r="F295" t="s">
        <v>31</v>
      </c>
      <c r="G295" t="s">
        <v>32</v>
      </c>
      <c r="H295" t="s">
        <v>33</v>
      </c>
      <c r="I295" s="2">
        <v>3</v>
      </c>
      <c r="J295" s="3">
        <v>69.760000000000005</v>
      </c>
      <c r="K295" s="4">
        <v>0</v>
      </c>
      <c r="L295" s="3">
        <v>34.270000000000003</v>
      </c>
      <c r="M295" s="3">
        <f>SalesTable4711[[#This Row],[Quantity]]*SalesTable4711[[#This Row],[Unit Cost]]</f>
        <v>102.81</v>
      </c>
      <c r="N295" s="3">
        <f>SalesTable4711[[#This Row],[Net Revenue]]-SalesTable4711[[#This Row],[Total Cost]]</f>
        <v>106.47</v>
      </c>
      <c r="O295" s="2">
        <v>0</v>
      </c>
      <c r="P295" s="3">
        <f>SalesTable4711[[#This Row],[Unit Price]]*SalesTable4711[[#This Row],[Quantity]]</f>
        <v>209.28000000000003</v>
      </c>
      <c r="Q295" s="3">
        <f>ROUND(SalesTable4711[[#This Row],[Unit Price]]*SalesTable4711[[#This Row],[Quantity]]*(1-SalesTable4711[[#This Row],[Discount %]]),2)</f>
        <v>209.28</v>
      </c>
      <c r="R295" s="3">
        <f>SalesTable4711[[#This Row],[Net Revenue]]-SalesTable4711[[#This Row],[Total Cost]]</f>
        <v>106.47</v>
      </c>
      <c r="S295" s="34">
        <f>SalesTable4711[[#This Row],[Profit]]/SalesTable4711[[#This Row],[Net Revenue]]</f>
        <v>0.50874426605504586</v>
      </c>
    </row>
    <row r="296" spans="1:19">
      <c r="A296" s="1">
        <v>45989</v>
      </c>
      <c r="B296" t="s">
        <v>354</v>
      </c>
      <c r="C296" t="s">
        <v>82</v>
      </c>
      <c r="D296" t="s">
        <v>83</v>
      </c>
      <c r="E296" t="s">
        <v>75</v>
      </c>
      <c r="F296" t="s">
        <v>31</v>
      </c>
      <c r="G296" t="s">
        <v>32</v>
      </c>
      <c r="H296" t="s">
        <v>33</v>
      </c>
      <c r="I296" s="2">
        <v>2</v>
      </c>
      <c r="J296" s="3">
        <v>27.87</v>
      </c>
      <c r="K296" s="4">
        <v>0.15</v>
      </c>
      <c r="L296" s="3">
        <v>11.93</v>
      </c>
      <c r="M296" s="3">
        <f>SalesTable4711[[#This Row],[Quantity]]*SalesTable4711[[#This Row],[Unit Cost]]</f>
        <v>23.86</v>
      </c>
      <c r="N296" s="3">
        <f>SalesTable4711[[#This Row],[Net Revenue]]-SalesTable4711[[#This Row],[Total Cost]]</f>
        <v>23.520000000000003</v>
      </c>
      <c r="O296" s="2">
        <v>0</v>
      </c>
      <c r="P296" s="3">
        <f>SalesTable4711[[#This Row],[Unit Price]]*SalesTable4711[[#This Row],[Quantity]]</f>
        <v>55.74</v>
      </c>
      <c r="Q296" s="3">
        <f>ROUND(SalesTable4711[[#This Row],[Unit Price]]*SalesTable4711[[#This Row],[Quantity]]*(1-SalesTable4711[[#This Row],[Discount %]]),2)</f>
        <v>47.38</v>
      </c>
      <c r="R296" s="3">
        <f>SalesTable4711[[#This Row],[Net Revenue]]-SalesTable4711[[#This Row],[Total Cost]]</f>
        <v>23.520000000000003</v>
      </c>
      <c r="S296" s="34">
        <f>SalesTable4711[[#This Row],[Profit]]/SalesTable4711[[#This Row],[Net Revenue]]</f>
        <v>0.49641198818066701</v>
      </c>
    </row>
    <row r="297" spans="1:19">
      <c r="A297" s="1">
        <v>45741</v>
      </c>
      <c r="B297" t="s">
        <v>355</v>
      </c>
      <c r="C297" t="s">
        <v>35</v>
      </c>
      <c r="D297" t="s">
        <v>36</v>
      </c>
      <c r="E297" t="s">
        <v>17</v>
      </c>
      <c r="F297" t="s">
        <v>31</v>
      </c>
      <c r="G297" t="s">
        <v>32</v>
      </c>
      <c r="H297" t="s">
        <v>33</v>
      </c>
      <c r="I297" s="2">
        <v>5</v>
      </c>
      <c r="J297" s="3">
        <v>23.86</v>
      </c>
      <c r="K297" s="4">
        <v>0</v>
      </c>
      <c r="L297" s="3">
        <v>9.64</v>
      </c>
      <c r="M297" s="3">
        <f>SalesTable4711[[#This Row],[Quantity]]*SalesTable4711[[#This Row],[Unit Cost]]</f>
        <v>48.2</v>
      </c>
      <c r="N297" s="3">
        <f>SalesTable4711[[#This Row],[Net Revenue]]-SalesTable4711[[#This Row],[Total Cost]]</f>
        <v>71.099999999999994</v>
      </c>
      <c r="O297" s="2">
        <v>0</v>
      </c>
      <c r="P297" s="3">
        <f>SalesTable4711[[#This Row],[Unit Price]]*SalesTable4711[[#This Row],[Quantity]]</f>
        <v>119.3</v>
      </c>
      <c r="Q297" s="3">
        <f>ROUND(SalesTable4711[[#This Row],[Unit Price]]*SalesTable4711[[#This Row],[Quantity]]*(1-SalesTable4711[[#This Row],[Discount %]]),2)</f>
        <v>119.3</v>
      </c>
      <c r="R297" s="3">
        <f>SalesTable4711[[#This Row],[Net Revenue]]-SalesTable4711[[#This Row],[Total Cost]]</f>
        <v>71.099999999999994</v>
      </c>
      <c r="S297" s="34">
        <f>SalesTable4711[[#This Row],[Profit]]/SalesTable4711[[#This Row],[Net Revenue]]</f>
        <v>0.59597652975691529</v>
      </c>
    </row>
    <row r="298" spans="1:19">
      <c r="A298" s="1">
        <v>45728</v>
      </c>
      <c r="B298" t="s">
        <v>356</v>
      </c>
      <c r="C298" t="s">
        <v>15</v>
      </c>
      <c r="D298" t="s">
        <v>16</v>
      </c>
      <c r="E298" t="s">
        <v>17</v>
      </c>
      <c r="F298" t="s">
        <v>31</v>
      </c>
      <c r="G298" t="s">
        <v>32</v>
      </c>
      <c r="H298" t="s">
        <v>33</v>
      </c>
      <c r="I298" s="2">
        <v>1</v>
      </c>
      <c r="J298" s="3">
        <v>29.83</v>
      </c>
      <c r="K298" s="4">
        <v>0.15</v>
      </c>
      <c r="L298" s="3">
        <v>12.17</v>
      </c>
      <c r="M298" s="3">
        <f>SalesTable4711[[#This Row],[Quantity]]*SalesTable4711[[#This Row],[Unit Cost]]</f>
        <v>12.17</v>
      </c>
      <c r="N298" s="3">
        <f>SalesTable4711[[#This Row],[Net Revenue]]-SalesTable4711[[#This Row],[Total Cost]]</f>
        <v>13.19</v>
      </c>
      <c r="O298" s="2">
        <v>0</v>
      </c>
      <c r="P298" s="3">
        <f>SalesTable4711[[#This Row],[Unit Price]]*SalesTable4711[[#This Row],[Quantity]]</f>
        <v>29.83</v>
      </c>
      <c r="Q298" s="3">
        <f>ROUND(SalesTable4711[[#This Row],[Unit Price]]*SalesTable4711[[#This Row],[Quantity]]*(1-SalesTable4711[[#This Row],[Discount %]]),2)</f>
        <v>25.36</v>
      </c>
      <c r="R298" s="3">
        <f>SalesTable4711[[#This Row],[Net Revenue]]-SalesTable4711[[#This Row],[Total Cost]]</f>
        <v>13.19</v>
      </c>
      <c r="S298" s="34">
        <f>SalesTable4711[[#This Row],[Profit]]/SalesTable4711[[#This Row],[Net Revenue]]</f>
        <v>0.52011041009463721</v>
      </c>
    </row>
    <row r="299" spans="1:19">
      <c r="A299" s="1">
        <v>45692</v>
      </c>
      <c r="B299" t="s">
        <v>357</v>
      </c>
      <c r="C299" t="s">
        <v>69</v>
      </c>
      <c r="D299" t="s">
        <v>70</v>
      </c>
      <c r="E299" t="s">
        <v>30</v>
      </c>
      <c r="F299" t="s">
        <v>41</v>
      </c>
      <c r="G299" t="s">
        <v>42</v>
      </c>
      <c r="H299" t="s">
        <v>33</v>
      </c>
      <c r="I299" s="2">
        <v>3</v>
      </c>
      <c r="J299" s="3">
        <v>41.1</v>
      </c>
      <c r="K299" s="4">
        <v>0.1</v>
      </c>
      <c r="L299" s="3">
        <v>18.46</v>
      </c>
      <c r="M299" s="3">
        <f>SalesTable4711[[#This Row],[Quantity]]*SalesTable4711[[#This Row],[Unit Cost]]</f>
        <v>55.38</v>
      </c>
      <c r="N299" s="3">
        <f>SalesTable4711[[#This Row],[Net Revenue]]-SalesTable4711[[#This Row],[Total Cost]]</f>
        <v>55.589999999999996</v>
      </c>
      <c r="O299" s="2">
        <v>0</v>
      </c>
      <c r="P299" s="3">
        <f>SalesTable4711[[#This Row],[Unit Price]]*SalesTable4711[[#This Row],[Quantity]]</f>
        <v>123.30000000000001</v>
      </c>
      <c r="Q299" s="3">
        <f>ROUND(SalesTable4711[[#This Row],[Unit Price]]*SalesTable4711[[#This Row],[Quantity]]*(1-SalesTable4711[[#This Row],[Discount %]]),2)</f>
        <v>110.97</v>
      </c>
      <c r="R299" s="3">
        <f>SalesTable4711[[#This Row],[Net Revenue]]-SalesTable4711[[#This Row],[Total Cost]]</f>
        <v>55.589999999999996</v>
      </c>
      <c r="S299" s="34">
        <f>SalesTable4711[[#This Row],[Profit]]/SalesTable4711[[#This Row],[Net Revenue]]</f>
        <v>0.50094620167612869</v>
      </c>
    </row>
    <row r="300" spans="1:19">
      <c r="A300" s="1">
        <v>45768</v>
      </c>
      <c r="B300" t="s">
        <v>358</v>
      </c>
      <c r="C300" t="s">
        <v>66</v>
      </c>
      <c r="D300" t="s">
        <v>67</v>
      </c>
      <c r="E300" t="s">
        <v>30</v>
      </c>
      <c r="F300" t="s">
        <v>31</v>
      </c>
      <c r="G300" t="s">
        <v>32</v>
      </c>
      <c r="H300" t="s">
        <v>33</v>
      </c>
      <c r="I300" s="2">
        <v>4</v>
      </c>
      <c r="J300" s="3">
        <v>70.44</v>
      </c>
      <c r="K300" s="4">
        <v>0</v>
      </c>
      <c r="L300" s="3">
        <v>34.47</v>
      </c>
      <c r="M300" s="3">
        <f>SalesTable4711[[#This Row],[Quantity]]*SalesTable4711[[#This Row],[Unit Cost]]</f>
        <v>137.88</v>
      </c>
      <c r="N300" s="3">
        <f>SalesTable4711[[#This Row],[Net Revenue]]-SalesTable4711[[#This Row],[Total Cost]]</f>
        <v>143.88</v>
      </c>
      <c r="O300" s="2">
        <v>0</v>
      </c>
      <c r="P300" s="3">
        <f>SalesTable4711[[#This Row],[Unit Price]]*SalesTable4711[[#This Row],[Quantity]]</f>
        <v>281.76</v>
      </c>
      <c r="Q300" s="3">
        <f>ROUND(SalesTable4711[[#This Row],[Unit Price]]*SalesTable4711[[#This Row],[Quantity]]*(1-SalesTable4711[[#This Row],[Discount %]]),2)</f>
        <v>281.76</v>
      </c>
      <c r="R300" s="3">
        <f>SalesTable4711[[#This Row],[Net Revenue]]-SalesTable4711[[#This Row],[Total Cost]]</f>
        <v>143.88</v>
      </c>
      <c r="S300" s="34">
        <f>SalesTable4711[[#This Row],[Profit]]/SalesTable4711[[#This Row],[Net Revenue]]</f>
        <v>0.51064735945485518</v>
      </c>
    </row>
    <row r="301" spans="1:19">
      <c r="A301" s="1">
        <v>45910</v>
      </c>
      <c r="B301" t="s">
        <v>359</v>
      </c>
      <c r="C301" t="s">
        <v>39</v>
      </c>
      <c r="D301" t="s">
        <v>40</v>
      </c>
      <c r="E301" t="s">
        <v>30</v>
      </c>
      <c r="F301" t="s">
        <v>25</v>
      </c>
      <c r="G301" t="s">
        <v>26</v>
      </c>
      <c r="H301" t="s">
        <v>33</v>
      </c>
      <c r="I301" s="2">
        <v>1</v>
      </c>
      <c r="J301" s="3">
        <v>54.63</v>
      </c>
      <c r="K301" s="4">
        <v>0</v>
      </c>
      <c r="L301" s="3">
        <v>27.31</v>
      </c>
      <c r="M301" s="3">
        <f>SalesTable4711[[#This Row],[Quantity]]*SalesTable4711[[#This Row],[Unit Cost]]</f>
        <v>27.31</v>
      </c>
      <c r="N301" s="3">
        <f>SalesTable4711[[#This Row],[Net Revenue]]-SalesTable4711[[#This Row],[Total Cost]]</f>
        <v>27.320000000000004</v>
      </c>
      <c r="O301" s="2">
        <v>0</v>
      </c>
      <c r="P301" s="3">
        <f>SalesTable4711[[#This Row],[Unit Price]]*SalesTable4711[[#This Row],[Quantity]]</f>
        <v>54.63</v>
      </c>
      <c r="Q301" s="3">
        <f>ROUND(SalesTable4711[[#This Row],[Unit Price]]*SalesTable4711[[#This Row],[Quantity]]*(1-SalesTable4711[[#This Row],[Discount %]]),2)</f>
        <v>54.63</v>
      </c>
      <c r="R301" s="3">
        <f>SalesTable4711[[#This Row],[Net Revenue]]-SalesTable4711[[#This Row],[Total Cost]]</f>
        <v>27.320000000000004</v>
      </c>
      <c r="S301" s="34">
        <f>SalesTable4711[[#This Row],[Profit]]/SalesTable4711[[#This Row],[Net Revenue]]</f>
        <v>0.50009152480322172</v>
      </c>
    </row>
    <row r="302" spans="1:19">
      <c r="A302" s="1">
        <v>45969</v>
      </c>
      <c r="B302" t="s">
        <v>360</v>
      </c>
      <c r="C302" t="s">
        <v>89</v>
      </c>
      <c r="D302" t="s">
        <v>90</v>
      </c>
      <c r="E302" t="s">
        <v>75</v>
      </c>
      <c r="F302" t="s">
        <v>52</v>
      </c>
      <c r="G302" t="s">
        <v>53</v>
      </c>
      <c r="H302" t="s">
        <v>20</v>
      </c>
      <c r="I302" s="2">
        <v>6</v>
      </c>
      <c r="J302" s="3">
        <v>18.5</v>
      </c>
      <c r="K302" s="4">
        <v>0</v>
      </c>
      <c r="L302" s="3">
        <v>6.8</v>
      </c>
      <c r="M302" s="3">
        <f>SalesTable4711[[#This Row],[Quantity]]*SalesTable4711[[#This Row],[Unit Cost]]</f>
        <v>40.799999999999997</v>
      </c>
      <c r="N302" s="3">
        <f>SalesTable4711[[#This Row],[Net Revenue]]-SalesTable4711[[#This Row],[Total Cost]]</f>
        <v>70.2</v>
      </c>
      <c r="O302" s="2">
        <v>6</v>
      </c>
      <c r="P302" s="3">
        <f>SalesTable4711[[#This Row],[Unit Price]]*SalesTable4711[[#This Row],[Quantity]]</f>
        <v>111</v>
      </c>
      <c r="Q302" s="3">
        <f>ROUND(SalesTable4711[[#This Row],[Unit Price]]*SalesTable4711[[#This Row],[Quantity]]*(1-SalesTable4711[[#This Row],[Discount %]]),2)</f>
        <v>111</v>
      </c>
      <c r="R302" s="3">
        <f>SalesTable4711[[#This Row],[Net Revenue]]-SalesTable4711[[#This Row],[Total Cost]]</f>
        <v>70.2</v>
      </c>
      <c r="S302" s="34">
        <f>SalesTable4711[[#This Row],[Profit]]/SalesTable4711[[#This Row],[Net Revenue]]</f>
        <v>0.63243243243243241</v>
      </c>
    </row>
    <row r="303" spans="1:19">
      <c r="A303" s="1">
        <v>46010</v>
      </c>
      <c r="B303" t="s">
        <v>361</v>
      </c>
      <c r="C303" t="s">
        <v>82</v>
      </c>
      <c r="D303" t="s">
        <v>83</v>
      </c>
      <c r="E303" t="s">
        <v>75</v>
      </c>
      <c r="F303" t="s">
        <v>18</v>
      </c>
      <c r="G303" t="s">
        <v>19</v>
      </c>
      <c r="H303" t="s">
        <v>33</v>
      </c>
      <c r="I303" s="2">
        <v>3</v>
      </c>
      <c r="J303" s="3">
        <v>28.24</v>
      </c>
      <c r="K303" s="4">
        <v>0.1</v>
      </c>
      <c r="L303" s="3">
        <v>11.52</v>
      </c>
      <c r="M303" s="3">
        <f>SalesTable4711[[#This Row],[Quantity]]*SalesTable4711[[#This Row],[Unit Cost]]</f>
        <v>34.56</v>
      </c>
      <c r="N303" s="3">
        <f>SalesTable4711[[#This Row],[Net Revenue]]-SalesTable4711[[#This Row],[Total Cost]]</f>
        <v>41.69</v>
      </c>
      <c r="O303" s="2">
        <v>0</v>
      </c>
      <c r="P303" s="3">
        <f>SalesTable4711[[#This Row],[Unit Price]]*SalesTable4711[[#This Row],[Quantity]]</f>
        <v>84.72</v>
      </c>
      <c r="Q303" s="3">
        <f>ROUND(SalesTable4711[[#This Row],[Unit Price]]*SalesTable4711[[#This Row],[Quantity]]*(1-SalesTable4711[[#This Row],[Discount %]]),2)</f>
        <v>76.25</v>
      </c>
      <c r="R303" s="3">
        <f>SalesTable4711[[#This Row],[Net Revenue]]-SalesTable4711[[#This Row],[Total Cost]]</f>
        <v>41.69</v>
      </c>
      <c r="S303" s="34">
        <f>SalesTable4711[[#This Row],[Profit]]/SalesTable4711[[#This Row],[Net Revenue]]</f>
        <v>0.54675409836065569</v>
      </c>
    </row>
    <row r="304" spans="1:19">
      <c r="A304" s="1">
        <v>45777</v>
      </c>
      <c r="B304" t="s">
        <v>362</v>
      </c>
      <c r="C304" t="s">
        <v>28</v>
      </c>
      <c r="D304" t="s">
        <v>29</v>
      </c>
      <c r="E304" t="s">
        <v>30</v>
      </c>
      <c r="F304" t="s">
        <v>52</v>
      </c>
      <c r="G304" t="s">
        <v>53</v>
      </c>
      <c r="H304" t="s">
        <v>33</v>
      </c>
      <c r="I304" s="2">
        <v>4</v>
      </c>
      <c r="J304" s="3">
        <v>24.99</v>
      </c>
      <c r="K304" s="4">
        <v>0.1</v>
      </c>
      <c r="L304" s="3">
        <v>10.47</v>
      </c>
      <c r="M304" s="3">
        <f>SalesTable4711[[#This Row],[Quantity]]*SalesTable4711[[#This Row],[Unit Cost]]</f>
        <v>41.88</v>
      </c>
      <c r="N304" s="3">
        <f>SalesTable4711[[#This Row],[Net Revenue]]-SalesTable4711[[#This Row],[Total Cost]]</f>
        <v>48.079999999999991</v>
      </c>
      <c r="O304" s="2">
        <v>0</v>
      </c>
      <c r="P304" s="3">
        <f>SalesTable4711[[#This Row],[Unit Price]]*SalesTable4711[[#This Row],[Quantity]]</f>
        <v>99.96</v>
      </c>
      <c r="Q304" s="3">
        <f>ROUND(SalesTable4711[[#This Row],[Unit Price]]*SalesTable4711[[#This Row],[Quantity]]*(1-SalesTable4711[[#This Row],[Discount %]]),2)</f>
        <v>89.96</v>
      </c>
      <c r="R304" s="3">
        <f>SalesTable4711[[#This Row],[Net Revenue]]-SalesTable4711[[#This Row],[Total Cost]]</f>
        <v>48.079999999999991</v>
      </c>
      <c r="S304" s="34">
        <f>SalesTable4711[[#This Row],[Profit]]/SalesTable4711[[#This Row],[Net Revenue]]</f>
        <v>0.53445975989328587</v>
      </c>
    </row>
    <row r="305" spans="1:19">
      <c r="A305" s="1">
        <v>45829</v>
      </c>
      <c r="B305" t="s">
        <v>363</v>
      </c>
      <c r="C305" t="s">
        <v>22</v>
      </c>
      <c r="D305" t="s">
        <v>23</v>
      </c>
      <c r="E305" t="s">
        <v>24</v>
      </c>
      <c r="F305" t="s">
        <v>25</v>
      </c>
      <c r="G305" t="s">
        <v>26</v>
      </c>
      <c r="H305" t="s">
        <v>33</v>
      </c>
      <c r="I305" s="2">
        <v>2</v>
      </c>
      <c r="J305" s="3">
        <v>12.84</v>
      </c>
      <c r="K305" s="4">
        <v>0.2</v>
      </c>
      <c r="L305" s="3">
        <v>4.32</v>
      </c>
      <c r="M305" s="3">
        <f>SalesTable4711[[#This Row],[Quantity]]*SalesTable4711[[#This Row],[Unit Cost]]</f>
        <v>8.64</v>
      </c>
      <c r="N305" s="3">
        <f>SalesTable4711[[#This Row],[Net Revenue]]-SalesTable4711[[#This Row],[Total Cost]]</f>
        <v>11.899999999999999</v>
      </c>
      <c r="O305" s="2">
        <v>0</v>
      </c>
      <c r="P305" s="3">
        <f>SalesTable4711[[#This Row],[Unit Price]]*SalesTable4711[[#This Row],[Quantity]]</f>
        <v>25.68</v>
      </c>
      <c r="Q305" s="3">
        <f>ROUND(SalesTable4711[[#This Row],[Unit Price]]*SalesTable4711[[#This Row],[Quantity]]*(1-SalesTable4711[[#This Row],[Discount %]]),2)</f>
        <v>20.54</v>
      </c>
      <c r="R305" s="3">
        <f>SalesTable4711[[#This Row],[Net Revenue]]-SalesTable4711[[#This Row],[Total Cost]]</f>
        <v>11.899999999999999</v>
      </c>
      <c r="S305" s="34">
        <f>SalesTable4711[[#This Row],[Profit]]/SalesTable4711[[#This Row],[Net Revenue]]</f>
        <v>0.57935735150925016</v>
      </c>
    </row>
    <row r="306" spans="1:19">
      <c r="A306" s="1">
        <v>45662</v>
      </c>
      <c r="B306" t="s">
        <v>364</v>
      </c>
      <c r="C306" t="s">
        <v>22</v>
      </c>
      <c r="D306" t="s">
        <v>23</v>
      </c>
      <c r="E306" t="s">
        <v>24</v>
      </c>
      <c r="F306" t="s">
        <v>18</v>
      </c>
      <c r="G306" t="s">
        <v>19</v>
      </c>
      <c r="H306" t="s">
        <v>33</v>
      </c>
      <c r="I306" s="2">
        <v>4</v>
      </c>
      <c r="J306" s="3">
        <v>13.25</v>
      </c>
      <c r="K306" s="4">
        <v>0</v>
      </c>
      <c r="L306" s="3">
        <v>4.22</v>
      </c>
      <c r="M306" s="3">
        <f>SalesTable4711[[#This Row],[Quantity]]*SalesTable4711[[#This Row],[Unit Cost]]</f>
        <v>16.88</v>
      </c>
      <c r="N306" s="3">
        <f>SalesTable4711[[#This Row],[Net Revenue]]-SalesTable4711[[#This Row],[Total Cost]]</f>
        <v>36.120000000000005</v>
      </c>
      <c r="O306" s="2">
        <v>0</v>
      </c>
      <c r="P306" s="3">
        <f>SalesTable4711[[#This Row],[Unit Price]]*SalesTable4711[[#This Row],[Quantity]]</f>
        <v>53</v>
      </c>
      <c r="Q306" s="3">
        <f>ROUND(SalesTable4711[[#This Row],[Unit Price]]*SalesTable4711[[#This Row],[Quantity]]*(1-SalesTable4711[[#This Row],[Discount %]]),2)</f>
        <v>53</v>
      </c>
      <c r="R306" s="3">
        <f>SalesTable4711[[#This Row],[Net Revenue]]-SalesTable4711[[#This Row],[Total Cost]]</f>
        <v>36.120000000000005</v>
      </c>
      <c r="S306" s="34">
        <f>SalesTable4711[[#This Row],[Profit]]/SalesTable4711[[#This Row],[Net Revenue]]</f>
        <v>0.68150943396226427</v>
      </c>
    </row>
    <row r="307" spans="1:19">
      <c r="A307" s="1">
        <v>45836</v>
      </c>
      <c r="B307" t="s">
        <v>365</v>
      </c>
      <c r="C307" t="s">
        <v>39</v>
      </c>
      <c r="D307" t="s">
        <v>40</v>
      </c>
      <c r="E307" t="s">
        <v>30</v>
      </c>
      <c r="F307" t="s">
        <v>41</v>
      </c>
      <c r="G307" t="s">
        <v>42</v>
      </c>
      <c r="H307" t="s">
        <v>20</v>
      </c>
      <c r="I307" s="2">
        <v>8</v>
      </c>
      <c r="J307" s="3">
        <v>53.72</v>
      </c>
      <c r="K307" s="4">
        <v>0</v>
      </c>
      <c r="L307" s="3">
        <v>27.26</v>
      </c>
      <c r="M307" s="3">
        <f>SalesTable4711[[#This Row],[Quantity]]*SalesTable4711[[#This Row],[Unit Cost]]</f>
        <v>218.08</v>
      </c>
      <c r="N307" s="3">
        <f>SalesTable4711[[#This Row],[Net Revenue]]-SalesTable4711[[#This Row],[Total Cost]]</f>
        <v>211.67999999999998</v>
      </c>
      <c r="O307" s="2">
        <v>8</v>
      </c>
      <c r="P307" s="3">
        <f>SalesTable4711[[#This Row],[Unit Price]]*SalesTable4711[[#This Row],[Quantity]]</f>
        <v>429.76</v>
      </c>
      <c r="Q307" s="3">
        <f>ROUND(SalesTable4711[[#This Row],[Unit Price]]*SalesTable4711[[#This Row],[Quantity]]*(1-SalesTable4711[[#This Row],[Discount %]]),2)</f>
        <v>429.76</v>
      </c>
      <c r="R307" s="3">
        <f>SalesTable4711[[#This Row],[Net Revenue]]-SalesTable4711[[#This Row],[Total Cost]]</f>
        <v>211.67999999999998</v>
      </c>
      <c r="S307" s="34">
        <f>SalesTable4711[[#This Row],[Profit]]/SalesTable4711[[#This Row],[Net Revenue]]</f>
        <v>0.4925539836187639</v>
      </c>
    </row>
    <row r="308" spans="1:19">
      <c r="A308" s="1">
        <v>45965</v>
      </c>
      <c r="B308" t="s">
        <v>366</v>
      </c>
      <c r="C308" t="s">
        <v>28</v>
      </c>
      <c r="D308" t="s">
        <v>29</v>
      </c>
      <c r="E308" t="s">
        <v>30</v>
      </c>
      <c r="F308" t="s">
        <v>31</v>
      </c>
      <c r="G308" t="s">
        <v>32</v>
      </c>
      <c r="H308" t="s">
        <v>33</v>
      </c>
      <c r="I308" s="2">
        <v>2</v>
      </c>
      <c r="J308" s="3">
        <v>25.02</v>
      </c>
      <c r="K308" s="4">
        <v>0.1</v>
      </c>
      <c r="L308" s="3">
        <v>10.6</v>
      </c>
      <c r="M308" s="3">
        <f>SalesTable4711[[#This Row],[Quantity]]*SalesTable4711[[#This Row],[Unit Cost]]</f>
        <v>21.2</v>
      </c>
      <c r="N308" s="3">
        <f>SalesTable4711[[#This Row],[Net Revenue]]-SalesTable4711[[#This Row],[Total Cost]]</f>
        <v>23.84</v>
      </c>
      <c r="O308" s="2">
        <v>0</v>
      </c>
      <c r="P308" s="3">
        <f>SalesTable4711[[#This Row],[Unit Price]]*SalesTable4711[[#This Row],[Quantity]]</f>
        <v>50.04</v>
      </c>
      <c r="Q308" s="3">
        <f>ROUND(SalesTable4711[[#This Row],[Unit Price]]*SalesTable4711[[#This Row],[Quantity]]*(1-SalesTable4711[[#This Row],[Discount %]]),2)</f>
        <v>45.04</v>
      </c>
      <c r="R308" s="3">
        <f>SalesTable4711[[#This Row],[Net Revenue]]-SalesTable4711[[#This Row],[Total Cost]]</f>
        <v>23.84</v>
      </c>
      <c r="S308" s="34">
        <f>SalesTable4711[[#This Row],[Profit]]/SalesTable4711[[#This Row],[Net Revenue]]</f>
        <v>0.52930728241563052</v>
      </c>
    </row>
    <row r="309" spans="1:19">
      <c r="A309" s="1">
        <v>46015</v>
      </c>
      <c r="B309" t="s">
        <v>367</v>
      </c>
      <c r="C309" t="s">
        <v>63</v>
      </c>
      <c r="D309" t="s">
        <v>64</v>
      </c>
      <c r="E309" t="s">
        <v>17</v>
      </c>
      <c r="F309" t="s">
        <v>41</v>
      </c>
      <c r="G309" t="s">
        <v>42</v>
      </c>
      <c r="H309" t="s">
        <v>33</v>
      </c>
      <c r="I309" s="2">
        <v>3</v>
      </c>
      <c r="J309" s="3">
        <v>78.900000000000006</v>
      </c>
      <c r="K309" s="4">
        <v>0.2</v>
      </c>
      <c r="L309" s="3">
        <v>45.23</v>
      </c>
      <c r="M309" s="3">
        <f>SalesTable4711[[#This Row],[Quantity]]*SalesTable4711[[#This Row],[Unit Cost]]</f>
        <v>135.69</v>
      </c>
      <c r="N309" s="3">
        <f>SalesTable4711[[#This Row],[Net Revenue]]-SalesTable4711[[#This Row],[Total Cost]]</f>
        <v>53.670000000000016</v>
      </c>
      <c r="O309" s="2">
        <v>0</v>
      </c>
      <c r="P309" s="3">
        <f>SalesTable4711[[#This Row],[Unit Price]]*SalesTable4711[[#This Row],[Quantity]]</f>
        <v>236.70000000000002</v>
      </c>
      <c r="Q309" s="3">
        <f>ROUND(SalesTable4711[[#This Row],[Unit Price]]*SalesTable4711[[#This Row],[Quantity]]*(1-SalesTable4711[[#This Row],[Discount %]]),2)</f>
        <v>189.36</v>
      </c>
      <c r="R309" s="3">
        <f>SalesTable4711[[#This Row],[Net Revenue]]-SalesTable4711[[#This Row],[Total Cost]]</f>
        <v>53.670000000000016</v>
      </c>
      <c r="S309" s="34">
        <f>SalesTable4711[[#This Row],[Profit]]/SalesTable4711[[#This Row],[Net Revenue]]</f>
        <v>0.28342839036755391</v>
      </c>
    </row>
    <row r="310" spans="1:19">
      <c r="A310" s="1">
        <v>45855</v>
      </c>
      <c r="B310" t="s">
        <v>368</v>
      </c>
      <c r="C310" t="s">
        <v>73</v>
      </c>
      <c r="D310" t="s">
        <v>74</v>
      </c>
      <c r="E310" t="s">
        <v>75</v>
      </c>
      <c r="F310" t="s">
        <v>41</v>
      </c>
      <c r="G310" t="s">
        <v>42</v>
      </c>
      <c r="H310" t="s">
        <v>33</v>
      </c>
      <c r="I310" s="2">
        <v>4</v>
      </c>
      <c r="J310" s="3">
        <v>31.74</v>
      </c>
      <c r="K310" s="4">
        <v>0.05</v>
      </c>
      <c r="L310" s="3">
        <v>14.36</v>
      </c>
      <c r="M310" s="3">
        <f>SalesTable4711[[#This Row],[Quantity]]*SalesTable4711[[#This Row],[Unit Cost]]</f>
        <v>57.44</v>
      </c>
      <c r="N310" s="3">
        <f>SalesTable4711[[#This Row],[Net Revenue]]-SalesTable4711[[#This Row],[Total Cost]]</f>
        <v>63.17</v>
      </c>
      <c r="O310" s="2">
        <v>0</v>
      </c>
      <c r="P310" s="3">
        <f>SalesTable4711[[#This Row],[Unit Price]]*SalesTable4711[[#This Row],[Quantity]]</f>
        <v>126.96</v>
      </c>
      <c r="Q310" s="3">
        <f>ROUND(SalesTable4711[[#This Row],[Unit Price]]*SalesTable4711[[#This Row],[Quantity]]*(1-SalesTable4711[[#This Row],[Discount %]]),2)</f>
        <v>120.61</v>
      </c>
      <c r="R310" s="3">
        <f>SalesTable4711[[#This Row],[Net Revenue]]-SalesTable4711[[#This Row],[Total Cost]]</f>
        <v>63.17</v>
      </c>
      <c r="S310" s="34">
        <f>SalesTable4711[[#This Row],[Profit]]/SalesTable4711[[#This Row],[Net Revenue]]</f>
        <v>0.52375424923306524</v>
      </c>
    </row>
    <row r="311" spans="1:19">
      <c r="A311" s="1">
        <v>46013</v>
      </c>
      <c r="B311" t="s">
        <v>369</v>
      </c>
      <c r="C311" t="s">
        <v>15</v>
      </c>
      <c r="D311" t="s">
        <v>16</v>
      </c>
      <c r="E311" t="s">
        <v>17</v>
      </c>
      <c r="F311" t="s">
        <v>41</v>
      </c>
      <c r="G311" t="s">
        <v>42</v>
      </c>
      <c r="H311" t="s">
        <v>20</v>
      </c>
      <c r="I311" s="2">
        <v>3</v>
      </c>
      <c r="J311" s="3">
        <v>30.64</v>
      </c>
      <c r="K311" s="4">
        <v>0.15</v>
      </c>
      <c r="L311" s="3">
        <v>11.85</v>
      </c>
      <c r="M311" s="3">
        <f>SalesTable4711[[#This Row],[Quantity]]*SalesTable4711[[#This Row],[Unit Cost]]</f>
        <v>35.549999999999997</v>
      </c>
      <c r="N311" s="3">
        <f>SalesTable4711[[#This Row],[Net Revenue]]-SalesTable4711[[#This Row],[Total Cost]]</f>
        <v>42.58</v>
      </c>
      <c r="O311" s="2">
        <v>3</v>
      </c>
      <c r="P311" s="3">
        <f>SalesTable4711[[#This Row],[Unit Price]]*SalesTable4711[[#This Row],[Quantity]]</f>
        <v>91.92</v>
      </c>
      <c r="Q311" s="3">
        <f>ROUND(SalesTable4711[[#This Row],[Unit Price]]*SalesTable4711[[#This Row],[Quantity]]*(1-SalesTable4711[[#This Row],[Discount %]]),2)</f>
        <v>78.13</v>
      </c>
      <c r="R311" s="3">
        <f>SalesTable4711[[#This Row],[Net Revenue]]-SalesTable4711[[#This Row],[Total Cost]]</f>
        <v>42.58</v>
      </c>
      <c r="S311" s="34">
        <f>SalesTable4711[[#This Row],[Profit]]/SalesTable4711[[#This Row],[Net Revenue]]</f>
        <v>0.54498912069627548</v>
      </c>
    </row>
    <row r="312" spans="1:19">
      <c r="A312" s="1">
        <v>45993</v>
      </c>
      <c r="B312" t="s">
        <v>370</v>
      </c>
      <c r="C312" t="s">
        <v>22</v>
      </c>
      <c r="D312" t="s">
        <v>23</v>
      </c>
      <c r="E312" t="s">
        <v>24</v>
      </c>
      <c r="F312" t="s">
        <v>52</v>
      </c>
      <c r="G312" t="s">
        <v>53</v>
      </c>
      <c r="H312" t="s">
        <v>20</v>
      </c>
      <c r="I312" s="2">
        <v>3</v>
      </c>
      <c r="J312" s="3">
        <v>12.81</v>
      </c>
      <c r="K312" s="4">
        <v>0.2</v>
      </c>
      <c r="L312" s="3">
        <v>4.32</v>
      </c>
      <c r="M312" s="3">
        <f>SalesTable4711[[#This Row],[Quantity]]*SalesTable4711[[#This Row],[Unit Cost]]</f>
        <v>12.96</v>
      </c>
      <c r="N312" s="3">
        <f>SalesTable4711[[#This Row],[Net Revenue]]-SalesTable4711[[#This Row],[Total Cost]]</f>
        <v>17.779999999999998</v>
      </c>
      <c r="O312" s="2">
        <v>3</v>
      </c>
      <c r="P312" s="3">
        <f>SalesTable4711[[#This Row],[Unit Price]]*SalesTable4711[[#This Row],[Quantity]]</f>
        <v>38.43</v>
      </c>
      <c r="Q312" s="3">
        <f>ROUND(SalesTable4711[[#This Row],[Unit Price]]*SalesTable4711[[#This Row],[Quantity]]*(1-SalesTable4711[[#This Row],[Discount %]]),2)</f>
        <v>30.74</v>
      </c>
      <c r="R312" s="3">
        <f>SalesTable4711[[#This Row],[Net Revenue]]-SalesTable4711[[#This Row],[Total Cost]]</f>
        <v>17.779999999999998</v>
      </c>
      <c r="S312" s="34">
        <f>SalesTable4711[[#This Row],[Profit]]/SalesTable4711[[#This Row],[Net Revenue]]</f>
        <v>0.57839947950553017</v>
      </c>
    </row>
    <row r="313" spans="1:19">
      <c r="A313" s="1">
        <v>45742</v>
      </c>
      <c r="B313" t="s">
        <v>371</v>
      </c>
      <c r="C313" t="s">
        <v>22</v>
      </c>
      <c r="D313" t="s">
        <v>23</v>
      </c>
      <c r="E313" t="s">
        <v>24</v>
      </c>
      <c r="F313" t="s">
        <v>41</v>
      </c>
      <c r="G313" t="s">
        <v>42</v>
      </c>
      <c r="H313" t="s">
        <v>33</v>
      </c>
      <c r="I313" s="2">
        <v>1</v>
      </c>
      <c r="J313" s="3">
        <v>12.96</v>
      </c>
      <c r="K313" s="4">
        <v>0.05</v>
      </c>
      <c r="L313" s="3">
        <v>4.3</v>
      </c>
      <c r="M313" s="3">
        <f>SalesTable4711[[#This Row],[Quantity]]*SalesTable4711[[#This Row],[Unit Cost]]</f>
        <v>4.3</v>
      </c>
      <c r="N313" s="3">
        <f>SalesTable4711[[#This Row],[Net Revenue]]-SalesTable4711[[#This Row],[Total Cost]]</f>
        <v>8.0100000000000016</v>
      </c>
      <c r="O313" s="2">
        <v>0</v>
      </c>
      <c r="P313" s="3">
        <f>SalesTable4711[[#This Row],[Unit Price]]*SalesTable4711[[#This Row],[Quantity]]</f>
        <v>12.96</v>
      </c>
      <c r="Q313" s="3">
        <f>ROUND(SalesTable4711[[#This Row],[Unit Price]]*SalesTable4711[[#This Row],[Quantity]]*(1-SalesTable4711[[#This Row],[Discount %]]),2)</f>
        <v>12.31</v>
      </c>
      <c r="R313" s="3">
        <f>SalesTable4711[[#This Row],[Net Revenue]]-SalesTable4711[[#This Row],[Total Cost]]</f>
        <v>8.0100000000000016</v>
      </c>
      <c r="S313" s="34">
        <f>SalesTable4711[[#This Row],[Profit]]/SalesTable4711[[#This Row],[Net Revenue]]</f>
        <v>0.6506904955320878</v>
      </c>
    </row>
    <row r="314" spans="1:19">
      <c r="A314" s="1">
        <v>45780</v>
      </c>
      <c r="B314" t="s">
        <v>372</v>
      </c>
      <c r="C314" t="s">
        <v>22</v>
      </c>
      <c r="D314" t="s">
        <v>23</v>
      </c>
      <c r="E314" t="s">
        <v>24</v>
      </c>
      <c r="F314" t="s">
        <v>52</v>
      </c>
      <c r="G314" t="s">
        <v>53</v>
      </c>
      <c r="H314" t="s">
        <v>20</v>
      </c>
      <c r="I314" s="2">
        <v>2</v>
      </c>
      <c r="J314" s="3">
        <v>13.04</v>
      </c>
      <c r="K314" s="4">
        <v>0.05</v>
      </c>
      <c r="L314" s="3">
        <v>4.21</v>
      </c>
      <c r="M314" s="3">
        <f>SalesTable4711[[#This Row],[Quantity]]*SalesTable4711[[#This Row],[Unit Cost]]</f>
        <v>8.42</v>
      </c>
      <c r="N314" s="3">
        <f>SalesTable4711[[#This Row],[Net Revenue]]-SalesTable4711[[#This Row],[Total Cost]]</f>
        <v>16.36</v>
      </c>
      <c r="O314" s="2">
        <v>2</v>
      </c>
      <c r="P314" s="3">
        <f>SalesTable4711[[#This Row],[Unit Price]]*SalesTable4711[[#This Row],[Quantity]]</f>
        <v>26.08</v>
      </c>
      <c r="Q314" s="3">
        <f>ROUND(SalesTable4711[[#This Row],[Unit Price]]*SalesTable4711[[#This Row],[Quantity]]*(1-SalesTable4711[[#This Row],[Discount %]]),2)</f>
        <v>24.78</v>
      </c>
      <c r="R314" s="3">
        <f>SalesTable4711[[#This Row],[Net Revenue]]-SalesTable4711[[#This Row],[Total Cost]]</f>
        <v>16.36</v>
      </c>
      <c r="S314" s="34">
        <f>SalesTable4711[[#This Row],[Profit]]/SalesTable4711[[#This Row],[Net Revenue]]</f>
        <v>0.66020984665052451</v>
      </c>
    </row>
    <row r="315" spans="1:19">
      <c r="A315" s="1">
        <v>45824</v>
      </c>
      <c r="B315" t="s">
        <v>373</v>
      </c>
      <c r="C315" t="s">
        <v>58</v>
      </c>
      <c r="D315" t="s">
        <v>59</v>
      </c>
      <c r="E315" t="s">
        <v>17</v>
      </c>
      <c r="F315" t="s">
        <v>31</v>
      </c>
      <c r="G315" t="s">
        <v>32</v>
      </c>
      <c r="H315" t="s">
        <v>33</v>
      </c>
      <c r="I315" s="2">
        <v>4</v>
      </c>
      <c r="J315" s="3">
        <v>20.34</v>
      </c>
      <c r="K315" s="4">
        <v>0</v>
      </c>
      <c r="L315" s="3">
        <v>7.16</v>
      </c>
      <c r="M315" s="3">
        <f>SalesTable4711[[#This Row],[Quantity]]*SalesTable4711[[#This Row],[Unit Cost]]</f>
        <v>28.64</v>
      </c>
      <c r="N315" s="3">
        <f>SalesTable4711[[#This Row],[Net Revenue]]-SalesTable4711[[#This Row],[Total Cost]]</f>
        <v>52.72</v>
      </c>
      <c r="O315" s="2">
        <v>0</v>
      </c>
      <c r="P315" s="3">
        <f>SalesTable4711[[#This Row],[Unit Price]]*SalesTable4711[[#This Row],[Quantity]]</f>
        <v>81.36</v>
      </c>
      <c r="Q315" s="3">
        <f>ROUND(SalesTable4711[[#This Row],[Unit Price]]*SalesTable4711[[#This Row],[Quantity]]*(1-SalesTable4711[[#This Row],[Discount %]]),2)</f>
        <v>81.36</v>
      </c>
      <c r="R315" s="3">
        <f>SalesTable4711[[#This Row],[Net Revenue]]-SalesTable4711[[#This Row],[Total Cost]]</f>
        <v>52.72</v>
      </c>
      <c r="S315" s="34">
        <f>SalesTable4711[[#This Row],[Profit]]/SalesTable4711[[#This Row],[Net Revenue]]</f>
        <v>0.64798426745329396</v>
      </c>
    </row>
    <row r="316" spans="1:19">
      <c r="A316" s="1">
        <v>45816</v>
      </c>
      <c r="B316" t="s">
        <v>374</v>
      </c>
      <c r="C316" t="s">
        <v>22</v>
      </c>
      <c r="D316" t="s">
        <v>23</v>
      </c>
      <c r="E316" t="s">
        <v>24</v>
      </c>
      <c r="F316" t="s">
        <v>18</v>
      </c>
      <c r="G316" t="s">
        <v>19</v>
      </c>
      <c r="H316" t="s">
        <v>33</v>
      </c>
      <c r="I316" s="2">
        <v>5</v>
      </c>
      <c r="J316" s="3">
        <v>12.61</v>
      </c>
      <c r="K316" s="4">
        <v>0.1</v>
      </c>
      <c r="L316" s="3">
        <v>4.17</v>
      </c>
      <c r="M316" s="3">
        <f>SalesTable4711[[#This Row],[Quantity]]*SalesTable4711[[#This Row],[Unit Cost]]</f>
        <v>20.85</v>
      </c>
      <c r="N316" s="3">
        <f>SalesTable4711[[#This Row],[Net Revenue]]-SalesTable4711[[#This Row],[Total Cost]]</f>
        <v>35.9</v>
      </c>
      <c r="O316" s="2">
        <v>0</v>
      </c>
      <c r="P316" s="3">
        <f>SalesTable4711[[#This Row],[Unit Price]]*SalesTable4711[[#This Row],[Quantity]]</f>
        <v>63.05</v>
      </c>
      <c r="Q316" s="3">
        <f>ROUND(SalesTable4711[[#This Row],[Unit Price]]*SalesTable4711[[#This Row],[Quantity]]*(1-SalesTable4711[[#This Row],[Discount %]]),2)</f>
        <v>56.75</v>
      </c>
      <c r="R316" s="3">
        <f>SalesTable4711[[#This Row],[Net Revenue]]-SalesTable4711[[#This Row],[Total Cost]]</f>
        <v>35.9</v>
      </c>
      <c r="S316" s="34">
        <f>SalesTable4711[[#This Row],[Profit]]/SalesTable4711[[#This Row],[Net Revenue]]</f>
        <v>0.63259911894273124</v>
      </c>
    </row>
    <row r="317" spans="1:19">
      <c r="A317" s="1">
        <v>45928</v>
      </c>
      <c r="B317" t="s">
        <v>375</v>
      </c>
      <c r="C317" t="s">
        <v>15</v>
      </c>
      <c r="D317" t="s">
        <v>16</v>
      </c>
      <c r="E317" t="s">
        <v>17</v>
      </c>
      <c r="F317" t="s">
        <v>18</v>
      </c>
      <c r="G317" t="s">
        <v>19</v>
      </c>
      <c r="H317" t="s">
        <v>20</v>
      </c>
      <c r="I317" s="2">
        <v>3</v>
      </c>
      <c r="J317" s="3">
        <v>29.52</v>
      </c>
      <c r="K317" s="4">
        <v>0.15</v>
      </c>
      <c r="L317" s="3">
        <v>12.23</v>
      </c>
      <c r="M317" s="3">
        <f>SalesTable4711[[#This Row],[Quantity]]*SalesTable4711[[#This Row],[Unit Cost]]</f>
        <v>36.69</v>
      </c>
      <c r="N317" s="3">
        <f>SalesTable4711[[#This Row],[Net Revenue]]-SalesTable4711[[#This Row],[Total Cost]]</f>
        <v>38.590000000000003</v>
      </c>
      <c r="O317" s="2">
        <v>3</v>
      </c>
      <c r="P317" s="3">
        <f>SalesTable4711[[#This Row],[Unit Price]]*SalesTable4711[[#This Row],[Quantity]]</f>
        <v>88.56</v>
      </c>
      <c r="Q317" s="3">
        <f>ROUND(SalesTable4711[[#This Row],[Unit Price]]*SalesTable4711[[#This Row],[Quantity]]*(1-SalesTable4711[[#This Row],[Discount %]]),2)</f>
        <v>75.28</v>
      </c>
      <c r="R317" s="3">
        <f>SalesTable4711[[#This Row],[Net Revenue]]-SalesTable4711[[#This Row],[Total Cost]]</f>
        <v>38.590000000000003</v>
      </c>
      <c r="S317" s="34">
        <f>SalesTable4711[[#This Row],[Profit]]/SalesTable4711[[#This Row],[Net Revenue]]</f>
        <v>0.51261955366631251</v>
      </c>
    </row>
    <row r="318" spans="1:19">
      <c r="A318" s="1">
        <v>45725</v>
      </c>
      <c r="B318" t="s">
        <v>376</v>
      </c>
      <c r="C318" t="s">
        <v>66</v>
      </c>
      <c r="D318" t="s">
        <v>67</v>
      </c>
      <c r="E318" t="s">
        <v>30</v>
      </c>
      <c r="F318" t="s">
        <v>41</v>
      </c>
      <c r="G318" t="s">
        <v>42</v>
      </c>
      <c r="H318" t="s">
        <v>33</v>
      </c>
      <c r="I318" s="2">
        <v>7</v>
      </c>
      <c r="J318" s="3">
        <v>70.069999999999993</v>
      </c>
      <c r="K318" s="4">
        <v>0.1</v>
      </c>
      <c r="L318" s="3">
        <v>33.94</v>
      </c>
      <c r="M318" s="3">
        <f>SalesTable4711[[#This Row],[Quantity]]*SalesTable4711[[#This Row],[Unit Cost]]</f>
        <v>237.57999999999998</v>
      </c>
      <c r="N318" s="3">
        <f>SalesTable4711[[#This Row],[Net Revenue]]-SalesTable4711[[#This Row],[Total Cost]]</f>
        <v>203.86</v>
      </c>
      <c r="O318" s="2">
        <v>0</v>
      </c>
      <c r="P318" s="3">
        <f>SalesTable4711[[#This Row],[Unit Price]]*SalesTable4711[[#This Row],[Quantity]]</f>
        <v>490.48999999999995</v>
      </c>
      <c r="Q318" s="3">
        <f>ROUND(SalesTable4711[[#This Row],[Unit Price]]*SalesTable4711[[#This Row],[Quantity]]*(1-SalesTable4711[[#This Row],[Discount %]]),2)</f>
        <v>441.44</v>
      </c>
      <c r="R318" s="3">
        <f>SalesTable4711[[#This Row],[Net Revenue]]-SalesTable4711[[#This Row],[Total Cost]]</f>
        <v>203.86</v>
      </c>
      <c r="S318" s="34">
        <f>SalesTable4711[[#This Row],[Profit]]/SalesTable4711[[#This Row],[Net Revenue]]</f>
        <v>0.46180681406306634</v>
      </c>
    </row>
    <row r="319" spans="1:19">
      <c r="A319" s="1">
        <v>45980</v>
      </c>
      <c r="B319" t="s">
        <v>377</v>
      </c>
      <c r="C319" t="s">
        <v>66</v>
      </c>
      <c r="D319" t="s">
        <v>67</v>
      </c>
      <c r="E319" t="s">
        <v>30</v>
      </c>
      <c r="F319" t="s">
        <v>25</v>
      </c>
      <c r="G319" t="s">
        <v>26</v>
      </c>
      <c r="H319" t="s">
        <v>20</v>
      </c>
      <c r="I319" s="2">
        <v>6</v>
      </c>
      <c r="J319" s="3">
        <v>70.38</v>
      </c>
      <c r="K319" s="4">
        <v>0</v>
      </c>
      <c r="L319" s="3">
        <v>33.64</v>
      </c>
      <c r="M319" s="3">
        <f>SalesTable4711[[#This Row],[Quantity]]*SalesTable4711[[#This Row],[Unit Cost]]</f>
        <v>201.84</v>
      </c>
      <c r="N319" s="3">
        <f>SalesTable4711[[#This Row],[Net Revenue]]-SalesTable4711[[#This Row],[Total Cost]]</f>
        <v>220.43999999999997</v>
      </c>
      <c r="O319" s="2">
        <v>6</v>
      </c>
      <c r="P319" s="3">
        <f>SalesTable4711[[#This Row],[Unit Price]]*SalesTable4711[[#This Row],[Quantity]]</f>
        <v>422.28</v>
      </c>
      <c r="Q319" s="3">
        <f>ROUND(SalesTable4711[[#This Row],[Unit Price]]*SalesTable4711[[#This Row],[Quantity]]*(1-SalesTable4711[[#This Row],[Discount %]]),2)</f>
        <v>422.28</v>
      </c>
      <c r="R319" s="3">
        <f>SalesTable4711[[#This Row],[Net Revenue]]-SalesTable4711[[#This Row],[Total Cost]]</f>
        <v>220.43999999999997</v>
      </c>
      <c r="S319" s="34">
        <f>SalesTable4711[[#This Row],[Profit]]/SalesTable4711[[#This Row],[Net Revenue]]</f>
        <v>0.52202330207445291</v>
      </c>
    </row>
    <row r="320" spans="1:19">
      <c r="A320" s="1">
        <v>45758</v>
      </c>
      <c r="B320" t="s">
        <v>378</v>
      </c>
      <c r="C320" t="s">
        <v>63</v>
      </c>
      <c r="D320" t="s">
        <v>64</v>
      </c>
      <c r="E320" t="s">
        <v>17</v>
      </c>
      <c r="F320" t="s">
        <v>52</v>
      </c>
      <c r="G320" t="s">
        <v>53</v>
      </c>
      <c r="H320" t="s">
        <v>33</v>
      </c>
      <c r="I320" s="2">
        <v>5</v>
      </c>
      <c r="J320" s="3">
        <v>79.12</v>
      </c>
      <c r="K320" s="4">
        <v>0.05</v>
      </c>
      <c r="L320" s="3">
        <v>44.52</v>
      </c>
      <c r="M320" s="3">
        <f>SalesTable4711[[#This Row],[Quantity]]*SalesTable4711[[#This Row],[Unit Cost]]</f>
        <v>222.60000000000002</v>
      </c>
      <c r="N320" s="3">
        <f>SalesTable4711[[#This Row],[Net Revenue]]-SalesTable4711[[#This Row],[Total Cost]]</f>
        <v>153.21999999999997</v>
      </c>
      <c r="O320" s="2">
        <v>0</v>
      </c>
      <c r="P320" s="3">
        <f>SalesTable4711[[#This Row],[Unit Price]]*SalesTable4711[[#This Row],[Quantity]]</f>
        <v>395.6</v>
      </c>
      <c r="Q320" s="3">
        <f>ROUND(SalesTable4711[[#This Row],[Unit Price]]*SalesTable4711[[#This Row],[Quantity]]*(1-SalesTable4711[[#This Row],[Discount %]]),2)</f>
        <v>375.82</v>
      </c>
      <c r="R320" s="3">
        <f>SalesTable4711[[#This Row],[Net Revenue]]-SalesTable4711[[#This Row],[Total Cost]]</f>
        <v>153.21999999999997</v>
      </c>
      <c r="S320" s="34">
        <f>SalesTable4711[[#This Row],[Profit]]/SalesTable4711[[#This Row],[Net Revenue]]</f>
        <v>0.40769517322122284</v>
      </c>
    </row>
    <row r="321" spans="1:19">
      <c r="A321" s="1">
        <v>45996</v>
      </c>
      <c r="B321" t="s">
        <v>379</v>
      </c>
      <c r="C321" t="s">
        <v>58</v>
      </c>
      <c r="D321" t="s">
        <v>59</v>
      </c>
      <c r="E321" t="s">
        <v>17</v>
      </c>
      <c r="F321" t="s">
        <v>25</v>
      </c>
      <c r="G321" t="s">
        <v>26</v>
      </c>
      <c r="H321" t="s">
        <v>20</v>
      </c>
      <c r="I321" s="2">
        <v>3</v>
      </c>
      <c r="J321" s="3">
        <v>19.95</v>
      </c>
      <c r="K321" s="4">
        <v>0.15</v>
      </c>
      <c r="L321" s="3">
        <v>7.21</v>
      </c>
      <c r="M321" s="3">
        <f>SalesTable4711[[#This Row],[Quantity]]*SalesTable4711[[#This Row],[Unit Cost]]</f>
        <v>21.63</v>
      </c>
      <c r="N321" s="3">
        <f>SalesTable4711[[#This Row],[Net Revenue]]-SalesTable4711[[#This Row],[Total Cost]]</f>
        <v>29.24</v>
      </c>
      <c r="O321" s="2">
        <v>3</v>
      </c>
      <c r="P321" s="3">
        <f>SalesTable4711[[#This Row],[Unit Price]]*SalesTable4711[[#This Row],[Quantity]]</f>
        <v>59.849999999999994</v>
      </c>
      <c r="Q321" s="3">
        <f>ROUND(SalesTable4711[[#This Row],[Unit Price]]*SalesTable4711[[#This Row],[Quantity]]*(1-SalesTable4711[[#This Row],[Discount %]]),2)</f>
        <v>50.87</v>
      </c>
      <c r="R321" s="3">
        <f>SalesTable4711[[#This Row],[Net Revenue]]-SalesTable4711[[#This Row],[Total Cost]]</f>
        <v>29.24</v>
      </c>
      <c r="S321" s="34">
        <f>SalesTable4711[[#This Row],[Profit]]/SalesTable4711[[#This Row],[Net Revenue]]</f>
        <v>0.57479850599567528</v>
      </c>
    </row>
    <row r="322" spans="1:19">
      <c r="A322" s="1">
        <v>45786</v>
      </c>
      <c r="B322" t="s">
        <v>380</v>
      </c>
      <c r="C322" t="s">
        <v>35</v>
      </c>
      <c r="D322" t="s">
        <v>36</v>
      </c>
      <c r="E322" t="s">
        <v>17</v>
      </c>
      <c r="F322" t="s">
        <v>41</v>
      </c>
      <c r="G322" t="s">
        <v>42</v>
      </c>
      <c r="H322" t="s">
        <v>20</v>
      </c>
      <c r="I322" s="2">
        <v>6</v>
      </c>
      <c r="J322" s="3">
        <v>24.2</v>
      </c>
      <c r="K322" s="4">
        <v>0.15</v>
      </c>
      <c r="L322" s="3">
        <v>9.4600000000000009</v>
      </c>
      <c r="M322" s="3">
        <f>SalesTable4711[[#This Row],[Quantity]]*SalesTable4711[[#This Row],[Unit Cost]]</f>
        <v>56.760000000000005</v>
      </c>
      <c r="N322" s="3">
        <f>SalesTable4711[[#This Row],[Net Revenue]]-SalesTable4711[[#This Row],[Total Cost]]</f>
        <v>66.66</v>
      </c>
      <c r="O322" s="2">
        <v>6</v>
      </c>
      <c r="P322" s="3">
        <f>SalesTable4711[[#This Row],[Unit Price]]*SalesTable4711[[#This Row],[Quantity]]</f>
        <v>145.19999999999999</v>
      </c>
      <c r="Q322" s="3">
        <f>ROUND(SalesTable4711[[#This Row],[Unit Price]]*SalesTable4711[[#This Row],[Quantity]]*(1-SalesTable4711[[#This Row],[Discount %]]),2)</f>
        <v>123.42</v>
      </c>
      <c r="R322" s="3">
        <f>SalesTable4711[[#This Row],[Net Revenue]]-SalesTable4711[[#This Row],[Total Cost]]</f>
        <v>66.66</v>
      </c>
      <c r="S322" s="34">
        <f>SalesTable4711[[#This Row],[Profit]]/SalesTable4711[[#This Row],[Net Revenue]]</f>
        <v>0.54010695187165769</v>
      </c>
    </row>
    <row r="323" spans="1:19">
      <c r="A323" s="1">
        <v>45961</v>
      </c>
      <c r="B323" t="s">
        <v>381</v>
      </c>
      <c r="C323" t="s">
        <v>73</v>
      </c>
      <c r="D323" t="s">
        <v>74</v>
      </c>
      <c r="E323" t="s">
        <v>75</v>
      </c>
      <c r="F323" t="s">
        <v>52</v>
      </c>
      <c r="G323" t="s">
        <v>53</v>
      </c>
      <c r="H323" t="s">
        <v>33</v>
      </c>
      <c r="I323" s="2">
        <v>5</v>
      </c>
      <c r="J323" s="3">
        <v>31.53</v>
      </c>
      <c r="K323" s="4">
        <v>0</v>
      </c>
      <c r="L323" s="3">
        <v>13.93</v>
      </c>
      <c r="M323" s="3">
        <f>SalesTable4711[[#This Row],[Quantity]]*SalesTable4711[[#This Row],[Unit Cost]]</f>
        <v>69.650000000000006</v>
      </c>
      <c r="N323" s="3">
        <f>SalesTable4711[[#This Row],[Net Revenue]]-SalesTable4711[[#This Row],[Total Cost]]</f>
        <v>88</v>
      </c>
      <c r="O323" s="2">
        <v>0</v>
      </c>
      <c r="P323" s="3">
        <f>SalesTable4711[[#This Row],[Unit Price]]*SalesTable4711[[#This Row],[Quantity]]</f>
        <v>157.65</v>
      </c>
      <c r="Q323" s="3">
        <f>ROUND(SalesTable4711[[#This Row],[Unit Price]]*SalesTable4711[[#This Row],[Quantity]]*(1-SalesTable4711[[#This Row],[Discount %]]),2)</f>
        <v>157.65</v>
      </c>
      <c r="R323" s="3">
        <f>SalesTable4711[[#This Row],[Net Revenue]]-SalesTable4711[[#This Row],[Total Cost]]</f>
        <v>88</v>
      </c>
      <c r="S323" s="34">
        <f>SalesTable4711[[#This Row],[Profit]]/SalesTable4711[[#This Row],[Net Revenue]]</f>
        <v>0.55819854107199496</v>
      </c>
    </row>
    <row r="324" spans="1:19">
      <c r="A324" s="1">
        <v>45823</v>
      </c>
      <c r="B324" t="s">
        <v>382</v>
      </c>
      <c r="C324" t="s">
        <v>22</v>
      </c>
      <c r="D324" t="s">
        <v>23</v>
      </c>
      <c r="E324" t="s">
        <v>24</v>
      </c>
      <c r="F324" t="s">
        <v>25</v>
      </c>
      <c r="G324" t="s">
        <v>26</v>
      </c>
      <c r="H324" t="s">
        <v>20</v>
      </c>
      <c r="I324" s="2">
        <v>3</v>
      </c>
      <c r="J324" s="3">
        <v>13.23</v>
      </c>
      <c r="K324" s="4">
        <v>0.1</v>
      </c>
      <c r="L324" s="3">
        <v>4.3099999999999996</v>
      </c>
      <c r="M324" s="3">
        <f>SalesTable4711[[#This Row],[Quantity]]*SalesTable4711[[#This Row],[Unit Cost]]</f>
        <v>12.93</v>
      </c>
      <c r="N324" s="3">
        <f>SalesTable4711[[#This Row],[Net Revenue]]-SalesTable4711[[#This Row],[Total Cost]]</f>
        <v>22.79</v>
      </c>
      <c r="O324" s="2">
        <v>3</v>
      </c>
      <c r="P324" s="3">
        <f>SalesTable4711[[#This Row],[Unit Price]]*SalesTable4711[[#This Row],[Quantity]]</f>
        <v>39.69</v>
      </c>
      <c r="Q324" s="3">
        <f>ROUND(SalesTable4711[[#This Row],[Unit Price]]*SalesTable4711[[#This Row],[Quantity]]*(1-SalesTable4711[[#This Row],[Discount %]]),2)</f>
        <v>35.72</v>
      </c>
      <c r="R324" s="3">
        <f>SalesTable4711[[#This Row],[Net Revenue]]-SalesTable4711[[#This Row],[Total Cost]]</f>
        <v>22.79</v>
      </c>
      <c r="S324" s="34">
        <f>SalesTable4711[[#This Row],[Profit]]/SalesTable4711[[#This Row],[Net Revenue]]</f>
        <v>0.63801791713325873</v>
      </c>
    </row>
    <row r="325" spans="1:19">
      <c r="A325" s="1">
        <v>45662</v>
      </c>
      <c r="B325" t="s">
        <v>383</v>
      </c>
      <c r="C325" t="s">
        <v>39</v>
      </c>
      <c r="D325" t="s">
        <v>40</v>
      </c>
      <c r="E325" t="s">
        <v>30</v>
      </c>
      <c r="F325" t="s">
        <v>52</v>
      </c>
      <c r="G325" t="s">
        <v>53</v>
      </c>
      <c r="H325" t="s">
        <v>20</v>
      </c>
      <c r="I325" s="2">
        <v>4</v>
      </c>
      <c r="J325" s="3">
        <v>55.47</v>
      </c>
      <c r="K325" s="4">
        <v>0.05</v>
      </c>
      <c r="L325" s="3">
        <v>26.54</v>
      </c>
      <c r="M325" s="3">
        <f>SalesTable4711[[#This Row],[Quantity]]*SalesTable4711[[#This Row],[Unit Cost]]</f>
        <v>106.16</v>
      </c>
      <c r="N325" s="3">
        <f>SalesTable4711[[#This Row],[Net Revenue]]-SalesTable4711[[#This Row],[Total Cost]]</f>
        <v>104.63</v>
      </c>
      <c r="O325" s="2">
        <v>4</v>
      </c>
      <c r="P325" s="3">
        <f>SalesTable4711[[#This Row],[Unit Price]]*SalesTable4711[[#This Row],[Quantity]]</f>
        <v>221.88</v>
      </c>
      <c r="Q325" s="3">
        <f>ROUND(SalesTable4711[[#This Row],[Unit Price]]*SalesTable4711[[#This Row],[Quantity]]*(1-SalesTable4711[[#This Row],[Discount %]]),2)</f>
        <v>210.79</v>
      </c>
      <c r="R325" s="3">
        <f>SalesTable4711[[#This Row],[Net Revenue]]-SalesTable4711[[#This Row],[Total Cost]]</f>
        <v>104.63</v>
      </c>
      <c r="S325" s="34">
        <f>SalesTable4711[[#This Row],[Profit]]/SalesTable4711[[#This Row],[Net Revenue]]</f>
        <v>0.49637079557853786</v>
      </c>
    </row>
    <row r="326" spans="1:19">
      <c r="A326" s="1">
        <v>45664</v>
      </c>
      <c r="B326" t="s">
        <v>384</v>
      </c>
      <c r="C326" t="s">
        <v>63</v>
      </c>
      <c r="D326" t="s">
        <v>64</v>
      </c>
      <c r="E326" t="s">
        <v>17</v>
      </c>
      <c r="F326" t="s">
        <v>52</v>
      </c>
      <c r="G326" t="s">
        <v>53</v>
      </c>
      <c r="H326" t="s">
        <v>33</v>
      </c>
      <c r="I326" s="2">
        <v>1</v>
      </c>
      <c r="J326" s="3">
        <v>81.66</v>
      </c>
      <c r="K326" s="4">
        <v>0.1</v>
      </c>
      <c r="L326" s="3">
        <v>44.32</v>
      </c>
      <c r="M326" s="3">
        <f>SalesTable4711[[#This Row],[Quantity]]*SalesTable4711[[#This Row],[Unit Cost]]</f>
        <v>44.32</v>
      </c>
      <c r="N326" s="3">
        <f>SalesTable4711[[#This Row],[Net Revenue]]-SalesTable4711[[#This Row],[Total Cost]]</f>
        <v>29.169999999999995</v>
      </c>
      <c r="O326" s="2">
        <v>0</v>
      </c>
      <c r="P326" s="3">
        <f>SalesTable4711[[#This Row],[Unit Price]]*SalesTable4711[[#This Row],[Quantity]]</f>
        <v>81.66</v>
      </c>
      <c r="Q326" s="3">
        <f>ROUND(SalesTable4711[[#This Row],[Unit Price]]*SalesTable4711[[#This Row],[Quantity]]*(1-SalesTable4711[[#This Row],[Discount %]]),2)</f>
        <v>73.489999999999995</v>
      </c>
      <c r="R326" s="3">
        <f>SalesTable4711[[#This Row],[Net Revenue]]-SalesTable4711[[#This Row],[Total Cost]]</f>
        <v>29.169999999999995</v>
      </c>
      <c r="S326" s="34">
        <f>SalesTable4711[[#This Row],[Profit]]/SalesTable4711[[#This Row],[Net Revenue]]</f>
        <v>0.39692475166689339</v>
      </c>
    </row>
    <row r="327" spans="1:19">
      <c r="A327" s="1">
        <v>45993</v>
      </c>
      <c r="B327" t="s">
        <v>385</v>
      </c>
      <c r="C327" t="s">
        <v>69</v>
      </c>
      <c r="D327" t="s">
        <v>70</v>
      </c>
      <c r="E327" t="s">
        <v>30</v>
      </c>
      <c r="F327" t="s">
        <v>25</v>
      </c>
      <c r="G327" t="s">
        <v>26</v>
      </c>
      <c r="H327" t="s">
        <v>33</v>
      </c>
      <c r="I327" s="2">
        <v>7</v>
      </c>
      <c r="J327" s="3">
        <v>38.86</v>
      </c>
      <c r="K327" s="4">
        <v>0.1</v>
      </c>
      <c r="L327" s="3">
        <v>18.55</v>
      </c>
      <c r="M327" s="3">
        <f>SalesTable4711[[#This Row],[Quantity]]*SalesTable4711[[#This Row],[Unit Cost]]</f>
        <v>129.85</v>
      </c>
      <c r="N327" s="3">
        <f>SalesTable4711[[#This Row],[Net Revenue]]-SalesTable4711[[#This Row],[Total Cost]]</f>
        <v>114.97</v>
      </c>
      <c r="O327" s="2">
        <v>0</v>
      </c>
      <c r="P327" s="3">
        <f>SalesTable4711[[#This Row],[Unit Price]]*SalesTable4711[[#This Row],[Quantity]]</f>
        <v>272.02</v>
      </c>
      <c r="Q327" s="3">
        <f>ROUND(SalesTable4711[[#This Row],[Unit Price]]*SalesTable4711[[#This Row],[Quantity]]*(1-SalesTable4711[[#This Row],[Discount %]]),2)</f>
        <v>244.82</v>
      </c>
      <c r="R327" s="3">
        <f>SalesTable4711[[#This Row],[Net Revenue]]-SalesTable4711[[#This Row],[Total Cost]]</f>
        <v>114.97</v>
      </c>
      <c r="S327" s="34">
        <f>SalesTable4711[[#This Row],[Profit]]/SalesTable4711[[#This Row],[Net Revenue]]</f>
        <v>0.46961032595376195</v>
      </c>
    </row>
    <row r="328" spans="1:19">
      <c r="A328" s="1">
        <v>45762</v>
      </c>
      <c r="B328" t="s">
        <v>386</v>
      </c>
      <c r="C328" t="s">
        <v>63</v>
      </c>
      <c r="D328" t="s">
        <v>64</v>
      </c>
      <c r="E328" t="s">
        <v>17</v>
      </c>
      <c r="F328" t="s">
        <v>31</v>
      </c>
      <c r="G328" t="s">
        <v>32</v>
      </c>
      <c r="H328" t="s">
        <v>20</v>
      </c>
      <c r="I328" s="2">
        <v>4</v>
      </c>
      <c r="J328" s="3">
        <v>78.77</v>
      </c>
      <c r="K328" s="4">
        <v>0.05</v>
      </c>
      <c r="L328" s="3">
        <v>45.69</v>
      </c>
      <c r="M328" s="3">
        <f>SalesTable4711[[#This Row],[Quantity]]*SalesTable4711[[#This Row],[Unit Cost]]</f>
        <v>182.76</v>
      </c>
      <c r="N328" s="3">
        <f>SalesTable4711[[#This Row],[Net Revenue]]-SalesTable4711[[#This Row],[Total Cost]]</f>
        <v>116.57</v>
      </c>
      <c r="O328" s="2">
        <v>4</v>
      </c>
      <c r="P328" s="3">
        <f>SalesTable4711[[#This Row],[Unit Price]]*SalesTable4711[[#This Row],[Quantity]]</f>
        <v>315.08</v>
      </c>
      <c r="Q328" s="3">
        <f>ROUND(SalesTable4711[[#This Row],[Unit Price]]*SalesTable4711[[#This Row],[Quantity]]*(1-SalesTable4711[[#This Row],[Discount %]]),2)</f>
        <v>299.33</v>
      </c>
      <c r="R328" s="3">
        <f>SalesTable4711[[#This Row],[Net Revenue]]-SalesTable4711[[#This Row],[Total Cost]]</f>
        <v>116.57</v>
      </c>
      <c r="S328" s="34">
        <f>SalesTable4711[[#This Row],[Profit]]/SalesTable4711[[#This Row],[Net Revenue]]</f>
        <v>0.38943640797781715</v>
      </c>
    </row>
    <row r="329" spans="1:19">
      <c r="A329" s="1">
        <v>45841</v>
      </c>
      <c r="B329" t="s">
        <v>387</v>
      </c>
      <c r="C329" t="s">
        <v>49</v>
      </c>
      <c r="D329" t="s">
        <v>50</v>
      </c>
      <c r="E329" t="s">
        <v>30</v>
      </c>
      <c r="F329" t="s">
        <v>52</v>
      </c>
      <c r="G329" t="s">
        <v>53</v>
      </c>
      <c r="H329" t="s">
        <v>20</v>
      </c>
      <c r="I329" s="2">
        <v>1</v>
      </c>
      <c r="J329" s="3">
        <v>194.37</v>
      </c>
      <c r="K329" s="4">
        <v>0.2</v>
      </c>
      <c r="L329" s="3">
        <v>119.39</v>
      </c>
      <c r="M329" s="3">
        <f>SalesTable4711[[#This Row],[Quantity]]*SalesTable4711[[#This Row],[Unit Cost]]</f>
        <v>119.39</v>
      </c>
      <c r="N329" s="3">
        <f>SalesTable4711[[#This Row],[Net Revenue]]-SalesTable4711[[#This Row],[Total Cost]]</f>
        <v>36.11</v>
      </c>
      <c r="O329" s="2">
        <v>1</v>
      </c>
      <c r="P329" s="3">
        <f>SalesTable4711[[#This Row],[Unit Price]]*SalesTable4711[[#This Row],[Quantity]]</f>
        <v>194.37</v>
      </c>
      <c r="Q329" s="3">
        <f>ROUND(SalesTable4711[[#This Row],[Unit Price]]*SalesTable4711[[#This Row],[Quantity]]*(1-SalesTable4711[[#This Row],[Discount %]]),2)</f>
        <v>155.5</v>
      </c>
      <c r="R329" s="3">
        <f>SalesTable4711[[#This Row],[Net Revenue]]-SalesTable4711[[#This Row],[Total Cost]]</f>
        <v>36.11</v>
      </c>
      <c r="S329" s="34">
        <f>SalesTable4711[[#This Row],[Profit]]/SalesTable4711[[#This Row],[Net Revenue]]</f>
        <v>0.23221864951768489</v>
      </c>
    </row>
    <row r="330" spans="1:19">
      <c r="A330" s="1">
        <v>45683</v>
      </c>
      <c r="B330" t="s">
        <v>388</v>
      </c>
      <c r="C330" t="s">
        <v>15</v>
      </c>
      <c r="D330" t="s">
        <v>16</v>
      </c>
      <c r="E330" t="s">
        <v>17</v>
      </c>
      <c r="F330" t="s">
        <v>18</v>
      </c>
      <c r="G330" t="s">
        <v>19</v>
      </c>
      <c r="H330" t="s">
        <v>33</v>
      </c>
      <c r="I330" s="2">
        <v>6</v>
      </c>
      <c r="J330" s="3">
        <v>29.71</v>
      </c>
      <c r="K330" s="4">
        <v>0.2</v>
      </c>
      <c r="L330" s="3">
        <v>11.91</v>
      </c>
      <c r="M330" s="3">
        <f>SalesTable4711[[#This Row],[Quantity]]*SalesTable4711[[#This Row],[Unit Cost]]</f>
        <v>71.460000000000008</v>
      </c>
      <c r="N330" s="3">
        <f>SalesTable4711[[#This Row],[Net Revenue]]-SalesTable4711[[#This Row],[Total Cost]]</f>
        <v>71.150000000000006</v>
      </c>
      <c r="O330" s="2">
        <v>0</v>
      </c>
      <c r="P330" s="3">
        <f>SalesTable4711[[#This Row],[Unit Price]]*SalesTable4711[[#This Row],[Quantity]]</f>
        <v>178.26</v>
      </c>
      <c r="Q330" s="3">
        <f>ROUND(SalesTable4711[[#This Row],[Unit Price]]*SalesTable4711[[#This Row],[Quantity]]*(1-SalesTable4711[[#This Row],[Discount %]]),2)</f>
        <v>142.61000000000001</v>
      </c>
      <c r="R330" s="3">
        <f>SalesTable4711[[#This Row],[Net Revenue]]-SalesTable4711[[#This Row],[Total Cost]]</f>
        <v>71.150000000000006</v>
      </c>
      <c r="S330" s="34">
        <f>SalesTable4711[[#This Row],[Profit]]/SalesTable4711[[#This Row],[Net Revenue]]</f>
        <v>0.49891311969707591</v>
      </c>
    </row>
    <row r="331" spans="1:19">
      <c r="A331" s="1">
        <v>45748</v>
      </c>
      <c r="B331" t="s">
        <v>389</v>
      </c>
      <c r="C331" t="s">
        <v>73</v>
      </c>
      <c r="D331" t="s">
        <v>74</v>
      </c>
      <c r="E331" t="s">
        <v>75</v>
      </c>
      <c r="F331" t="s">
        <v>25</v>
      </c>
      <c r="G331" t="s">
        <v>26</v>
      </c>
      <c r="H331" t="s">
        <v>20</v>
      </c>
      <c r="I331" s="2">
        <v>7</v>
      </c>
      <c r="J331" s="3">
        <v>32.520000000000003</v>
      </c>
      <c r="K331" s="4">
        <v>0</v>
      </c>
      <c r="L331" s="3">
        <v>14.18</v>
      </c>
      <c r="M331" s="3">
        <f>SalesTable4711[[#This Row],[Quantity]]*SalesTable4711[[#This Row],[Unit Cost]]</f>
        <v>99.259999999999991</v>
      </c>
      <c r="N331" s="3">
        <f>SalesTable4711[[#This Row],[Net Revenue]]-SalesTable4711[[#This Row],[Total Cost]]</f>
        <v>128.38</v>
      </c>
      <c r="O331" s="2">
        <v>7</v>
      </c>
      <c r="P331" s="3">
        <f>SalesTable4711[[#This Row],[Unit Price]]*SalesTable4711[[#This Row],[Quantity]]</f>
        <v>227.64000000000001</v>
      </c>
      <c r="Q331" s="3">
        <f>ROUND(SalesTable4711[[#This Row],[Unit Price]]*SalesTable4711[[#This Row],[Quantity]]*(1-SalesTable4711[[#This Row],[Discount %]]),2)</f>
        <v>227.64</v>
      </c>
      <c r="R331" s="3">
        <f>SalesTable4711[[#This Row],[Net Revenue]]-SalesTable4711[[#This Row],[Total Cost]]</f>
        <v>128.38</v>
      </c>
      <c r="S331" s="34">
        <f>SalesTable4711[[#This Row],[Profit]]/SalesTable4711[[#This Row],[Net Revenue]]</f>
        <v>0.56396063960639609</v>
      </c>
    </row>
    <row r="332" spans="1:19">
      <c r="A332" s="1">
        <v>45796</v>
      </c>
      <c r="B332" t="s">
        <v>390</v>
      </c>
      <c r="C332" t="s">
        <v>39</v>
      </c>
      <c r="D332" t="s">
        <v>40</v>
      </c>
      <c r="E332" t="s">
        <v>30</v>
      </c>
      <c r="F332" t="s">
        <v>31</v>
      </c>
      <c r="G332" t="s">
        <v>32</v>
      </c>
      <c r="H332" t="s">
        <v>20</v>
      </c>
      <c r="I332" s="2">
        <v>4</v>
      </c>
      <c r="J332" s="3">
        <v>54.22</v>
      </c>
      <c r="K332" s="4">
        <v>0</v>
      </c>
      <c r="L332" s="3">
        <v>27.48</v>
      </c>
      <c r="M332" s="3">
        <f>SalesTable4711[[#This Row],[Quantity]]*SalesTable4711[[#This Row],[Unit Cost]]</f>
        <v>109.92</v>
      </c>
      <c r="N332" s="3">
        <f>SalesTable4711[[#This Row],[Net Revenue]]-SalesTable4711[[#This Row],[Total Cost]]</f>
        <v>106.96</v>
      </c>
      <c r="O332" s="2">
        <v>4</v>
      </c>
      <c r="P332" s="3">
        <f>SalesTable4711[[#This Row],[Unit Price]]*SalesTable4711[[#This Row],[Quantity]]</f>
        <v>216.88</v>
      </c>
      <c r="Q332" s="3">
        <f>ROUND(SalesTable4711[[#This Row],[Unit Price]]*SalesTable4711[[#This Row],[Quantity]]*(1-SalesTable4711[[#This Row],[Discount %]]),2)</f>
        <v>216.88</v>
      </c>
      <c r="R332" s="3">
        <f>SalesTable4711[[#This Row],[Net Revenue]]-SalesTable4711[[#This Row],[Total Cost]]</f>
        <v>106.96</v>
      </c>
      <c r="S332" s="34">
        <f>SalesTable4711[[#This Row],[Profit]]/SalesTable4711[[#This Row],[Net Revenue]]</f>
        <v>0.49317594983400959</v>
      </c>
    </row>
    <row r="333" spans="1:19">
      <c r="A333" s="1">
        <v>45895</v>
      </c>
      <c r="B333" t="s">
        <v>391</v>
      </c>
      <c r="C333" t="s">
        <v>82</v>
      </c>
      <c r="D333" t="s">
        <v>83</v>
      </c>
      <c r="E333" t="s">
        <v>75</v>
      </c>
      <c r="F333" t="s">
        <v>18</v>
      </c>
      <c r="G333" t="s">
        <v>19</v>
      </c>
      <c r="H333" t="s">
        <v>33</v>
      </c>
      <c r="I333" s="2">
        <v>10</v>
      </c>
      <c r="J333" s="3">
        <v>26.95</v>
      </c>
      <c r="K333" s="4">
        <v>0.05</v>
      </c>
      <c r="L333" s="3">
        <v>11.79</v>
      </c>
      <c r="M333" s="3">
        <f>SalesTable4711[[#This Row],[Quantity]]*SalesTable4711[[#This Row],[Unit Cost]]</f>
        <v>117.89999999999999</v>
      </c>
      <c r="N333" s="3">
        <f>SalesTable4711[[#This Row],[Net Revenue]]-SalesTable4711[[#This Row],[Total Cost]]</f>
        <v>138.13</v>
      </c>
      <c r="O333" s="2">
        <v>0</v>
      </c>
      <c r="P333" s="3">
        <f>SalesTable4711[[#This Row],[Unit Price]]*SalesTable4711[[#This Row],[Quantity]]</f>
        <v>269.5</v>
      </c>
      <c r="Q333" s="3">
        <f>ROUND(SalesTable4711[[#This Row],[Unit Price]]*SalesTable4711[[#This Row],[Quantity]]*(1-SalesTable4711[[#This Row],[Discount %]]),2)</f>
        <v>256.02999999999997</v>
      </c>
      <c r="R333" s="3">
        <f>SalesTable4711[[#This Row],[Net Revenue]]-SalesTable4711[[#This Row],[Total Cost]]</f>
        <v>138.13</v>
      </c>
      <c r="S333" s="34">
        <f>SalesTable4711[[#This Row],[Profit]]/SalesTable4711[[#This Row],[Net Revenue]]</f>
        <v>0.53950708901300637</v>
      </c>
    </row>
    <row r="334" spans="1:19">
      <c r="A334" s="1">
        <v>45984</v>
      </c>
      <c r="B334" t="s">
        <v>392</v>
      </c>
      <c r="C334" t="s">
        <v>73</v>
      </c>
      <c r="D334" t="s">
        <v>74</v>
      </c>
      <c r="E334" t="s">
        <v>75</v>
      </c>
      <c r="F334" t="s">
        <v>25</v>
      </c>
      <c r="G334" t="s">
        <v>26</v>
      </c>
      <c r="H334" t="s">
        <v>20</v>
      </c>
      <c r="I334" s="2">
        <v>8</v>
      </c>
      <c r="J334" s="3">
        <v>32.11</v>
      </c>
      <c r="K334" s="4">
        <v>0.05</v>
      </c>
      <c r="L334" s="3">
        <v>14.47</v>
      </c>
      <c r="M334" s="3">
        <f>SalesTable4711[[#This Row],[Quantity]]*SalesTable4711[[#This Row],[Unit Cost]]</f>
        <v>115.76</v>
      </c>
      <c r="N334" s="3">
        <f>SalesTable4711[[#This Row],[Net Revenue]]-SalesTable4711[[#This Row],[Total Cost]]</f>
        <v>128.27999999999997</v>
      </c>
      <c r="O334" s="2">
        <v>8</v>
      </c>
      <c r="P334" s="3">
        <f>SalesTable4711[[#This Row],[Unit Price]]*SalesTable4711[[#This Row],[Quantity]]</f>
        <v>256.88</v>
      </c>
      <c r="Q334" s="3">
        <f>ROUND(SalesTable4711[[#This Row],[Unit Price]]*SalesTable4711[[#This Row],[Quantity]]*(1-SalesTable4711[[#This Row],[Discount %]]),2)</f>
        <v>244.04</v>
      </c>
      <c r="R334" s="3">
        <f>SalesTable4711[[#This Row],[Net Revenue]]-SalesTable4711[[#This Row],[Total Cost]]</f>
        <v>128.27999999999997</v>
      </c>
      <c r="S334" s="34">
        <f>SalesTable4711[[#This Row],[Profit]]/SalesTable4711[[#This Row],[Net Revenue]]</f>
        <v>0.52565153253564978</v>
      </c>
    </row>
    <row r="335" spans="1:19">
      <c r="A335" s="1">
        <v>45875</v>
      </c>
      <c r="B335" t="s">
        <v>393</v>
      </c>
      <c r="C335" t="s">
        <v>89</v>
      </c>
      <c r="D335" t="s">
        <v>90</v>
      </c>
      <c r="E335" t="s">
        <v>75</v>
      </c>
      <c r="F335" t="s">
        <v>41</v>
      </c>
      <c r="G335" t="s">
        <v>42</v>
      </c>
      <c r="H335" t="s">
        <v>20</v>
      </c>
      <c r="I335" s="2">
        <v>2</v>
      </c>
      <c r="J335" s="3">
        <v>18.670000000000002</v>
      </c>
      <c r="K335" s="4">
        <v>0.2</v>
      </c>
      <c r="L335" s="3">
        <v>6.85</v>
      </c>
      <c r="M335" s="3">
        <f>SalesTable4711[[#This Row],[Quantity]]*SalesTable4711[[#This Row],[Unit Cost]]</f>
        <v>13.7</v>
      </c>
      <c r="N335" s="3">
        <f>SalesTable4711[[#This Row],[Net Revenue]]-SalesTable4711[[#This Row],[Total Cost]]</f>
        <v>16.170000000000002</v>
      </c>
      <c r="O335" s="2">
        <v>2</v>
      </c>
      <c r="P335" s="3">
        <f>SalesTable4711[[#This Row],[Unit Price]]*SalesTable4711[[#This Row],[Quantity]]</f>
        <v>37.340000000000003</v>
      </c>
      <c r="Q335" s="3">
        <f>ROUND(SalesTable4711[[#This Row],[Unit Price]]*SalesTable4711[[#This Row],[Quantity]]*(1-SalesTable4711[[#This Row],[Discount %]]),2)</f>
        <v>29.87</v>
      </c>
      <c r="R335" s="3">
        <f>SalesTable4711[[#This Row],[Net Revenue]]-SalesTable4711[[#This Row],[Total Cost]]</f>
        <v>16.170000000000002</v>
      </c>
      <c r="S335" s="34">
        <f>SalesTable4711[[#This Row],[Profit]]/SalesTable4711[[#This Row],[Net Revenue]]</f>
        <v>0.5413458319383998</v>
      </c>
    </row>
    <row r="336" spans="1:19">
      <c r="A336" s="1">
        <v>45926</v>
      </c>
      <c r="B336" t="s">
        <v>394</v>
      </c>
      <c r="C336" t="s">
        <v>69</v>
      </c>
      <c r="D336" t="s">
        <v>70</v>
      </c>
      <c r="E336" t="s">
        <v>30</v>
      </c>
      <c r="F336" t="s">
        <v>18</v>
      </c>
      <c r="G336" t="s">
        <v>19</v>
      </c>
      <c r="H336" t="s">
        <v>33</v>
      </c>
      <c r="I336" s="2">
        <v>8</v>
      </c>
      <c r="J336" s="3">
        <v>40.82</v>
      </c>
      <c r="K336" s="4">
        <v>0.1</v>
      </c>
      <c r="L336" s="3">
        <v>17.93</v>
      </c>
      <c r="M336" s="3">
        <f>SalesTable4711[[#This Row],[Quantity]]*SalesTable4711[[#This Row],[Unit Cost]]</f>
        <v>143.44</v>
      </c>
      <c r="N336" s="3">
        <f>SalesTable4711[[#This Row],[Net Revenue]]-SalesTable4711[[#This Row],[Total Cost]]</f>
        <v>150.45999999999998</v>
      </c>
      <c r="O336" s="2">
        <v>0</v>
      </c>
      <c r="P336" s="3">
        <f>SalesTable4711[[#This Row],[Unit Price]]*SalesTable4711[[#This Row],[Quantity]]</f>
        <v>326.56</v>
      </c>
      <c r="Q336" s="3">
        <f>ROUND(SalesTable4711[[#This Row],[Unit Price]]*SalesTable4711[[#This Row],[Quantity]]*(1-SalesTable4711[[#This Row],[Discount %]]),2)</f>
        <v>293.89999999999998</v>
      </c>
      <c r="R336" s="3">
        <f>SalesTable4711[[#This Row],[Net Revenue]]-SalesTable4711[[#This Row],[Total Cost]]</f>
        <v>150.45999999999998</v>
      </c>
      <c r="S336" s="34">
        <f>SalesTable4711[[#This Row],[Profit]]/SalesTable4711[[#This Row],[Net Revenue]]</f>
        <v>0.5119428376998979</v>
      </c>
    </row>
    <row r="337" spans="1:19">
      <c r="A337" s="1">
        <v>45739</v>
      </c>
      <c r="B337" t="s">
        <v>395</v>
      </c>
      <c r="C337" t="s">
        <v>63</v>
      </c>
      <c r="D337" t="s">
        <v>64</v>
      </c>
      <c r="E337" t="s">
        <v>17</v>
      </c>
      <c r="F337" t="s">
        <v>31</v>
      </c>
      <c r="G337" t="s">
        <v>32</v>
      </c>
      <c r="H337" t="s">
        <v>33</v>
      </c>
      <c r="I337" s="2">
        <v>7</v>
      </c>
      <c r="J337" s="3">
        <v>81.72</v>
      </c>
      <c r="K337" s="4">
        <v>0</v>
      </c>
      <c r="L337" s="3">
        <v>44.77</v>
      </c>
      <c r="M337" s="3">
        <f>SalesTable4711[[#This Row],[Quantity]]*SalesTable4711[[#This Row],[Unit Cost]]</f>
        <v>313.39000000000004</v>
      </c>
      <c r="N337" s="3">
        <f>SalesTable4711[[#This Row],[Net Revenue]]-SalesTable4711[[#This Row],[Total Cost]]</f>
        <v>258.64999999999992</v>
      </c>
      <c r="O337" s="2">
        <v>0</v>
      </c>
      <c r="P337" s="3">
        <f>SalesTable4711[[#This Row],[Unit Price]]*SalesTable4711[[#This Row],[Quantity]]</f>
        <v>572.04</v>
      </c>
      <c r="Q337" s="3">
        <f>ROUND(SalesTable4711[[#This Row],[Unit Price]]*SalesTable4711[[#This Row],[Quantity]]*(1-SalesTable4711[[#This Row],[Discount %]]),2)</f>
        <v>572.04</v>
      </c>
      <c r="R337" s="3">
        <f>SalesTable4711[[#This Row],[Net Revenue]]-SalesTable4711[[#This Row],[Total Cost]]</f>
        <v>258.64999999999992</v>
      </c>
      <c r="S337" s="34">
        <f>SalesTable4711[[#This Row],[Profit]]/SalesTable4711[[#This Row],[Net Revenue]]</f>
        <v>0.4521536955457659</v>
      </c>
    </row>
    <row r="338" spans="1:19">
      <c r="A338" s="1">
        <v>46004</v>
      </c>
      <c r="B338" t="s">
        <v>396</v>
      </c>
      <c r="C338" t="s">
        <v>55</v>
      </c>
      <c r="D338" t="s">
        <v>56</v>
      </c>
      <c r="E338" t="s">
        <v>24</v>
      </c>
      <c r="F338" t="s">
        <v>41</v>
      </c>
      <c r="G338" t="s">
        <v>42</v>
      </c>
      <c r="H338" t="s">
        <v>20</v>
      </c>
      <c r="I338" s="2">
        <v>3</v>
      </c>
      <c r="J338" s="3">
        <v>9.6199999999999992</v>
      </c>
      <c r="K338" s="4">
        <v>0.1</v>
      </c>
      <c r="L338" s="3">
        <v>2.87</v>
      </c>
      <c r="M338" s="3">
        <f>SalesTable4711[[#This Row],[Quantity]]*SalesTable4711[[#This Row],[Unit Cost]]</f>
        <v>8.61</v>
      </c>
      <c r="N338" s="3">
        <f>SalesTable4711[[#This Row],[Net Revenue]]-SalesTable4711[[#This Row],[Total Cost]]</f>
        <v>17.36</v>
      </c>
      <c r="O338" s="2">
        <v>3</v>
      </c>
      <c r="P338" s="3">
        <f>SalesTable4711[[#This Row],[Unit Price]]*SalesTable4711[[#This Row],[Quantity]]</f>
        <v>28.86</v>
      </c>
      <c r="Q338" s="3">
        <f>ROUND(SalesTable4711[[#This Row],[Unit Price]]*SalesTable4711[[#This Row],[Quantity]]*(1-SalesTable4711[[#This Row],[Discount %]]),2)</f>
        <v>25.97</v>
      </c>
      <c r="R338" s="3">
        <f>SalesTable4711[[#This Row],[Net Revenue]]-SalesTable4711[[#This Row],[Total Cost]]</f>
        <v>17.36</v>
      </c>
      <c r="S338" s="34">
        <f>SalesTable4711[[#This Row],[Profit]]/SalesTable4711[[#This Row],[Net Revenue]]</f>
        <v>0.66846361185983827</v>
      </c>
    </row>
    <row r="339" spans="1:19">
      <c r="A339" s="1">
        <v>45747</v>
      </c>
      <c r="B339" t="s">
        <v>397</v>
      </c>
      <c r="C339" t="s">
        <v>22</v>
      </c>
      <c r="D339" t="s">
        <v>23</v>
      </c>
      <c r="E339" t="s">
        <v>24</v>
      </c>
      <c r="F339" t="s">
        <v>25</v>
      </c>
      <c r="G339" t="s">
        <v>26</v>
      </c>
      <c r="H339" t="s">
        <v>33</v>
      </c>
      <c r="I339" s="2">
        <v>2</v>
      </c>
      <c r="J339" s="3">
        <v>13.06</v>
      </c>
      <c r="K339" s="4">
        <v>0</v>
      </c>
      <c r="L339" s="3">
        <v>4.2300000000000004</v>
      </c>
      <c r="M339" s="3">
        <f>SalesTable4711[[#This Row],[Quantity]]*SalesTable4711[[#This Row],[Unit Cost]]</f>
        <v>8.4600000000000009</v>
      </c>
      <c r="N339" s="3">
        <f>SalesTable4711[[#This Row],[Net Revenue]]-SalesTable4711[[#This Row],[Total Cost]]</f>
        <v>17.66</v>
      </c>
      <c r="O339" s="2">
        <v>0</v>
      </c>
      <c r="P339" s="3">
        <f>SalesTable4711[[#This Row],[Unit Price]]*SalesTable4711[[#This Row],[Quantity]]</f>
        <v>26.12</v>
      </c>
      <c r="Q339" s="3">
        <f>ROUND(SalesTable4711[[#This Row],[Unit Price]]*SalesTable4711[[#This Row],[Quantity]]*(1-SalesTable4711[[#This Row],[Discount %]]),2)</f>
        <v>26.12</v>
      </c>
      <c r="R339" s="3">
        <f>SalesTable4711[[#This Row],[Net Revenue]]-SalesTable4711[[#This Row],[Total Cost]]</f>
        <v>17.66</v>
      </c>
      <c r="S339" s="34">
        <f>SalesTable4711[[#This Row],[Profit]]/SalesTable4711[[#This Row],[Net Revenue]]</f>
        <v>0.67611026033690658</v>
      </c>
    </row>
    <row r="340" spans="1:19">
      <c r="A340" s="1">
        <v>45940</v>
      </c>
      <c r="B340" t="s">
        <v>398</v>
      </c>
      <c r="C340" t="s">
        <v>69</v>
      </c>
      <c r="D340" t="s">
        <v>70</v>
      </c>
      <c r="E340" t="s">
        <v>30</v>
      </c>
      <c r="F340" t="s">
        <v>31</v>
      </c>
      <c r="G340" t="s">
        <v>32</v>
      </c>
      <c r="H340" t="s">
        <v>33</v>
      </c>
      <c r="I340" s="2">
        <v>9</v>
      </c>
      <c r="J340" s="3">
        <v>41.07</v>
      </c>
      <c r="K340" s="4">
        <v>0.1</v>
      </c>
      <c r="L340" s="3">
        <v>18.510000000000002</v>
      </c>
      <c r="M340" s="3">
        <f>SalesTable4711[[#This Row],[Quantity]]*SalesTable4711[[#This Row],[Unit Cost]]</f>
        <v>166.59</v>
      </c>
      <c r="N340" s="3">
        <f>SalesTable4711[[#This Row],[Net Revenue]]-SalesTable4711[[#This Row],[Total Cost]]</f>
        <v>166.08</v>
      </c>
      <c r="O340" s="2">
        <v>0</v>
      </c>
      <c r="P340" s="3">
        <f>SalesTable4711[[#This Row],[Unit Price]]*SalesTable4711[[#This Row],[Quantity]]</f>
        <v>369.63</v>
      </c>
      <c r="Q340" s="3">
        <f>ROUND(SalesTable4711[[#This Row],[Unit Price]]*SalesTable4711[[#This Row],[Quantity]]*(1-SalesTable4711[[#This Row],[Discount %]]),2)</f>
        <v>332.67</v>
      </c>
      <c r="R340" s="3">
        <f>SalesTable4711[[#This Row],[Net Revenue]]-SalesTable4711[[#This Row],[Total Cost]]</f>
        <v>166.08</v>
      </c>
      <c r="S340" s="34">
        <f>SalesTable4711[[#This Row],[Profit]]/SalesTable4711[[#This Row],[Net Revenue]]</f>
        <v>0.49923347461448281</v>
      </c>
    </row>
    <row r="341" spans="1:19">
      <c r="A341" s="1">
        <v>45980</v>
      </c>
      <c r="B341" t="s">
        <v>399</v>
      </c>
      <c r="C341" t="s">
        <v>28</v>
      </c>
      <c r="D341" t="s">
        <v>29</v>
      </c>
      <c r="E341" t="s">
        <v>30</v>
      </c>
      <c r="F341" t="s">
        <v>31</v>
      </c>
      <c r="G341" t="s">
        <v>32</v>
      </c>
      <c r="H341" t="s">
        <v>33</v>
      </c>
      <c r="I341" s="2">
        <v>11</v>
      </c>
      <c r="J341" s="3">
        <v>24.57</v>
      </c>
      <c r="K341" s="4">
        <v>0</v>
      </c>
      <c r="L341" s="3">
        <v>10.35</v>
      </c>
      <c r="M341" s="3">
        <f>SalesTable4711[[#This Row],[Quantity]]*SalesTable4711[[#This Row],[Unit Cost]]</f>
        <v>113.85</v>
      </c>
      <c r="N341" s="3">
        <f>SalesTable4711[[#This Row],[Net Revenue]]-SalesTable4711[[#This Row],[Total Cost]]</f>
        <v>156.41999999999999</v>
      </c>
      <c r="O341" s="2">
        <v>0</v>
      </c>
      <c r="P341" s="3">
        <f>SalesTable4711[[#This Row],[Unit Price]]*SalesTable4711[[#This Row],[Quantity]]</f>
        <v>270.27</v>
      </c>
      <c r="Q341" s="3">
        <f>ROUND(SalesTable4711[[#This Row],[Unit Price]]*SalesTable4711[[#This Row],[Quantity]]*(1-SalesTable4711[[#This Row],[Discount %]]),2)</f>
        <v>270.27</v>
      </c>
      <c r="R341" s="3">
        <f>SalesTable4711[[#This Row],[Net Revenue]]-SalesTable4711[[#This Row],[Total Cost]]</f>
        <v>156.41999999999999</v>
      </c>
      <c r="S341" s="34">
        <f>SalesTable4711[[#This Row],[Profit]]/SalesTable4711[[#This Row],[Net Revenue]]</f>
        <v>0.5787545787545787</v>
      </c>
    </row>
    <row r="342" spans="1:19">
      <c r="A342" s="1">
        <v>45969</v>
      </c>
      <c r="B342" t="s">
        <v>400</v>
      </c>
      <c r="C342" t="s">
        <v>73</v>
      </c>
      <c r="D342" t="s">
        <v>74</v>
      </c>
      <c r="E342" t="s">
        <v>75</v>
      </c>
      <c r="F342" t="s">
        <v>18</v>
      </c>
      <c r="G342" t="s">
        <v>19</v>
      </c>
      <c r="H342" t="s">
        <v>20</v>
      </c>
      <c r="I342" s="2">
        <v>7</v>
      </c>
      <c r="J342" s="3">
        <v>32.61</v>
      </c>
      <c r="K342" s="4">
        <v>0.1</v>
      </c>
      <c r="L342" s="3">
        <v>14.31</v>
      </c>
      <c r="M342" s="3">
        <f>SalesTable4711[[#This Row],[Quantity]]*SalesTable4711[[#This Row],[Unit Cost]]</f>
        <v>100.17</v>
      </c>
      <c r="N342" s="3">
        <f>SalesTable4711[[#This Row],[Net Revenue]]-SalesTable4711[[#This Row],[Total Cost]]</f>
        <v>105.27</v>
      </c>
      <c r="O342" s="2">
        <v>7</v>
      </c>
      <c r="P342" s="3">
        <f>SalesTable4711[[#This Row],[Unit Price]]*SalesTable4711[[#This Row],[Quantity]]</f>
        <v>228.26999999999998</v>
      </c>
      <c r="Q342" s="3">
        <f>ROUND(SalesTable4711[[#This Row],[Unit Price]]*SalesTable4711[[#This Row],[Quantity]]*(1-SalesTable4711[[#This Row],[Discount %]]),2)</f>
        <v>205.44</v>
      </c>
      <c r="R342" s="3">
        <f>SalesTable4711[[#This Row],[Net Revenue]]-SalesTable4711[[#This Row],[Total Cost]]</f>
        <v>105.27</v>
      </c>
      <c r="S342" s="34">
        <f>SalesTable4711[[#This Row],[Profit]]/SalesTable4711[[#This Row],[Net Revenue]]</f>
        <v>0.5124123831775701</v>
      </c>
    </row>
    <row r="343" spans="1:19">
      <c r="A343" s="1">
        <v>45803</v>
      </c>
      <c r="B343" t="s">
        <v>401</v>
      </c>
      <c r="C343" t="s">
        <v>66</v>
      </c>
      <c r="D343" t="s">
        <v>67</v>
      </c>
      <c r="E343" t="s">
        <v>30</v>
      </c>
      <c r="F343" t="s">
        <v>41</v>
      </c>
      <c r="G343" t="s">
        <v>42</v>
      </c>
      <c r="H343" t="s">
        <v>20</v>
      </c>
      <c r="I343" s="2">
        <v>3</v>
      </c>
      <c r="J343" s="3">
        <v>69.650000000000006</v>
      </c>
      <c r="K343" s="4">
        <v>0</v>
      </c>
      <c r="L343" s="3">
        <v>33.99</v>
      </c>
      <c r="M343" s="3">
        <f>SalesTable4711[[#This Row],[Quantity]]*SalesTable4711[[#This Row],[Unit Cost]]</f>
        <v>101.97</v>
      </c>
      <c r="N343" s="3">
        <f>SalesTable4711[[#This Row],[Net Revenue]]-SalesTable4711[[#This Row],[Total Cost]]</f>
        <v>106.97999999999999</v>
      </c>
      <c r="O343" s="2">
        <v>3</v>
      </c>
      <c r="P343" s="3">
        <f>SalesTable4711[[#This Row],[Unit Price]]*SalesTable4711[[#This Row],[Quantity]]</f>
        <v>208.95000000000002</v>
      </c>
      <c r="Q343" s="3">
        <f>ROUND(SalesTable4711[[#This Row],[Unit Price]]*SalesTable4711[[#This Row],[Quantity]]*(1-SalesTable4711[[#This Row],[Discount %]]),2)</f>
        <v>208.95</v>
      </c>
      <c r="R343" s="3">
        <f>SalesTable4711[[#This Row],[Net Revenue]]-SalesTable4711[[#This Row],[Total Cost]]</f>
        <v>106.97999999999999</v>
      </c>
      <c r="S343" s="34">
        <f>SalesTable4711[[#This Row],[Profit]]/SalesTable4711[[#This Row],[Net Revenue]]</f>
        <v>0.51198851399856427</v>
      </c>
    </row>
    <row r="344" spans="1:19">
      <c r="A344" s="1">
        <v>45826</v>
      </c>
      <c r="B344" t="s">
        <v>402</v>
      </c>
      <c r="C344" t="s">
        <v>82</v>
      </c>
      <c r="D344" t="s">
        <v>83</v>
      </c>
      <c r="E344" t="s">
        <v>75</v>
      </c>
      <c r="F344" t="s">
        <v>41</v>
      </c>
      <c r="G344" t="s">
        <v>42</v>
      </c>
      <c r="H344" t="s">
        <v>33</v>
      </c>
      <c r="I344" s="2">
        <v>6</v>
      </c>
      <c r="J344" s="3">
        <v>27.62</v>
      </c>
      <c r="K344" s="4">
        <v>0.05</v>
      </c>
      <c r="L344" s="3">
        <v>11.59</v>
      </c>
      <c r="M344" s="3">
        <f>SalesTable4711[[#This Row],[Quantity]]*SalesTable4711[[#This Row],[Unit Cost]]</f>
        <v>69.539999999999992</v>
      </c>
      <c r="N344" s="3">
        <f>SalesTable4711[[#This Row],[Net Revenue]]-SalesTable4711[[#This Row],[Total Cost]]</f>
        <v>87.890000000000015</v>
      </c>
      <c r="O344" s="2">
        <v>0</v>
      </c>
      <c r="P344" s="3">
        <f>SalesTable4711[[#This Row],[Unit Price]]*SalesTable4711[[#This Row],[Quantity]]</f>
        <v>165.72</v>
      </c>
      <c r="Q344" s="3">
        <f>ROUND(SalesTable4711[[#This Row],[Unit Price]]*SalesTable4711[[#This Row],[Quantity]]*(1-SalesTable4711[[#This Row],[Discount %]]),2)</f>
        <v>157.43</v>
      </c>
      <c r="R344" s="3">
        <f>SalesTable4711[[#This Row],[Net Revenue]]-SalesTable4711[[#This Row],[Total Cost]]</f>
        <v>87.890000000000015</v>
      </c>
      <c r="S344" s="34">
        <f>SalesTable4711[[#This Row],[Profit]]/SalesTable4711[[#This Row],[Net Revenue]]</f>
        <v>0.55827987041859883</v>
      </c>
    </row>
    <row r="345" spans="1:19">
      <c r="A345" s="1">
        <v>45716</v>
      </c>
      <c r="B345" t="s">
        <v>403</v>
      </c>
      <c r="C345" t="s">
        <v>28</v>
      </c>
      <c r="D345" t="s">
        <v>29</v>
      </c>
      <c r="E345" t="s">
        <v>30</v>
      </c>
      <c r="F345" t="s">
        <v>18</v>
      </c>
      <c r="G345" t="s">
        <v>19</v>
      </c>
      <c r="H345" t="s">
        <v>20</v>
      </c>
      <c r="I345" s="2">
        <v>2</v>
      </c>
      <c r="J345" s="3">
        <v>24.4</v>
      </c>
      <c r="K345" s="4">
        <v>0.15</v>
      </c>
      <c r="L345" s="3">
        <v>10.36</v>
      </c>
      <c r="M345" s="3">
        <f>SalesTable4711[[#This Row],[Quantity]]*SalesTable4711[[#This Row],[Unit Cost]]</f>
        <v>20.72</v>
      </c>
      <c r="N345" s="3">
        <f>SalesTable4711[[#This Row],[Net Revenue]]-SalesTable4711[[#This Row],[Total Cost]]</f>
        <v>20.759999999999998</v>
      </c>
      <c r="O345" s="2">
        <v>2</v>
      </c>
      <c r="P345" s="3">
        <f>SalesTable4711[[#This Row],[Unit Price]]*SalesTable4711[[#This Row],[Quantity]]</f>
        <v>48.8</v>
      </c>
      <c r="Q345" s="3">
        <f>ROUND(SalesTable4711[[#This Row],[Unit Price]]*SalesTable4711[[#This Row],[Quantity]]*(1-SalesTable4711[[#This Row],[Discount %]]),2)</f>
        <v>41.48</v>
      </c>
      <c r="R345" s="3">
        <f>SalesTable4711[[#This Row],[Net Revenue]]-SalesTable4711[[#This Row],[Total Cost]]</f>
        <v>20.759999999999998</v>
      </c>
      <c r="S345" s="34">
        <f>SalesTable4711[[#This Row],[Profit]]/SalesTable4711[[#This Row],[Net Revenue]]</f>
        <v>0.50048216007714563</v>
      </c>
    </row>
    <row r="346" spans="1:19">
      <c r="A346" s="1">
        <v>45691</v>
      </c>
      <c r="B346" t="s">
        <v>404</v>
      </c>
      <c r="C346" t="s">
        <v>73</v>
      </c>
      <c r="D346" t="s">
        <v>74</v>
      </c>
      <c r="E346" t="s">
        <v>75</v>
      </c>
      <c r="F346" t="s">
        <v>25</v>
      </c>
      <c r="G346" t="s">
        <v>26</v>
      </c>
      <c r="H346" t="s">
        <v>33</v>
      </c>
      <c r="I346" s="2">
        <v>7</v>
      </c>
      <c r="J346" s="3">
        <v>32.380000000000003</v>
      </c>
      <c r="K346" s="4">
        <v>0.1</v>
      </c>
      <c r="L346" s="3">
        <v>14.45</v>
      </c>
      <c r="M346" s="3">
        <f>SalesTable4711[[#This Row],[Quantity]]*SalesTable4711[[#This Row],[Unit Cost]]</f>
        <v>101.14999999999999</v>
      </c>
      <c r="N346" s="3">
        <f>SalesTable4711[[#This Row],[Net Revenue]]-SalesTable4711[[#This Row],[Total Cost]]</f>
        <v>102.84000000000002</v>
      </c>
      <c r="O346" s="2">
        <v>0</v>
      </c>
      <c r="P346" s="3">
        <f>SalesTable4711[[#This Row],[Unit Price]]*SalesTable4711[[#This Row],[Quantity]]</f>
        <v>226.66000000000003</v>
      </c>
      <c r="Q346" s="3">
        <f>ROUND(SalesTable4711[[#This Row],[Unit Price]]*SalesTable4711[[#This Row],[Quantity]]*(1-SalesTable4711[[#This Row],[Discount %]]),2)</f>
        <v>203.99</v>
      </c>
      <c r="R346" s="3">
        <f>SalesTable4711[[#This Row],[Net Revenue]]-SalesTable4711[[#This Row],[Total Cost]]</f>
        <v>102.84000000000002</v>
      </c>
      <c r="S346" s="34">
        <f>SalesTable4711[[#This Row],[Profit]]/SalesTable4711[[#This Row],[Net Revenue]]</f>
        <v>0.50414235991960399</v>
      </c>
    </row>
    <row r="347" spans="1:19">
      <c r="A347" s="1">
        <v>45745</v>
      </c>
      <c r="B347" t="s">
        <v>405</v>
      </c>
      <c r="C347" t="s">
        <v>82</v>
      </c>
      <c r="D347" t="s">
        <v>83</v>
      </c>
      <c r="E347" t="s">
        <v>75</v>
      </c>
      <c r="F347" t="s">
        <v>31</v>
      </c>
      <c r="G347" t="s">
        <v>32</v>
      </c>
      <c r="H347" t="s">
        <v>20</v>
      </c>
      <c r="I347" s="2">
        <v>2</v>
      </c>
      <c r="J347" s="3">
        <v>28.27</v>
      </c>
      <c r="K347" s="4">
        <v>0.1</v>
      </c>
      <c r="L347" s="3">
        <v>11.85</v>
      </c>
      <c r="M347" s="3">
        <f>SalesTable4711[[#This Row],[Quantity]]*SalesTable4711[[#This Row],[Unit Cost]]</f>
        <v>23.7</v>
      </c>
      <c r="N347" s="3">
        <f>SalesTable4711[[#This Row],[Net Revenue]]-SalesTable4711[[#This Row],[Total Cost]]</f>
        <v>27.19</v>
      </c>
      <c r="O347" s="2">
        <v>2</v>
      </c>
      <c r="P347" s="3">
        <f>SalesTable4711[[#This Row],[Unit Price]]*SalesTable4711[[#This Row],[Quantity]]</f>
        <v>56.54</v>
      </c>
      <c r="Q347" s="3">
        <f>ROUND(SalesTable4711[[#This Row],[Unit Price]]*SalesTable4711[[#This Row],[Quantity]]*(1-SalesTable4711[[#This Row],[Discount %]]),2)</f>
        <v>50.89</v>
      </c>
      <c r="R347" s="3">
        <f>SalesTable4711[[#This Row],[Net Revenue]]-SalesTable4711[[#This Row],[Total Cost]]</f>
        <v>27.19</v>
      </c>
      <c r="S347" s="34">
        <f>SalesTable4711[[#This Row],[Profit]]/SalesTable4711[[#This Row],[Net Revenue]]</f>
        <v>0.53428964433090986</v>
      </c>
    </row>
    <row r="348" spans="1:19">
      <c r="A348" s="1">
        <v>45939</v>
      </c>
      <c r="B348" t="s">
        <v>406</v>
      </c>
      <c r="C348" t="s">
        <v>45</v>
      </c>
      <c r="D348" t="s">
        <v>46</v>
      </c>
      <c r="E348" t="s">
        <v>24</v>
      </c>
      <c r="F348" t="s">
        <v>18</v>
      </c>
      <c r="G348" t="s">
        <v>19</v>
      </c>
      <c r="H348" t="s">
        <v>20</v>
      </c>
      <c r="I348" s="2">
        <v>1</v>
      </c>
      <c r="J348" s="3">
        <v>22.84</v>
      </c>
      <c r="K348" s="4">
        <v>0.2</v>
      </c>
      <c r="L348" s="3">
        <v>8.3800000000000008</v>
      </c>
      <c r="M348" s="3">
        <f>SalesTable4711[[#This Row],[Quantity]]*SalesTable4711[[#This Row],[Unit Cost]]</f>
        <v>8.3800000000000008</v>
      </c>
      <c r="N348" s="3">
        <f>SalesTable4711[[#This Row],[Net Revenue]]-SalesTable4711[[#This Row],[Total Cost]]</f>
        <v>9.8899999999999988</v>
      </c>
      <c r="O348" s="2">
        <v>1</v>
      </c>
      <c r="P348" s="3">
        <f>SalesTable4711[[#This Row],[Unit Price]]*SalesTable4711[[#This Row],[Quantity]]</f>
        <v>22.84</v>
      </c>
      <c r="Q348" s="3">
        <f>ROUND(SalesTable4711[[#This Row],[Unit Price]]*SalesTable4711[[#This Row],[Quantity]]*(1-SalesTable4711[[#This Row],[Discount %]]),2)</f>
        <v>18.27</v>
      </c>
      <c r="R348" s="3">
        <f>SalesTable4711[[#This Row],[Net Revenue]]-SalesTable4711[[#This Row],[Total Cost]]</f>
        <v>9.8899999999999988</v>
      </c>
      <c r="S348" s="34">
        <f>SalesTable4711[[#This Row],[Profit]]/SalesTable4711[[#This Row],[Net Revenue]]</f>
        <v>0.5413245758073344</v>
      </c>
    </row>
    <row r="349" spans="1:19">
      <c r="A349" s="1">
        <v>45791</v>
      </c>
      <c r="B349" t="s">
        <v>407</v>
      </c>
      <c r="C349" t="s">
        <v>66</v>
      </c>
      <c r="D349" t="s">
        <v>67</v>
      </c>
      <c r="E349" t="s">
        <v>30</v>
      </c>
      <c r="F349" t="s">
        <v>18</v>
      </c>
      <c r="G349" t="s">
        <v>19</v>
      </c>
      <c r="H349" t="s">
        <v>33</v>
      </c>
      <c r="I349" s="2">
        <v>4</v>
      </c>
      <c r="J349" s="3">
        <v>69.91</v>
      </c>
      <c r="K349" s="4">
        <v>0</v>
      </c>
      <c r="L349" s="3">
        <v>33.36</v>
      </c>
      <c r="M349" s="3">
        <f>SalesTable4711[[#This Row],[Quantity]]*SalesTable4711[[#This Row],[Unit Cost]]</f>
        <v>133.44</v>
      </c>
      <c r="N349" s="3">
        <f>SalesTable4711[[#This Row],[Net Revenue]]-SalesTable4711[[#This Row],[Total Cost]]</f>
        <v>146.19999999999999</v>
      </c>
      <c r="O349" s="2">
        <v>0</v>
      </c>
      <c r="P349" s="3">
        <f>SalesTable4711[[#This Row],[Unit Price]]*SalesTable4711[[#This Row],[Quantity]]</f>
        <v>279.64</v>
      </c>
      <c r="Q349" s="3">
        <f>ROUND(SalesTable4711[[#This Row],[Unit Price]]*SalesTable4711[[#This Row],[Quantity]]*(1-SalesTable4711[[#This Row],[Discount %]]),2)</f>
        <v>279.64</v>
      </c>
      <c r="R349" s="3">
        <f>SalesTable4711[[#This Row],[Net Revenue]]-SalesTable4711[[#This Row],[Total Cost]]</f>
        <v>146.19999999999999</v>
      </c>
      <c r="S349" s="34">
        <f>SalesTable4711[[#This Row],[Profit]]/SalesTable4711[[#This Row],[Net Revenue]]</f>
        <v>0.52281504791875266</v>
      </c>
    </row>
    <row r="350" spans="1:19">
      <c r="A350" s="1">
        <v>45726</v>
      </c>
      <c r="B350" t="s">
        <v>408</v>
      </c>
      <c r="C350" t="s">
        <v>66</v>
      </c>
      <c r="D350" t="s">
        <v>67</v>
      </c>
      <c r="E350" t="s">
        <v>30</v>
      </c>
      <c r="F350" t="s">
        <v>52</v>
      </c>
      <c r="G350" t="s">
        <v>53</v>
      </c>
      <c r="H350" t="s">
        <v>33</v>
      </c>
      <c r="I350" s="2">
        <v>2</v>
      </c>
      <c r="J350" s="3">
        <v>69.56</v>
      </c>
      <c r="K350" s="4">
        <v>0.15</v>
      </c>
      <c r="L350" s="3">
        <v>34.54</v>
      </c>
      <c r="M350" s="3">
        <f>SalesTable4711[[#This Row],[Quantity]]*SalesTable4711[[#This Row],[Unit Cost]]</f>
        <v>69.08</v>
      </c>
      <c r="N350" s="3">
        <f>SalesTable4711[[#This Row],[Net Revenue]]-SalesTable4711[[#This Row],[Total Cost]]</f>
        <v>49.17</v>
      </c>
      <c r="O350" s="2">
        <v>0</v>
      </c>
      <c r="P350" s="3">
        <f>SalesTable4711[[#This Row],[Unit Price]]*SalesTable4711[[#This Row],[Quantity]]</f>
        <v>139.12</v>
      </c>
      <c r="Q350" s="3">
        <f>ROUND(SalesTable4711[[#This Row],[Unit Price]]*SalesTable4711[[#This Row],[Quantity]]*(1-SalesTable4711[[#This Row],[Discount %]]),2)</f>
        <v>118.25</v>
      </c>
      <c r="R350" s="3">
        <f>SalesTable4711[[#This Row],[Net Revenue]]-SalesTable4711[[#This Row],[Total Cost]]</f>
        <v>49.17</v>
      </c>
      <c r="S350" s="34">
        <f>SalesTable4711[[#This Row],[Profit]]/SalesTable4711[[#This Row],[Net Revenue]]</f>
        <v>0.41581395348837213</v>
      </c>
    </row>
    <row r="351" spans="1:19">
      <c r="A351" s="1">
        <v>45768</v>
      </c>
      <c r="B351" t="s">
        <v>409</v>
      </c>
      <c r="C351" t="s">
        <v>22</v>
      </c>
      <c r="D351" t="s">
        <v>23</v>
      </c>
      <c r="E351" t="s">
        <v>24</v>
      </c>
      <c r="F351" t="s">
        <v>52</v>
      </c>
      <c r="G351" t="s">
        <v>53</v>
      </c>
      <c r="H351" t="s">
        <v>20</v>
      </c>
      <c r="I351" s="2">
        <v>7</v>
      </c>
      <c r="J351" s="3">
        <v>12.89</v>
      </c>
      <c r="K351" s="4">
        <v>0.15</v>
      </c>
      <c r="L351" s="3">
        <v>4.24</v>
      </c>
      <c r="M351" s="3">
        <f>SalesTable4711[[#This Row],[Quantity]]*SalesTable4711[[#This Row],[Unit Cost]]</f>
        <v>29.68</v>
      </c>
      <c r="N351" s="3">
        <f>SalesTable4711[[#This Row],[Net Revenue]]-SalesTable4711[[#This Row],[Total Cost]]</f>
        <v>47.02</v>
      </c>
      <c r="O351" s="2">
        <v>7</v>
      </c>
      <c r="P351" s="3">
        <f>SalesTable4711[[#This Row],[Unit Price]]*SalesTable4711[[#This Row],[Quantity]]</f>
        <v>90.23</v>
      </c>
      <c r="Q351" s="3">
        <f>ROUND(SalesTable4711[[#This Row],[Unit Price]]*SalesTable4711[[#This Row],[Quantity]]*(1-SalesTable4711[[#This Row],[Discount %]]),2)</f>
        <v>76.7</v>
      </c>
      <c r="R351" s="3">
        <f>SalesTable4711[[#This Row],[Net Revenue]]-SalesTable4711[[#This Row],[Total Cost]]</f>
        <v>47.02</v>
      </c>
      <c r="S351" s="34">
        <f>SalesTable4711[[#This Row],[Profit]]/SalesTable4711[[#This Row],[Net Revenue]]</f>
        <v>0.61303780964797916</v>
      </c>
    </row>
    <row r="352" spans="1:19">
      <c r="A352" s="1">
        <v>45756</v>
      </c>
      <c r="B352" t="s">
        <v>410</v>
      </c>
      <c r="C352" t="s">
        <v>55</v>
      </c>
      <c r="D352" t="s">
        <v>56</v>
      </c>
      <c r="E352" t="s">
        <v>24</v>
      </c>
      <c r="F352" t="s">
        <v>41</v>
      </c>
      <c r="G352" t="s">
        <v>42</v>
      </c>
      <c r="H352" t="s">
        <v>20</v>
      </c>
      <c r="I352" s="2">
        <v>5</v>
      </c>
      <c r="J352" s="3">
        <v>9.26</v>
      </c>
      <c r="K352" s="4">
        <v>0.1</v>
      </c>
      <c r="L352" s="3">
        <v>2.84</v>
      </c>
      <c r="M352" s="3">
        <f>SalesTable4711[[#This Row],[Quantity]]*SalesTable4711[[#This Row],[Unit Cost]]</f>
        <v>14.2</v>
      </c>
      <c r="N352" s="3">
        <f>SalesTable4711[[#This Row],[Net Revenue]]-SalesTable4711[[#This Row],[Total Cost]]</f>
        <v>27.470000000000002</v>
      </c>
      <c r="O352" s="2">
        <v>5</v>
      </c>
      <c r="P352" s="3">
        <f>SalesTable4711[[#This Row],[Unit Price]]*SalesTable4711[[#This Row],[Quantity]]</f>
        <v>46.3</v>
      </c>
      <c r="Q352" s="3">
        <f>ROUND(SalesTable4711[[#This Row],[Unit Price]]*SalesTable4711[[#This Row],[Quantity]]*(1-SalesTable4711[[#This Row],[Discount %]]),2)</f>
        <v>41.67</v>
      </c>
      <c r="R352" s="3">
        <f>SalesTable4711[[#This Row],[Net Revenue]]-SalesTable4711[[#This Row],[Total Cost]]</f>
        <v>27.470000000000002</v>
      </c>
      <c r="S352" s="34">
        <f>SalesTable4711[[#This Row],[Profit]]/SalesTable4711[[#This Row],[Net Revenue]]</f>
        <v>0.65922726181905456</v>
      </c>
    </row>
    <row r="353" spans="1:19">
      <c r="A353" s="1">
        <v>45969</v>
      </c>
      <c r="B353" t="s">
        <v>411</v>
      </c>
      <c r="C353" t="s">
        <v>22</v>
      </c>
      <c r="D353" t="s">
        <v>23</v>
      </c>
      <c r="E353" t="s">
        <v>24</v>
      </c>
      <c r="F353" t="s">
        <v>41</v>
      </c>
      <c r="G353" t="s">
        <v>42</v>
      </c>
      <c r="H353" t="s">
        <v>33</v>
      </c>
      <c r="I353" s="2">
        <v>8</v>
      </c>
      <c r="J353" s="3">
        <v>13.35</v>
      </c>
      <c r="K353" s="4">
        <v>0.15</v>
      </c>
      <c r="L353" s="3">
        <v>4.21</v>
      </c>
      <c r="M353" s="3">
        <f>SalesTable4711[[#This Row],[Quantity]]*SalesTable4711[[#This Row],[Unit Cost]]</f>
        <v>33.68</v>
      </c>
      <c r="N353" s="3">
        <f>SalesTable4711[[#This Row],[Net Revenue]]-SalesTable4711[[#This Row],[Total Cost]]</f>
        <v>57.1</v>
      </c>
      <c r="O353" s="2">
        <v>0</v>
      </c>
      <c r="P353" s="3">
        <f>SalesTable4711[[#This Row],[Unit Price]]*SalesTable4711[[#This Row],[Quantity]]</f>
        <v>106.8</v>
      </c>
      <c r="Q353" s="3">
        <f>ROUND(SalesTable4711[[#This Row],[Unit Price]]*SalesTable4711[[#This Row],[Quantity]]*(1-SalesTable4711[[#This Row],[Discount %]]),2)</f>
        <v>90.78</v>
      </c>
      <c r="R353" s="3">
        <f>SalesTable4711[[#This Row],[Net Revenue]]-SalesTable4711[[#This Row],[Total Cost]]</f>
        <v>57.1</v>
      </c>
      <c r="S353" s="34">
        <f>SalesTable4711[[#This Row],[Profit]]/SalesTable4711[[#This Row],[Net Revenue]]</f>
        <v>0.62899317030182855</v>
      </c>
    </row>
    <row r="354" spans="1:19">
      <c r="A354" s="1">
        <v>45790</v>
      </c>
      <c r="B354" t="s">
        <v>412</v>
      </c>
      <c r="C354" t="s">
        <v>63</v>
      </c>
      <c r="D354" t="s">
        <v>64</v>
      </c>
      <c r="E354" t="s">
        <v>17</v>
      </c>
      <c r="F354" t="s">
        <v>41</v>
      </c>
      <c r="G354" t="s">
        <v>42</v>
      </c>
      <c r="H354" t="s">
        <v>33</v>
      </c>
      <c r="I354" s="2">
        <v>8</v>
      </c>
      <c r="J354" s="3">
        <v>81.430000000000007</v>
      </c>
      <c r="K354" s="4">
        <v>0</v>
      </c>
      <c r="L354" s="3">
        <v>44.32</v>
      </c>
      <c r="M354" s="3">
        <f>SalesTable4711[[#This Row],[Quantity]]*SalesTable4711[[#This Row],[Unit Cost]]</f>
        <v>354.56</v>
      </c>
      <c r="N354" s="3">
        <f>SalesTable4711[[#This Row],[Net Revenue]]-SalesTable4711[[#This Row],[Total Cost]]</f>
        <v>296.88000000000005</v>
      </c>
      <c r="O354" s="2">
        <v>0</v>
      </c>
      <c r="P354" s="3">
        <f>SalesTable4711[[#This Row],[Unit Price]]*SalesTable4711[[#This Row],[Quantity]]</f>
        <v>651.44000000000005</v>
      </c>
      <c r="Q354" s="3">
        <f>ROUND(SalesTable4711[[#This Row],[Unit Price]]*SalesTable4711[[#This Row],[Quantity]]*(1-SalesTable4711[[#This Row],[Discount %]]),2)</f>
        <v>651.44000000000005</v>
      </c>
      <c r="R354" s="3">
        <f>SalesTable4711[[#This Row],[Net Revenue]]-SalesTable4711[[#This Row],[Total Cost]]</f>
        <v>296.88000000000005</v>
      </c>
      <c r="S354" s="34">
        <f>SalesTable4711[[#This Row],[Profit]]/SalesTable4711[[#This Row],[Net Revenue]]</f>
        <v>0.45572884686233578</v>
      </c>
    </row>
    <row r="355" spans="1:19">
      <c r="A355" s="1">
        <v>45967</v>
      </c>
      <c r="B355" t="s">
        <v>413</v>
      </c>
      <c r="C355" t="s">
        <v>69</v>
      </c>
      <c r="D355" t="s">
        <v>70</v>
      </c>
      <c r="E355" t="s">
        <v>30</v>
      </c>
      <c r="F355" t="s">
        <v>31</v>
      </c>
      <c r="G355" t="s">
        <v>32</v>
      </c>
      <c r="H355" t="s">
        <v>33</v>
      </c>
      <c r="I355" s="2">
        <v>3</v>
      </c>
      <c r="J355" s="3">
        <v>38.979999999999997</v>
      </c>
      <c r="K355" s="4">
        <v>0.2</v>
      </c>
      <c r="L355" s="3">
        <v>17.989999999999998</v>
      </c>
      <c r="M355" s="3">
        <f>SalesTable4711[[#This Row],[Quantity]]*SalesTable4711[[#This Row],[Unit Cost]]</f>
        <v>53.97</v>
      </c>
      <c r="N355" s="3">
        <f>SalesTable4711[[#This Row],[Net Revenue]]-SalesTable4711[[#This Row],[Total Cost]]</f>
        <v>39.58</v>
      </c>
      <c r="O355" s="2">
        <v>0</v>
      </c>
      <c r="P355" s="3">
        <f>SalesTable4711[[#This Row],[Unit Price]]*SalesTable4711[[#This Row],[Quantity]]</f>
        <v>116.94</v>
      </c>
      <c r="Q355" s="3">
        <f>ROUND(SalesTable4711[[#This Row],[Unit Price]]*SalesTable4711[[#This Row],[Quantity]]*(1-SalesTable4711[[#This Row],[Discount %]]),2)</f>
        <v>93.55</v>
      </c>
      <c r="R355" s="3">
        <f>SalesTable4711[[#This Row],[Net Revenue]]-SalesTable4711[[#This Row],[Total Cost]]</f>
        <v>39.58</v>
      </c>
      <c r="S355" s="34">
        <f>SalesTable4711[[#This Row],[Profit]]/SalesTable4711[[#This Row],[Net Revenue]]</f>
        <v>0.42308925708177447</v>
      </c>
    </row>
    <row r="356" spans="1:19">
      <c r="A356" s="1">
        <v>45911</v>
      </c>
      <c r="B356" t="s">
        <v>414</v>
      </c>
      <c r="C356" t="s">
        <v>63</v>
      </c>
      <c r="D356" t="s">
        <v>64</v>
      </c>
      <c r="E356" t="s">
        <v>17</v>
      </c>
      <c r="F356" t="s">
        <v>41</v>
      </c>
      <c r="G356" t="s">
        <v>42</v>
      </c>
      <c r="H356" t="s">
        <v>20</v>
      </c>
      <c r="I356" s="2">
        <v>4</v>
      </c>
      <c r="J356" s="3">
        <v>80.239999999999995</v>
      </c>
      <c r="K356" s="4">
        <v>0.05</v>
      </c>
      <c r="L356" s="3">
        <v>45.75</v>
      </c>
      <c r="M356" s="3">
        <f>SalesTable4711[[#This Row],[Quantity]]*SalesTable4711[[#This Row],[Unit Cost]]</f>
        <v>183</v>
      </c>
      <c r="N356" s="3">
        <f>SalesTable4711[[#This Row],[Net Revenue]]-SalesTable4711[[#This Row],[Total Cost]]</f>
        <v>121.91000000000003</v>
      </c>
      <c r="O356" s="2">
        <v>4</v>
      </c>
      <c r="P356" s="3">
        <f>SalesTable4711[[#This Row],[Unit Price]]*SalesTable4711[[#This Row],[Quantity]]</f>
        <v>320.95999999999998</v>
      </c>
      <c r="Q356" s="3">
        <f>ROUND(SalesTable4711[[#This Row],[Unit Price]]*SalesTable4711[[#This Row],[Quantity]]*(1-SalesTable4711[[#This Row],[Discount %]]),2)</f>
        <v>304.91000000000003</v>
      </c>
      <c r="R356" s="3">
        <f>SalesTable4711[[#This Row],[Net Revenue]]-SalesTable4711[[#This Row],[Total Cost]]</f>
        <v>121.91000000000003</v>
      </c>
      <c r="S356" s="34">
        <f>SalesTable4711[[#This Row],[Profit]]/SalesTable4711[[#This Row],[Net Revenue]]</f>
        <v>0.39982289856023095</v>
      </c>
    </row>
    <row r="357" spans="1:19">
      <c r="A357" s="1">
        <v>45680</v>
      </c>
      <c r="B357" t="s">
        <v>415</v>
      </c>
      <c r="C357" t="s">
        <v>55</v>
      </c>
      <c r="D357" t="s">
        <v>56</v>
      </c>
      <c r="E357" t="s">
        <v>24</v>
      </c>
      <c r="F357" t="s">
        <v>25</v>
      </c>
      <c r="G357" t="s">
        <v>26</v>
      </c>
      <c r="H357" t="s">
        <v>33</v>
      </c>
      <c r="I357" s="2">
        <v>3</v>
      </c>
      <c r="J357" s="3">
        <v>9.44</v>
      </c>
      <c r="K357" s="4">
        <v>0</v>
      </c>
      <c r="L357" s="3">
        <v>2.86</v>
      </c>
      <c r="M357" s="3">
        <f>SalesTable4711[[#This Row],[Quantity]]*SalesTable4711[[#This Row],[Unit Cost]]</f>
        <v>8.58</v>
      </c>
      <c r="N357" s="3">
        <f>SalesTable4711[[#This Row],[Net Revenue]]-SalesTable4711[[#This Row],[Total Cost]]</f>
        <v>19.740000000000002</v>
      </c>
      <c r="O357" s="2">
        <v>0</v>
      </c>
      <c r="P357" s="3">
        <f>SalesTable4711[[#This Row],[Unit Price]]*SalesTable4711[[#This Row],[Quantity]]</f>
        <v>28.32</v>
      </c>
      <c r="Q357" s="3">
        <f>ROUND(SalesTable4711[[#This Row],[Unit Price]]*SalesTable4711[[#This Row],[Quantity]]*(1-SalesTable4711[[#This Row],[Discount %]]),2)</f>
        <v>28.32</v>
      </c>
      <c r="R357" s="3">
        <f>SalesTable4711[[#This Row],[Net Revenue]]-SalesTable4711[[#This Row],[Total Cost]]</f>
        <v>19.740000000000002</v>
      </c>
      <c r="S357" s="34">
        <f>SalesTable4711[[#This Row],[Profit]]/SalesTable4711[[#This Row],[Net Revenue]]</f>
        <v>0.69703389830508478</v>
      </c>
    </row>
    <row r="358" spans="1:19">
      <c r="A358" s="1">
        <v>45900</v>
      </c>
      <c r="B358" t="s">
        <v>416</v>
      </c>
      <c r="C358" t="s">
        <v>66</v>
      </c>
      <c r="D358" t="s">
        <v>67</v>
      </c>
      <c r="E358" t="s">
        <v>30</v>
      </c>
      <c r="F358" t="s">
        <v>41</v>
      </c>
      <c r="G358" t="s">
        <v>42</v>
      </c>
      <c r="H358" t="s">
        <v>33</v>
      </c>
      <c r="I358" s="2">
        <v>1</v>
      </c>
      <c r="J358" s="3">
        <v>69.09</v>
      </c>
      <c r="K358" s="4">
        <v>0.2</v>
      </c>
      <c r="L358" s="3">
        <v>34.520000000000003</v>
      </c>
      <c r="M358" s="3">
        <f>SalesTable4711[[#This Row],[Quantity]]*SalesTable4711[[#This Row],[Unit Cost]]</f>
        <v>34.520000000000003</v>
      </c>
      <c r="N358" s="3">
        <f>SalesTable4711[[#This Row],[Net Revenue]]-SalesTable4711[[#This Row],[Total Cost]]</f>
        <v>20.75</v>
      </c>
      <c r="O358" s="2">
        <v>0</v>
      </c>
      <c r="P358" s="3">
        <f>SalesTable4711[[#This Row],[Unit Price]]*SalesTable4711[[#This Row],[Quantity]]</f>
        <v>69.09</v>
      </c>
      <c r="Q358" s="3">
        <f>ROUND(SalesTable4711[[#This Row],[Unit Price]]*SalesTable4711[[#This Row],[Quantity]]*(1-SalesTable4711[[#This Row],[Discount %]]),2)</f>
        <v>55.27</v>
      </c>
      <c r="R358" s="3">
        <f>SalesTable4711[[#This Row],[Net Revenue]]-SalesTable4711[[#This Row],[Total Cost]]</f>
        <v>20.75</v>
      </c>
      <c r="S358" s="34">
        <f>SalesTable4711[[#This Row],[Profit]]/SalesTable4711[[#This Row],[Net Revenue]]</f>
        <v>0.37542970870273201</v>
      </c>
    </row>
    <row r="359" spans="1:19">
      <c r="A359" s="1">
        <v>46000</v>
      </c>
      <c r="B359" t="s">
        <v>417</v>
      </c>
      <c r="C359" t="s">
        <v>82</v>
      </c>
      <c r="D359" t="s">
        <v>83</v>
      </c>
      <c r="E359" t="s">
        <v>75</v>
      </c>
      <c r="F359" t="s">
        <v>52</v>
      </c>
      <c r="G359" t="s">
        <v>53</v>
      </c>
      <c r="H359" t="s">
        <v>33</v>
      </c>
      <c r="I359" s="2">
        <v>4</v>
      </c>
      <c r="J359" s="3">
        <v>27.12</v>
      </c>
      <c r="K359" s="4">
        <v>0</v>
      </c>
      <c r="L359" s="3">
        <v>11.83</v>
      </c>
      <c r="M359" s="3">
        <f>SalesTable4711[[#This Row],[Quantity]]*SalesTable4711[[#This Row],[Unit Cost]]</f>
        <v>47.32</v>
      </c>
      <c r="N359" s="3">
        <f>SalesTable4711[[#This Row],[Net Revenue]]-SalesTable4711[[#This Row],[Total Cost]]</f>
        <v>61.160000000000004</v>
      </c>
      <c r="O359" s="2">
        <v>0</v>
      </c>
      <c r="P359" s="3">
        <f>SalesTable4711[[#This Row],[Unit Price]]*SalesTable4711[[#This Row],[Quantity]]</f>
        <v>108.48</v>
      </c>
      <c r="Q359" s="3">
        <f>ROUND(SalesTable4711[[#This Row],[Unit Price]]*SalesTable4711[[#This Row],[Quantity]]*(1-SalesTable4711[[#This Row],[Discount %]]),2)</f>
        <v>108.48</v>
      </c>
      <c r="R359" s="3">
        <f>SalesTable4711[[#This Row],[Net Revenue]]-SalesTable4711[[#This Row],[Total Cost]]</f>
        <v>61.160000000000004</v>
      </c>
      <c r="S359" s="34">
        <f>SalesTable4711[[#This Row],[Profit]]/SalesTable4711[[#This Row],[Net Revenue]]</f>
        <v>0.5637905604719764</v>
      </c>
    </row>
    <row r="360" spans="1:19">
      <c r="A360" s="1">
        <v>45821</v>
      </c>
      <c r="B360" t="s">
        <v>418</v>
      </c>
      <c r="C360" t="s">
        <v>63</v>
      </c>
      <c r="D360" t="s">
        <v>64</v>
      </c>
      <c r="E360" t="s">
        <v>17</v>
      </c>
      <c r="F360" t="s">
        <v>18</v>
      </c>
      <c r="G360" t="s">
        <v>19</v>
      </c>
      <c r="H360" t="s">
        <v>33</v>
      </c>
      <c r="I360" s="2">
        <v>1</v>
      </c>
      <c r="J360" s="3">
        <v>79.87</v>
      </c>
      <c r="K360" s="4">
        <v>0.05</v>
      </c>
      <c r="L360" s="3">
        <v>45.71</v>
      </c>
      <c r="M360" s="3">
        <f>SalesTable4711[[#This Row],[Quantity]]*SalesTable4711[[#This Row],[Unit Cost]]</f>
        <v>45.71</v>
      </c>
      <c r="N360" s="3">
        <f>SalesTable4711[[#This Row],[Net Revenue]]-SalesTable4711[[#This Row],[Total Cost]]</f>
        <v>30.169999999999995</v>
      </c>
      <c r="O360" s="2">
        <v>0</v>
      </c>
      <c r="P360" s="3">
        <f>SalesTable4711[[#This Row],[Unit Price]]*SalesTable4711[[#This Row],[Quantity]]</f>
        <v>79.87</v>
      </c>
      <c r="Q360" s="3">
        <f>ROUND(SalesTable4711[[#This Row],[Unit Price]]*SalesTable4711[[#This Row],[Quantity]]*(1-SalesTable4711[[#This Row],[Discount %]]),2)</f>
        <v>75.88</v>
      </c>
      <c r="R360" s="3">
        <f>SalesTable4711[[#This Row],[Net Revenue]]-SalesTable4711[[#This Row],[Total Cost]]</f>
        <v>30.169999999999995</v>
      </c>
      <c r="S360" s="34">
        <f>SalesTable4711[[#This Row],[Profit]]/SalesTable4711[[#This Row],[Net Revenue]]</f>
        <v>0.39760147601476009</v>
      </c>
    </row>
    <row r="361" spans="1:19">
      <c r="A361" s="1">
        <v>45684</v>
      </c>
      <c r="B361" t="s">
        <v>419</v>
      </c>
      <c r="C361" t="s">
        <v>58</v>
      </c>
      <c r="D361" t="s">
        <v>59</v>
      </c>
      <c r="E361" t="s">
        <v>17</v>
      </c>
      <c r="F361" t="s">
        <v>18</v>
      </c>
      <c r="G361" t="s">
        <v>19</v>
      </c>
      <c r="H361" t="s">
        <v>20</v>
      </c>
      <c r="I361" s="2">
        <v>7</v>
      </c>
      <c r="J361" s="3">
        <v>20.420000000000002</v>
      </c>
      <c r="K361" s="4">
        <v>0</v>
      </c>
      <c r="L361" s="3">
        <v>7.22</v>
      </c>
      <c r="M361" s="3">
        <f>SalesTable4711[[#This Row],[Quantity]]*SalesTable4711[[#This Row],[Unit Cost]]</f>
        <v>50.54</v>
      </c>
      <c r="N361" s="3">
        <f>SalesTable4711[[#This Row],[Net Revenue]]-SalesTable4711[[#This Row],[Total Cost]]</f>
        <v>92.4</v>
      </c>
      <c r="O361" s="2">
        <v>7</v>
      </c>
      <c r="P361" s="3">
        <f>SalesTable4711[[#This Row],[Unit Price]]*SalesTable4711[[#This Row],[Quantity]]</f>
        <v>142.94</v>
      </c>
      <c r="Q361" s="3">
        <f>ROUND(SalesTable4711[[#This Row],[Unit Price]]*SalesTable4711[[#This Row],[Quantity]]*(1-SalesTable4711[[#This Row],[Discount %]]),2)</f>
        <v>142.94</v>
      </c>
      <c r="R361" s="3">
        <f>SalesTable4711[[#This Row],[Net Revenue]]-SalesTable4711[[#This Row],[Total Cost]]</f>
        <v>92.4</v>
      </c>
      <c r="S361" s="34">
        <f>SalesTable4711[[#This Row],[Profit]]/SalesTable4711[[#This Row],[Net Revenue]]</f>
        <v>0.64642507345739475</v>
      </c>
    </row>
    <row r="362" spans="1:19">
      <c r="A362" s="1">
        <v>45801</v>
      </c>
      <c r="B362" t="s">
        <v>420</v>
      </c>
      <c r="C362" t="s">
        <v>89</v>
      </c>
      <c r="D362" t="s">
        <v>90</v>
      </c>
      <c r="E362" t="s">
        <v>75</v>
      </c>
      <c r="F362" t="s">
        <v>18</v>
      </c>
      <c r="G362" t="s">
        <v>19</v>
      </c>
      <c r="H362" t="s">
        <v>20</v>
      </c>
      <c r="I362" s="2">
        <v>3</v>
      </c>
      <c r="J362" s="3">
        <v>19.16</v>
      </c>
      <c r="K362" s="4">
        <v>0.05</v>
      </c>
      <c r="L362" s="3">
        <v>7.01</v>
      </c>
      <c r="M362" s="3">
        <f>SalesTable4711[[#This Row],[Quantity]]*SalesTable4711[[#This Row],[Unit Cost]]</f>
        <v>21.03</v>
      </c>
      <c r="N362" s="3">
        <f>SalesTable4711[[#This Row],[Net Revenue]]-SalesTable4711[[#This Row],[Total Cost]]</f>
        <v>33.58</v>
      </c>
      <c r="O362" s="2">
        <v>3</v>
      </c>
      <c r="P362" s="3">
        <f>SalesTable4711[[#This Row],[Unit Price]]*SalesTable4711[[#This Row],[Quantity]]</f>
        <v>57.480000000000004</v>
      </c>
      <c r="Q362" s="3">
        <f>ROUND(SalesTable4711[[#This Row],[Unit Price]]*SalesTable4711[[#This Row],[Quantity]]*(1-SalesTable4711[[#This Row],[Discount %]]),2)</f>
        <v>54.61</v>
      </c>
      <c r="R362" s="3">
        <f>SalesTable4711[[#This Row],[Net Revenue]]-SalesTable4711[[#This Row],[Total Cost]]</f>
        <v>33.58</v>
      </c>
      <c r="S362" s="34">
        <f>SalesTable4711[[#This Row],[Profit]]/SalesTable4711[[#This Row],[Net Revenue]]</f>
        <v>0.61490569492766889</v>
      </c>
    </row>
    <row r="363" spans="1:19">
      <c r="A363" s="1">
        <v>45824</v>
      </c>
      <c r="B363" t="s">
        <v>421</v>
      </c>
      <c r="C363" t="s">
        <v>58</v>
      </c>
      <c r="D363" t="s">
        <v>59</v>
      </c>
      <c r="E363" t="s">
        <v>17</v>
      </c>
      <c r="F363" t="s">
        <v>25</v>
      </c>
      <c r="G363" t="s">
        <v>26</v>
      </c>
      <c r="H363" t="s">
        <v>33</v>
      </c>
      <c r="I363" s="2">
        <v>6</v>
      </c>
      <c r="J363" s="3">
        <v>20.010000000000002</v>
      </c>
      <c r="K363" s="4">
        <v>0</v>
      </c>
      <c r="L363" s="3">
        <v>7.17</v>
      </c>
      <c r="M363" s="3">
        <f>SalesTable4711[[#This Row],[Quantity]]*SalesTable4711[[#This Row],[Unit Cost]]</f>
        <v>43.019999999999996</v>
      </c>
      <c r="N363" s="3">
        <f>SalesTable4711[[#This Row],[Net Revenue]]-SalesTable4711[[#This Row],[Total Cost]]</f>
        <v>77.040000000000006</v>
      </c>
      <c r="O363" s="2">
        <v>0</v>
      </c>
      <c r="P363" s="3">
        <f>SalesTable4711[[#This Row],[Unit Price]]*SalesTable4711[[#This Row],[Quantity]]</f>
        <v>120.06</v>
      </c>
      <c r="Q363" s="3">
        <f>ROUND(SalesTable4711[[#This Row],[Unit Price]]*SalesTable4711[[#This Row],[Quantity]]*(1-SalesTable4711[[#This Row],[Discount %]]),2)</f>
        <v>120.06</v>
      </c>
      <c r="R363" s="3">
        <f>SalesTable4711[[#This Row],[Net Revenue]]-SalesTable4711[[#This Row],[Total Cost]]</f>
        <v>77.040000000000006</v>
      </c>
      <c r="S363" s="34">
        <f>SalesTable4711[[#This Row],[Profit]]/SalesTable4711[[#This Row],[Net Revenue]]</f>
        <v>0.64167916041979012</v>
      </c>
    </row>
    <row r="364" spans="1:19">
      <c r="A364" s="1">
        <v>45943</v>
      </c>
      <c r="B364" t="s">
        <v>422</v>
      </c>
      <c r="C364" t="s">
        <v>69</v>
      </c>
      <c r="D364" t="s">
        <v>70</v>
      </c>
      <c r="E364" t="s">
        <v>30</v>
      </c>
      <c r="F364" t="s">
        <v>25</v>
      </c>
      <c r="G364" t="s">
        <v>26</v>
      </c>
      <c r="H364" t="s">
        <v>33</v>
      </c>
      <c r="I364" s="2">
        <v>1</v>
      </c>
      <c r="J364" s="3">
        <v>39.25</v>
      </c>
      <c r="K364" s="4">
        <v>0.05</v>
      </c>
      <c r="L364" s="3">
        <v>18.5</v>
      </c>
      <c r="M364" s="3">
        <f>SalesTable4711[[#This Row],[Quantity]]*SalesTable4711[[#This Row],[Unit Cost]]</f>
        <v>18.5</v>
      </c>
      <c r="N364" s="3">
        <f>SalesTable4711[[#This Row],[Net Revenue]]-SalesTable4711[[#This Row],[Total Cost]]</f>
        <v>18.79</v>
      </c>
      <c r="O364" s="2">
        <v>0</v>
      </c>
      <c r="P364" s="3">
        <f>SalesTable4711[[#This Row],[Unit Price]]*SalesTable4711[[#This Row],[Quantity]]</f>
        <v>39.25</v>
      </c>
      <c r="Q364" s="3">
        <f>ROUND(SalesTable4711[[#This Row],[Unit Price]]*SalesTable4711[[#This Row],[Quantity]]*(1-SalesTable4711[[#This Row],[Discount %]]),2)</f>
        <v>37.29</v>
      </c>
      <c r="R364" s="3">
        <f>SalesTable4711[[#This Row],[Net Revenue]]-SalesTable4711[[#This Row],[Total Cost]]</f>
        <v>18.79</v>
      </c>
      <c r="S364" s="34">
        <f>SalesTable4711[[#This Row],[Profit]]/SalesTable4711[[#This Row],[Net Revenue]]</f>
        <v>0.50388844194153926</v>
      </c>
    </row>
    <row r="365" spans="1:19">
      <c r="A365" s="1">
        <v>45762</v>
      </c>
      <c r="B365" t="s">
        <v>423</v>
      </c>
      <c r="C365" t="s">
        <v>28</v>
      </c>
      <c r="D365" t="s">
        <v>29</v>
      </c>
      <c r="E365" t="s">
        <v>30</v>
      </c>
      <c r="F365" t="s">
        <v>18</v>
      </c>
      <c r="G365" t="s">
        <v>19</v>
      </c>
      <c r="H365" t="s">
        <v>33</v>
      </c>
      <c r="I365" s="2">
        <v>2</v>
      </c>
      <c r="J365" s="3">
        <v>25.48</v>
      </c>
      <c r="K365" s="4">
        <v>0.2</v>
      </c>
      <c r="L365" s="3">
        <v>10.46</v>
      </c>
      <c r="M365" s="3">
        <f>SalesTable4711[[#This Row],[Quantity]]*SalesTable4711[[#This Row],[Unit Cost]]</f>
        <v>20.92</v>
      </c>
      <c r="N365" s="3">
        <f>SalesTable4711[[#This Row],[Net Revenue]]-SalesTable4711[[#This Row],[Total Cost]]</f>
        <v>19.850000000000001</v>
      </c>
      <c r="O365" s="2">
        <v>0</v>
      </c>
      <c r="P365" s="3">
        <f>SalesTable4711[[#This Row],[Unit Price]]*SalesTable4711[[#This Row],[Quantity]]</f>
        <v>50.96</v>
      </c>
      <c r="Q365" s="3">
        <f>ROUND(SalesTable4711[[#This Row],[Unit Price]]*SalesTable4711[[#This Row],[Quantity]]*(1-SalesTable4711[[#This Row],[Discount %]]),2)</f>
        <v>40.770000000000003</v>
      </c>
      <c r="R365" s="3">
        <f>SalesTable4711[[#This Row],[Net Revenue]]-SalesTable4711[[#This Row],[Total Cost]]</f>
        <v>19.850000000000001</v>
      </c>
      <c r="S365" s="34">
        <f>SalesTable4711[[#This Row],[Profit]]/SalesTable4711[[#This Row],[Net Revenue]]</f>
        <v>0.48687760608290409</v>
      </c>
    </row>
    <row r="366" spans="1:19">
      <c r="A366" s="1">
        <v>46013</v>
      </c>
      <c r="B366" t="s">
        <v>424</v>
      </c>
      <c r="C366" t="s">
        <v>28</v>
      </c>
      <c r="D366" t="s">
        <v>29</v>
      </c>
      <c r="E366" t="s">
        <v>30</v>
      </c>
      <c r="F366" t="s">
        <v>31</v>
      </c>
      <c r="G366" t="s">
        <v>32</v>
      </c>
      <c r="H366" t="s">
        <v>20</v>
      </c>
      <c r="I366" s="2">
        <v>5</v>
      </c>
      <c r="J366" s="3">
        <v>25.68</v>
      </c>
      <c r="K366" s="4">
        <v>0.15</v>
      </c>
      <c r="L366" s="3">
        <v>10.64</v>
      </c>
      <c r="M366" s="3">
        <f>SalesTable4711[[#This Row],[Quantity]]*SalesTable4711[[#This Row],[Unit Cost]]</f>
        <v>53.2</v>
      </c>
      <c r="N366" s="3">
        <f>SalesTable4711[[#This Row],[Net Revenue]]-SalesTable4711[[#This Row],[Total Cost]]</f>
        <v>55.94</v>
      </c>
      <c r="O366" s="2">
        <v>5</v>
      </c>
      <c r="P366" s="3">
        <f>SalesTable4711[[#This Row],[Unit Price]]*SalesTable4711[[#This Row],[Quantity]]</f>
        <v>128.4</v>
      </c>
      <c r="Q366" s="3">
        <f>ROUND(SalesTable4711[[#This Row],[Unit Price]]*SalesTable4711[[#This Row],[Quantity]]*(1-SalesTable4711[[#This Row],[Discount %]]),2)</f>
        <v>109.14</v>
      </c>
      <c r="R366" s="3">
        <f>SalesTable4711[[#This Row],[Net Revenue]]-SalesTable4711[[#This Row],[Total Cost]]</f>
        <v>55.94</v>
      </c>
      <c r="S366" s="34">
        <f>SalesTable4711[[#This Row],[Profit]]/SalesTable4711[[#This Row],[Net Revenue]]</f>
        <v>0.51255268462525194</v>
      </c>
    </row>
    <row r="367" spans="1:19">
      <c r="A367" s="1">
        <v>45774</v>
      </c>
      <c r="B367" t="s">
        <v>425</v>
      </c>
      <c r="C367" t="s">
        <v>15</v>
      </c>
      <c r="D367" t="s">
        <v>16</v>
      </c>
      <c r="E367" t="s">
        <v>17</v>
      </c>
      <c r="F367" t="s">
        <v>41</v>
      </c>
      <c r="G367" t="s">
        <v>42</v>
      </c>
      <c r="H367" t="s">
        <v>20</v>
      </c>
      <c r="I367" s="2">
        <v>3</v>
      </c>
      <c r="J367" s="3">
        <v>29.38</v>
      </c>
      <c r="K367" s="4">
        <v>0.05</v>
      </c>
      <c r="L367" s="3">
        <v>12.07</v>
      </c>
      <c r="M367" s="3">
        <f>SalesTable4711[[#This Row],[Quantity]]*SalesTable4711[[#This Row],[Unit Cost]]</f>
        <v>36.21</v>
      </c>
      <c r="N367" s="3">
        <f>SalesTable4711[[#This Row],[Net Revenue]]-SalesTable4711[[#This Row],[Total Cost]]</f>
        <v>47.52</v>
      </c>
      <c r="O367" s="2">
        <v>3</v>
      </c>
      <c r="P367" s="3">
        <f>SalesTable4711[[#This Row],[Unit Price]]*SalesTable4711[[#This Row],[Quantity]]</f>
        <v>88.14</v>
      </c>
      <c r="Q367" s="3">
        <f>ROUND(SalesTable4711[[#This Row],[Unit Price]]*SalesTable4711[[#This Row],[Quantity]]*(1-SalesTable4711[[#This Row],[Discount %]]),2)</f>
        <v>83.73</v>
      </c>
      <c r="R367" s="3">
        <f>SalesTable4711[[#This Row],[Net Revenue]]-SalesTable4711[[#This Row],[Total Cost]]</f>
        <v>47.52</v>
      </c>
      <c r="S367" s="34">
        <f>SalesTable4711[[#This Row],[Profit]]/SalesTable4711[[#This Row],[Net Revenue]]</f>
        <v>0.5675385166606951</v>
      </c>
    </row>
    <row r="368" spans="1:19">
      <c r="A368" s="1">
        <v>45939</v>
      </c>
      <c r="B368" t="s">
        <v>426</v>
      </c>
      <c r="C368" t="s">
        <v>45</v>
      </c>
      <c r="D368" t="s">
        <v>46</v>
      </c>
      <c r="E368" t="s">
        <v>24</v>
      </c>
      <c r="F368" t="s">
        <v>52</v>
      </c>
      <c r="G368" t="s">
        <v>53</v>
      </c>
      <c r="H368" t="s">
        <v>33</v>
      </c>
      <c r="I368" s="2">
        <v>7</v>
      </c>
      <c r="J368" s="3">
        <v>23.63</v>
      </c>
      <c r="K368" s="4">
        <v>0</v>
      </c>
      <c r="L368" s="3">
        <v>8.49</v>
      </c>
      <c r="M368" s="3">
        <f>SalesTable4711[[#This Row],[Quantity]]*SalesTable4711[[#This Row],[Unit Cost]]</f>
        <v>59.43</v>
      </c>
      <c r="N368" s="3">
        <f>SalesTable4711[[#This Row],[Net Revenue]]-SalesTable4711[[#This Row],[Total Cost]]</f>
        <v>105.97999999999999</v>
      </c>
      <c r="O368" s="2">
        <v>0</v>
      </c>
      <c r="P368" s="3">
        <f>SalesTable4711[[#This Row],[Unit Price]]*SalesTable4711[[#This Row],[Quantity]]</f>
        <v>165.41</v>
      </c>
      <c r="Q368" s="3">
        <f>ROUND(SalesTable4711[[#This Row],[Unit Price]]*SalesTable4711[[#This Row],[Quantity]]*(1-SalesTable4711[[#This Row],[Discount %]]),2)</f>
        <v>165.41</v>
      </c>
      <c r="R368" s="3">
        <f>SalesTable4711[[#This Row],[Net Revenue]]-SalesTable4711[[#This Row],[Total Cost]]</f>
        <v>105.97999999999999</v>
      </c>
      <c r="S368" s="34">
        <f>SalesTable4711[[#This Row],[Profit]]/SalesTable4711[[#This Row],[Net Revenue]]</f>
        <v>0.64071096064325006</v>
      </c>
    </row>
    <row r="369" spans="1:19">
      <c r="A369" s="1">
        <v>45694</v>
      </c>
      <c r="B369" t="s">
        <v>427</v>
      </c>
      <c r="C369" t="s">
        <v>55</v>
      </c>
      <c r="D369" t="s">
        <v>56</v>
      </c>
      <c r="E369" t="s">
        <v>24</v>
      </c>
      <c r="F369" t="s">
        <v>41</v>
      </c>
      <c r="G369" t="s">
        <v>42</v>
      </c>
      <c r="H369" t="s">
        <v>20</v>
      </c>
      <c r="I369" s="2">
        <v>4</v>
      </c>
      <c r="J369" s="3">
        <v>9.74</v>
      </c>
      <c r="K369" s="4">
        <v>0.05</v>
      </c>
      <c r="L369" s="3">
        <v>2.84</v>
      </c>
      <c r="M369" s="3">
        <f>SalesTable4711[[#This Row],[Quantity]]*SalesTable4711[[#This Row],[Unit Cost]]</f>
        <v>11.36</v>
      </c>
      <c r="N369" s="3">
        <f>SalesTable4711[[#This Row],[Net Revenue]]-SalesTable4711[[#This Row],[Total Cost]]</f>
        <v>25.65</v>
      </c>
      <c r="O369" s="2">
        <v>4</v>
      </c>
      <c r="P369" s="3">
        <f>SalesTable4711[[#This Row],[Unit Price]]*SalesTable4711[[#This Row],[Quantity]]</f>
        <v>38.96</v>
      </c>
      <c r="Q369" s="3">
        <f>ROUND(SalesTable4711[[#This Row],[Unit Price]]*SalesTable4711[[#This Row],[Quantity]]*(1-SalesTable4711[[#This Row],[Discount %]]),2)</f>
        <v>37.01</v>
      </c>
      <c r="R369" s="3">
        <f>SalesTable4711[[#This Row],[Net Revenue]]-SalesTable4711[[#This Row],[Total Cost]]</f>
        <v>25.65</v>
      </c>
      <c r="S369" s="34">
        <f>SalesTable4711[[#This Row],[Profit]]/SalesTable4711[[#This Row],[Net Revenue]]</f>
        <v>0.69305593082950556</v>
      </c>
    </row>
    <row r="370" spans="1:19">
      <c r="A370" s="1">
        <v>45786</v>
      </c>
      <c r="B370" t="s">
        <v>428</v>
      </c>
      <c r="C370" t="s">
        <v>39</v>
      </c>
      <c r="D370" t="s">
        <v>40</v>
      </c>
      <c r="E370" t="s">
        <v>30</v>
      </c>
      <c r="F370" t="s">
        <v>52</v>
      </c>
      <c r="G370" t="s">
        <v>53</v>
      </c>
      <c r="H370" t="s">
        <v>20</v>
      </c>
      <c r="I370" s="2">
        <v>3</v>
      </c>
      <c r="J370" s="3">
        <v>55.4</v>
      </c>
      <c r="K370" s="4">
        <v>0.2</v>
      </c>
      <c r="L370" s="3">
        <v>27.5</v>
      </c>
      <c r="M370" s="3">
        <f>SalesTable4711[[#This Row],[Quantity]]*SalesTable4711[[#This Row],[Unit Cost]]</f>
        <v>82.5</v>
      </c>
      <c r="N370" s="3">
        <f>SalesTable4711[[#This Row],[Net Revenue]]-SalesTable4711[[#This Row],[Total Cost]]</f>
        <v>50.460000000000008</v>
      </c>
      <c r="O370" s="2">
        <v>3</v>
      </c>
      <c r="P370" s="3">
        <f>SalesTable4711[[#This Row],[Unit Price]]*SalesTable4711[[#This Row],[Quantity]]</f>
        <v>166.2</v>
      </c>
      <c r="Q370" s="3">
        <f>ROUND(SalesTable4711[[#This Row],[Unit Price]]*SalesTable4711[[#This Row],[Quantity]]*(1-SalesTable4711[[#This Row],[Discount %]]),2)</f>
        <v>132.96</v>
      </c>
      <c r="R370" s="3">
        <f>SalesTable4711[[#This Row],[Net Revenue]]-SalesTable4711[[#This Row],[Total Cost]]</f>
        <v>50.460000000000008</v>
      </c>
      <c r="S370" s="34">
        <f>SalesTable4711[[#This Row],[Profit]]/SalesTable4711[[#This Row],[Net Revenue]]</f>
        <v>0.37951263537906144</v>
      </c>
    </row>
    <row r="371" spans="1:19">
      <c r="A371" s="1">
        <v>45979</v>
      </c>
      <c r="B371" t="s">
        <v>429</v>
      </c>
      <c r="C371" t="s">
        <v>45</v>
      </c>
      <c r="D371" t="s">
        <v>46</v>
      </c>
      <c r="E371" t="s">
        <v>24</v>
      </c>
      <c r="F371" t="s">
        <v>25</v>
      </c>
      <c r="G371" t="s">
        <v>26</v>
      </c>
      <c r="H371" t="s">
        <v>33</v>
      </c>
      <c r="I371" s="2">
        <v>2</v>
      </c>
      <c r="J371" s="3">
        <v>22.96</v>
      </c>
      <c r="K371" s="4">
        <v>0.1</v>
      </c>
      <c r="L371" s="3">
        <v>8.5500000000000007</v>
      </c>
      <c r="M371" s="3">
        <f>SalesTable4711[[#This Row],[Quantity]]*SalesTable4711[[#This Row],[Unit Cost]]</f>
        <v>17.100000000000001</v>
      </c>
      <c r="N371" s="3">
        <f>SalesTable4711[[#This Row],[Net Revenue]]-SalesTable4711[[#This Row],[Total Cost]]</f>
        <v>24.229999999999997</v>
      </c>
      <c r="O371" s="2">
        <v>0</v>
      </c>
      <c r="P371" s="3">
        <f>SalesTable4711[[#This Row],[Unit Price]]*SalesTable4711[[#This Row],[Quantity]]</f>
        <v>45.92</v>
      </c>
      <c r="Q371" s="3">
        <f>ROUND(SalesTable4711[[#This Row],[Unit Price]]*SalesTable4711[[#This Row],[Quantity]]*(1-SalesTable4711[[#This Row],[Discount %]]),2)</f>
        <v>41.33</v>
      </c>
      <c r="R371" s="3">
        <f>SalesTable4711[[#This Row],[Net Revenue]]-SalesTable4711[[#This Row],[Total Cost]]</f>
        <v>24.229999999999997</v>
      </c>
      <c r="S371" s="34">
        <f>SalesTable4711[[#This Row],[Profit]]/SalesTable4711[[#This Row],[Net Revenue]]</f>
        <v>0.5862569562061456</v>
      </c>
    </row>
    <row r="372" spans="1:19">
      <c r="A372" s="1">
        <v>46000</v>
      </c>
      <c r="B372" t="s">
        <v>430</v>
      </c>
      <c r="C372" t="s">
        <v>45</v>
      </c>
      <c r="D372" t="s">
        <v>46</v>
      </c>
      <c r="E372" t="s">
        <v>24</v>
      </c>
      <c r="F372" t="s">
        <v>18</v>
      </c>
      <c r="G372" t="s">
        <v>19</v>
      </c>
      <c r="H372" t="s">
        <v>20</v>
      </c>
      <c r="I372" s="2">
        <v>4</v>
      </c>
      <c r="J372" s="3">
        <v>23.54</v>
      </c>
      <c r="K372" s="4">
        <v>0.1</v>
      </c>
      <c r="L372" s="3">
        <v>8.58</v>
      </c>
      <c r="M372" s="3">
        <f>SalesTable4711[[#This Row],[Quantity]]*SalesTable4711[[#This Row],[Unit Cost]]</f>
        <v>34.32</v>
      </c>
      <c r="N372" s="3">
        <f>SalesTable4711[[#This Row],[Net Revenue]]-SalesTable4711[[#This Row],[Total Cost]]</f>
        <v>50.419999999999995</v>
      </c>
      <c r="O372" s="2">
        <v>4</v>
      </c>
      <c r="P372" s="3">
        <f>SalesTable4711[[#This Row],[Unit Price]]*SalesTable4711[[#This Row],[Quantity]]</f>
        <v>94.16</v>
      </c>
      <c r="Q372" s="3">
        <f>ROUND(SalesTable4711[[#This Row],[Unit Price]]*SalesTable4711[[#This Row],[Quantity]]*(1-SalesTable4711[[#This Row],[Discount %]]),2)</f>
        <v>84.74</v>
      </c>
      <c r="R372" s="3">
        <f>SalesTable4711[[#This Row],[Net Revenue]]-SalesTable4711[[#This Row],[Total Cost]]</f>
        <v>50.419999999999995</v>
      </c>
      <c r="S372" s="34">
        <f>SalesTable4711[[#This Row],[Profit]]/SalesTable4711[[#This Row],[Net Revenue]]</f>
        <v>0.59499645975926363</v>
      </c>
    </row>
    <row r="373" spans="1:19">
      <c r="A373" s="1">
        <v>45910</v>
      </c>
      <c r="B373" t="s">
        <v>431</v>
      </c>
      <c r="C373" t="s">
        <v>49</v>
      </c>
      <c r="D373" t="s">
        <v>50</v>
      </c>
      <c r="E373" t="s">
        <v>30</v>
      </c>
      <c r="F373" t="s">
        <v>52</v>
      </c>
      <c r="G373" t="s">
        <v>53</v>
      </c>
      <c r="H373" t="s">
        <v>33</v>
      </c>
      <c r="I373" s="2">
        <v>5</v>
      </c>
      <c r="J373" s="3">
        <v>190.94</v>
      </c>
      <c r="K373" s="4">
        <v>0.05</v>
      </c>
      <c r="L373" s="3">
        <v>117.26</v>
      </c>
      <c r="M373" s="3">
        <f>SalesTable4711[[#This Row],[Quantity]]*SalesTable4711[[#This Row],[Unit Cost]]</f>
        <v>586.30000000000007</v>
      </c>
      <c r="N373" s="3">
        <f>SalesTable4711[[#This Row],[Net Revenue]]-SalesTable4711[[#This Row],[Total Cost]]</f>
        <v>320.66999999999996</v>
      </c>
      <c r="O373" s="2">
        <v>0</v>
      </c>
      <c r="P373" s="3">
        <f>SalesTable4711[[#This Row],[Unit Price]]*SalesTable4711[[#This Row],[Quantity]]</f>
        <v>954.7</v>
      </c>
      <c r="Q373" s="3">
        <f>ROUND(SalesTable4711[[#This Row],[Unit Price]]*SalesTable4711[[#This Row],[Quantity]]*(1-SalesTable4711[[#This Row],[Discount %]]),2)</f>
        <v>906.97</v>
      </c>
      <c r="R373" s="3">
        <f>SalesTable4711[[#This Row],[Net Revenue]]-SalesTable4711[[#This Row],[Total Cost]]</f>
        <v>320.66999999999996</v>
      </c>
      <c r="S373" s="34">
        <f>SalesTable4711[[#This Row],[Profit]]/SalesTable4711[[#This Row],[Net Revenue]]</f>
        <v>0.35356185981895755</v>
      </c>
    </row>
    <row r="374" spans="1:19">
      <c r="A374" s="1">
        <v>45952</v>
      </c>
      <c r="B374" t="s">
        <v>432</v>
      </c>
      <c r="C374" t="s">
        <v>22</v>
      </c>
      <c r="D374" t="s">
        <v>23</v>
      </c>
      <c r="E374" t="s">
        <v>24</v>
      </c>
      <c r="F374" t="s">
        <v>52</v>
      </c>
      <c r="G374" t="s">
        <v>53</v>
      </c>
      <c r="H374" t="s">
        <v>33</v>
      </c>
      <c r="I374" s="2">
        <v>5</v>
      </c>
      <c r="J374" s="3">
        <v>13</v>
      </c>
      <c r="K374" s="4">
        <v>0</v>
      </c>
      <c r="L374" s="3">
        <v>4.3099999999999996</v>
      </c>
      <c r="M374" s="3">
        <f>SalesTable4711[[#This Row],[Quantity]]*SalesTable4711[[#This Row],[Unit Cost]]</f>
        <v>21.549999999999997</v>
      </c>
      <c r="N374" s="3">
        <f>SalesTable4711[[#This Row],[Net Revenue]]-SalesTable4711[[#This Row],[Total Cost]]</f>
        <v>43.45</v>
      </c>
      <c r="O374" s="2">
        <v>0</v>
      </c>
      <c r="P374" s="3">
        <f>SalesTable4711[[#This Row],[Unit Price]]*SalesTable4711[[#This Row],[Quantity]]</f>
        <v>65</v>
      </c>
      <c r="Q374" s="3">
        <f>ROUND(SalesTable4711[[#This Row],[Unit Price]]*SalesTable4711[[#This Row],[Quantity]]*(1-SalesTable4711[[#This Row],[Discount %]]),2)</f>
        <v>65</v>
      </c>
      <c r="R374" s="3">
        <f>SalesTable4711[[#This Row],[Net Revenue]]-SalesTable4711[[#This Row],[Total Cost]]</f>
        <v>43.45</v>
      </c>
      <c r="S374" s="34">
        <f>SalesTable4711[[#This Row],[Profit]]/SalesTable4711[[#This Row],[Net Revenue]]</f>
        <v>0.66846153846153855</v>
      </c>
    </row>
    <row r="375" spans="1:19">
      <c r="A375" s="1">
        <v>45997</v>
      </c>
      <c r="B375" t="s">
        <v>433</v>
      </c>
      <c r="C375" t="s">
        <v>49</v>
      </c>
      <c r="D375" t="s">
        <v>50</v>
      </c>
      <c r="E375" t="s">
        <v>30</v>
      </c>
      <c r="F375" t="s">
        <v>41</v>
      </c>
      <c r="G375" t="s">
        <v>42</v>
      </c>
      <c r="H375" t="s">
        <v>33</v>
      </c>
      <c r="I375" s="2">
        <v>8</v>
      </c>
      <c r="J375" s="3">
        <v>192.99</v>
      </c>
      <c r="K375" s="4">
        <v>0</v>
      </c>
      <c r="L375" s="3">
        <v>119.89</v>
      </c>
      <c r="M375" s="3">
        <f>SalesTable4711[[#This Row],[Quantity]]*SalesTable4711[[#This Row],[Unit Cost]]</f>
        <v>959.12</v>
      </c>
      <c r="N375" s="3">
        <f>SalesTable4711[[#This Row],[Net Revenue]]-SalesTable4711[[#This Row],[Total Cost]]</f>
        <v>584.80000000000007</v>
      </c>
      <c r="O375" s="2">
        <v>0</v>
      </c>
      <c r="P375" s="3">
        <f>SalesTable4711[[#This Row],[Unit Price]]*SalesTable4711[[#This Row],[Quantity]]</f>
        <v>1543.92</v>
      </c>
      <c r="Q375" s="3">
        <f>ROUND(SalesTable4711[[#This Row],[Unit Price]]*SalesTable4711[[#This Row],[Quantity]]*(1-SalesTable4711[[#This Row],[Discount %]]),2)</f>
        <v>1543.92</v>
      </c>
      <c r="R375" s="3">
        <f>SalesTable4711[[#This Row],[Net Revenue]]-SalesTable4711[[#This Row],[Total Cost]]</f>
        <v>584.80000000000007</v>
      </c>
      <c r="S375" s="34">
        <f>SalesTable4711[[#This Row],[Profit]]/SalesTable4711[[#This Row],[Net Revenue]]</f>
        <v>0.37877610238872483</v>
      </c>
    </row>
    <row r="376" spans="1:19">
      <c r="A376" s="1">
        <v>45908</v>
      </c>
      <c r="B376" t="s">
        <v>434</v>
      </c>
      <c r="C376" t="s">
        <v>73</v>
      </c>
      <c r="D376" t="s">
        <v>74</v>
      </c>
      <c r="E376" t="s">
        <v>75</v>
      </c>
      <c r="F376" t="s">
        <v>31</v>
      </c>
      <c r="G376" t="s">
        <v>32</v>
      </c>
      <c r="H376" t="s">
        <v>33</v>
      </c>
      <c r="I376" s="2">
        <v>2</v>
      </c>
      <c r="J376" s="3">
        <v>32.54</v>
      </c>
      <c r="K376" s="4">
        <v>0.1</v>
      </c>
      <c r="L376" s="3">
        <v>14.13</v>
      </c>
      <c r="M376" s="3">
        <f>SalesTable4711[[#This Row],[Quantity]]*SalesTable4711[[#This Row],[Unit Cost]]</f>
        <v>28.26</v>
      </c>
      <c r="N376" s="3">
        <f>SalesTable4711[[#This Row],[Net Revenue]]-SalesTable4711[[#This Row],[Total Cost]]</f>
        <v>30.31</v>
      </c>
      <c r="O376" s="2">
        <v>0</v>
      </c>
      <c r="P376" s="3">
        <f>SalesTable4711[[#This Row],[Unit Price]]*SalesTable4711[[#This Row],[Quantity]]</f>
        <v>65.08</v>
      </c>
      <c r="Q376" s="3">
        <f>ROUND(SalesTable4711[[#This Row],[Unit Price]]*SalesTable4711[[#This Row],[Quantity]]*(1-SalesTable4711[[#This Row],[Discount %]]),2)</f>
        <v>58.57</v>
      </c>
      <c r="R376" s="3">
        <f>SalesTable4711[[#This Row],[Net Revenue]]-SalesTable4711[[#This Row],[Total Cost]]</f>
        <v>30.31</v>
      </c>
      <c r="S376" s="34">
        <f>SalesTable4711[[#This Row],[Profit]]/SalesTable4711[[#This Row],[Net Revenue]]</f>
        <v>0.51750042683967901</v>
      </c>
    </row>
    <row r="377" spans="1:19">
      <c r="A377" s="1">
        <v>45884</v>
      </c>
      <c r="B377" t="s">
        <v>435</v>
      </c>
      <c r="C377" t="s">
        <v>35</v>
      </c>
      <c r="D377" t="s">
        <v>36</v>
      </c>
      <c r="E377" t="s">
        <v>17</v>
      </c>
      <c r="F377" t="s">
        <v>41</v>
      </c>
      <c r="G377" t="s">
        <v>42</v>
      </c>
      <c r="H377" t="s">
        <v>33</v>
      </c>
      <c r="I377" s="2">
        <v>7</v>
      </c>
      <c r="J377" s="3">
        <v>24.61</v>
      </c>
      <c r="K377" s="4">
        <v>0</v>
      </c>
      <c r="L377" s="3">
        <v>9.59</v>
      </c>
      <c r="M377" s="3">
        <f>SalesTable4711[[#This Row],[Quantity]]*SalesTable4711[[#This Row],[Unit Cost]]</f>
        <v>67.13</v>
      </c>
      <c r="N377" s="3">
        <f>SalesTable4711[[#This Row],[Net Revenue]]-SalesTable4711[[#This Row],[Total Cost]]</f>
        <v>105.14000000000001</v>
      </c>
      <c r="O377" s="2">
        <v>0</v>
      </c>
      <c r="P377" s="3">
        <f>SalesTable4711[[#This Row],[Unit Price]]*SalesTable4711[[#This Row],[Quantity]]</f>
        <v>172.26999999999998</v>
      </c>
      <c r="Q377" s="3">
        <f>ROUND(SalesTable4711[[#This Row],[Unit Price]]*SalesTable4711[[#This Row],[Quantity]]*(1-SalesTable4711[[#This Row],[Discount %]]),2)</f>
        <v>172.27</v>
      </c>
      <c r="R377" s="3">
        <f>SalesTable4711[[#This Row],[Net Revenue]]-SalesTable4711[[#This Row],[Total Cost]]</f>
        <v>105.14000000000001</v>
      </c>
      <c r="S377" s="34">
        <f>SalesTable4711[[#This Row],[Profit]]/SalesTable4711[[#This Row],[Net Revenue]]</f>
        <v>0.61032100772043885</v>
      </c>
    </row>
    <row r="378" spans="1:19">
      <c r="A378" s="1">
        <v>45720</v>
      </c>
      <c r="B378" t="s">
        <v>436</v>
      </c>
      <c r="C378" t="s">
        <v>35</v>
      </c>
      <c r="D378" t="s">
        <v>36</v>
      </c>
      <c r="E378" t="s">
        <v>17</v>
      </c>
      <c r="F378" t="s">
        <v>52</v>
      </c>
      <c r="G378" t="s">
        <v>53</v>
      </c>
      <c r="H378" t="s">
        <v>33</v>
      </c>
      <c r="I378" s="2">
        <v>3</v>
      </c>
      <c r="J378" s="3">
        <v>25.03</v>
      </c>
      <c r="K378" s="4">
        <v>0</v>
      </c>
      <c r="L378" s="3">
        <v>9.4600000000000009</v>
      </c>
      <c r="M378" s="3">
        <f>SalesTable4711[[#This Row],[Quantity]]*SalesTable4711[[#This Row],[Unit Cost]]</f>
        <v>28.380000000000003</v>
      </c>
      <c r="N378" s="3">
        <f>SalesTable4711[[#This Row],[Net Revenue]]-SalesTable4711[[#This Row],[Total Cost]]</f>
        <v>46.71</v>
      </c>
      <c r="O378" s="2">
        <v>0</v>
      </c>
      <c r="P378" s="3">
        <f>SalesTable4711[[#This Row],[Unit Price]]*SalesTable4711[[#This Row],[Quantity]]</f>
        <v>75.09</v>
      </c>
      <c r="Q378" s="3">
        <f>ROUND(SalesTable4711[[#This Row],[Unit Price]]*SalesTable4711[[#This Row],[Quantity]]*(1-SalesTable4711[[#This Row],[Discount %]]),2)</f>
        <v>75.09</v>
      </c>
      <c r="R378" s="3">
        <f>SalesTable4711[[#This Row],[Net Revenue]]-SalesTable4711[[#This Row],[Total Cost]]</f>
        <v>46.71</v>
      </c>
      <c r="S378" s="34">
        <f>SalesTable4711[[#This Row],[Profit]]/SalesTable4711[[#This Row],[Net Revenue]]</f>
        <v>0.62205353575709144</v>
      </c>
    </row>
    <row r="379" spans="1:19">
      <c r="A379" s="1">
        <v>45730</v>
      </c>
      <c r="B379" t="s">
        <v>437</v>
      </c>
      <c r="C379" t="s">
        <v>55</v>
      </c>
      <c r="D379" t="s">
        <v>56</v>
      </c>
      <c r="E379" t="s">
        <v>24</v>
      </c>
      <c r="F379" t="s">
        <v>52</v>
      </c>
      <c r="G379" t="s">
        <v>53</v>
      </c>
      <c r="H379" t="s">
        <v>20</v>
      </c>
      <c r="I379" s="2">
        <v>7</v>
      </c>
      <c r="J379" s="3">
        <v>9.31</v>
      </c>
      <c r="K379" s="4">
        <v>0</v>
      </c>
      <c r="L379" s="3">
        <v>2.86</v>
      </c>
      <c r="M379" s="3">
        <f>SalesTable4711[[#This Row],[Quantity]]*SalesTable4711[[#This Row],[Unit Cost]]</f>
        <v>20.02</v>
      </c>
      <c r="N379" s="3">
        <f>SalesTable4711[[#This Row],[Net Revenue]]-SalesTable4711[[#This Row],[Total Cost]]</f>
        <v>45.150000000000006</v>
      </c>
      <c r="O379" s="2">
        <v>7</v>
      </c>
      <c r="P379" s="3">
        <f>SalesTable4711[[#This Row],[Unit Price]]*SalesTable4711[[#This Row],[Quantity]]</f>
        <v>65.17</v>
      </c>
      <c r="Q379" s="3">
        <f>ROUND(SalesTable4711[[#This Row],[Unit Price]]*SalesTable4711[[#This Row],[Quantity]]*(1-SalesTable4711[[#This Row],[Discount %]]),2)</f>
        <v>65.17</v>
      </c>
      <c r="R379" s="3">
        <f>SalesTable4711[[#This Row],[Net Revenue]]-SalesTable4711[[#This Row],[Total Cost]]</f>
        <v>45.150000000000006</v>
      </c>
      <c r="S379" s="34">
        <f>SalesTable4711[[#This Row],[Profit]]/SalesTable4711[[#This Row],[Net Revenue]]</f>
        <v>0.69280343716433945</v>
      </c>
    </row>
    <row r="380" spans="1:19">
      <c r="A380" s="1">
        <v>45737</v>
      </c>
      <c r="B380" t="s">
        <v>438</v>
      </c>
      <c r="C380" t="s">
        <v>28</v>
      </c>
      <c r="D380" t="s">
        <v>29</v>
      </c>
      <c r="E380" t="s">
        <v>30</v>
      </c>
      <c r="F380" t="s">
        <v>41</v>
      </c>
      <c r="G380" t="s">
        <v>42</v>
      </c>
      <c r="H380" t="s">
        <v>33</v>
      </c>
      <c r="I380" s="2">
        <v>2</v>
      </c>
      <c r="J380" s="3">
        <v>25.4</v>
      </c>
      <c r="K380" s="4">
        <v>0</v>
      </c>
      <c r="L380" s="3">
        <v>10.5</v>
      </c>
      <c r="M380" s="3">
        <f>SalesTable4711[[#This Row],[Quantity]]*SalesTable4711[[#This Row],[Unit Cost]]</f>
        <v>21</v>
      </c>
      <c r="N380" s="3">
        <f>SalesTable4711[[#This Row],[Net Revenue]]-SalesTable4711[[#This Row],[Total Cost]]</f>
        <v>29.799999999999997</v>
      </c>
      <c r="O380" s="2">
        <v>0</v>
      </c>
      <c r="P380" s="3">
        <f>SalesTable4711[[#This Row],[Unit Price]]*SalesTable4711[[#This Row],[Quantity]]</f>
        <v>50.8</v>
      </c>
      <c r="Q380" s="3">
        <f>ROUND(SalesTable4711[[#This Row],[Unit Price]]*SalesTable4711[[#This Row],[Quantity]]*(1-SalesTable4711[[#This Row],[Discount %]]),2)</f>
        <v>50.8</v>
      </c>
      <c r="R380" s="3">
        <f>SalesTable4711[[#This Row],[Net Revenue]]-SalesTable4711[[#This Row],[Total Cost]]</f>
        <v>29.799999999999997</v>
      </c>
      <c r="S380" s="34">
        <f>SalesTable4711[[#This Row],[Profit]]/SalesTable4711[[#This Row],[Net Revenue]]</f>
        <v>0.58661417322834641</v>
      </c>
    </row>
    <row r="381" spans="1:19">
      <c r="A381" s="1">
        <v>45964</v>
      </c>
      <c r="B381" t="s">
        <v>439</v>
      </c>
      <c r="C381" t="s">
        <v>69</v>
      </c>
      <c r="D381" t="s">
        <v>70</v>
      </c>
      <c r="E381" t="s">
        <v>30</v>
      </c>
      <c r="F381" t="s">
        <v>25</v>
      </c>
      <c r="G381" t="s">
        <v>26</v>
      </c>
      <c r="H381" t="s">
        <v>33</v>
      </c>
      <c r="I381" s="2">
        <v>5</v>
      </c>
      <c r="J381" s="3">
        <v>41.11</v>
      </c>
      <c r="K381" s="4">
        <v>0.2</v>
      </c>
      <c r="L381" s="3">
        <v>18.03</v>
      </c>
      <c r="M381" s="3">
        <f>SalesTable4711[[#This Row],[Quantity]]*SalesTable4711[[#This Row],[Unit Cost]]</f>
        <v>90.15</v>
      </c>
      <c r="N381" s="3">
        <f>SalesTable4711[[#This Row],[Net Revenue]]-SalesTable4711[[#This Row],[Total Cost]]</f>
        <v>74.289999999999992</v>
      </c>
      <c r="O381" s="2">
        <v>0</v>
      </c>
      <c r="P381" s="3">
        <f>SalesTable4711[[#This Row],[Unit Price]]*SalesTable4711[[#This Row],[Quantity]]</f>
        <v>205.55</v>
      </c>
      <c r="Q381" s="3">
        <f>ROUND(SalesTable4711[[#This Row],[Unit Price]]*SalesTable4711[[#This Row],[Quantity]]*(1-SalesTable4711[[#This Row],[Discount %]]),2)</f>
        <v>164.44</v>
      </c>
      <c r="R381" s="3">
        <f>SalesTable4711[[#This Row],[Net Revenue]]-SalesTable4711[[#This Row],[Total Cost]]</f>
        <v>74.289999999999992</v>
      </c>
      <c r="S381" s="34">
        <f>SalesTable4711[[#This Row],[Profit]]/SalesTable4711[[#This Row],[Net Revenue]]</f>
        <v>0.45177572366820723</v>
      </c>
    </row>
    <row r="382" spans="1:19">
      <c r="A382" s="1">
        <v>45809</v>
      </c>
      <c r="B382" t="s">
        <v>440</v>
      </c>
      <c r="C382" t="s">
        <v>63</v>
      </c>
      <c r="D382" t="s">
        <v>64</v>
      </c>
      <c r="E382" t="s">
        <v>17</v>
      </c>
      <c r="F382" t="s">
        <v>18</v>
      </c>
      <c r="G382" t="s">
        <v>19</v>
      </c>
      <c r="H382" t="s">
        <v>33</v>
      </c>
      <c r="I382" s="2">
        <v>3</v>
      </c>
      <c r="J382" s="3">
        <v>77.680000000000007</v>
      </c>
      <c r="K382" s="4">
        <v>0</v>
      </c>
      <c r="L382" s="3">
        <v>45.23</v>
      </c>
      <c r="M382" s="3">
        <f>SalesTable4711[[#This Row],[Quantity]]*SalesTable4711[[#This Row],[Unit Cost]]</f>
        <v>135.69</v>
      </c>
      <c r="N382" s="3">
        <f>SalesTable4711[[#This Row],[Net Revenue]]-SalesTable4711[[#This Row],[Total Cost]]</f>
        <v>97.35</v>
      </c>
      <c r="O382" s="2">
        <v>0</v>
      </c>
      <c r="P382" s="3">
        <f>SalesTable4711[[#This Row],[Unit Price]]*SalesTable4711[[#This Row],[Quantity]]</f>
        <v>233.04000000000002</v>
      </c>
      <c r="Q382" s="3">
        <f>ROUND(SalesTable4711[[#This Row],[Unit Price]]*SalesTable4711[[#This Row],[Quantity]]*(1-SalesTable4711[[#This Row],[Discount %]]),2)</f>
        <v>233.04</v>
      </c>
      <c r="R382" s="3">
        <f>SalesTable4711[[#This Row],[Net Revenue]]-SalesTable4711[[#This Row],[Total Cost]]</f>
        <v>97.35</v>
      </c>
      <c r="S382" s="34">
        <f>SalesTable4711[[#This Row],[Profit]]/SalesTable4711[[#This Row],[Net Revenue]]</f>
        <v>0.41773944387229661</v>
      </c>
    </row>
    <row r="383" spans="1:19">
      <c r="A383" s="1">
        <v>45770</v>
      </c>
      <c r="B383" t="s">
        <v>441</v>
      </c>
      <c r="C383" t="s">
        <v>63</v>
      </c>
      <c r="D383" t="s">
        <v>64</v>
      </c>
      <c r="E383" t="s">
        <v>17</v>
      </c>
      <c r="F383" t="s">
        <v>18</v>
      </c>
      <c r="G383" t="s">
        <v>19</v>
      </c>
      <c r="H383" t="s">
        <v>20</v>
      </c>
      <c r="I383" s="2">
        <v>1</v>
      </c>
      <c r="J383" s="3">
        <v>80.010000000000005</v>
      </c>
      <c r="K383" s="4">
        <v>0.1</v>
      </c>
      <c r="L383" s="3">
        <v>44.64</v>
      </c>
      <c r="M383" s="3">
        <f>SalesTable4711[[#This Row],[Quantity]]*SalesTable4711[[#This Row],[Unit Cost]]</f>
        <v>44.64</v>
      </c>
      <c r="N383" s="3">
        <f>SalesTable4711[[#This Row],[Net Revenue]]-SalesTable4711[[#This Row],[Total Cost]]</f>
        <v>27.370000000000005</v>
      </c>
      <c r="O383" s="2">
        <v>1</v>
      </c>
      <c r="P383" s="3">
        <f>SalesTable4711[[#This Row],[Unit Price]]*SalesTable4711[[#This Row],[Quantity]]</f>
        <v>80.010000000000005</v>
      </c>
      <c r="Q383" s="3">
        <f>ROUND(SalesTable4711[[#This Row],[Unit Price]]*SalesTable4711[[#This Row],[Quantity]]*(1-SalesTable4711[[#This Row],[Discount %]]),2)</f>
        <v>72.010000000000005</v>
      </c>
      <c r="R383" s="3">
        <f>SalesTable4711[[#This Row],[Net Revenue]]-SalesTable4711[[#This Row],[Total Cost]]</f>
        <v>27.370000000000005</v>
      </c>
      <c r="S383" s="34">
        <f>SalesTable4711[[#This Row],[Profit]]/SalesTable4711[[#This Row],[Net Revenue]]</f>
        <v>0.38008609915289548</v>
      </c>
    </row>
    <row r="384" spans="1:19">
      <c r="A384" s="1">
        <v>45801</v>
      </c>
      <c r="B384" t="s">
        <v>442</v>
      </c>
      <c r="C384" t="s">
        <v>22</v>
      </c>
      <c r="D384" t="s">
        <v>23</v>
      </c>
      <c r="E384" t="s">
        <v>24</v>
      </c>
      <c r="F384" t="s">
        <v>25</v>
      </c>
      <c r="G384" t="s">
        <v>26</v>
      </c>
      <c r="H384" t="s">
        <v>33</v>
      </c>
      <c r="I384" s="2">
        <v>3</v>
      </c>
      <c r="J384" s="3">
        <v>13.14</v>
      </c>
      <c r="K384" s="4">
        <v>0</v>
      </c>
      <c r="L384" s="3">
        <v>4.22</v>
      </c>
      <c r="M384" s="3">
        <f>SalesTable4711[[#This Row],[Quantity]]*SalesTable4711[[#This Row],[Unit Cost]]</f>
        <v>12.66</v>
      </c>
      <c r="N384" s="3">
        <f>SalesTable4711[[#This Row],[Net Revenue]]-SalesTable4711[[#This Row],[Total Cost]]</f>
        <v>26.76</v>
      </c>
      <c r="O384" s="2">
        <v>0</v>
      </c>
      <c r="P384" s="3">
        <f>SalesTable4711[[#This Row],[Unit Price]]*SalesTable4711[[#This Row],[Quantity]]</f>
        <v>39.42</v>
      </c>
      <c r="Q384" s="3">
        <f>ROUND(SalesTable4711[[#This Row],[Unit Price]]*SalesTable4711[[#This Row],[Quantity]]*(1-SalesTable4711[[#This Row],[Discount %]]),2)</f>
        <v>39.42</v>
      </c>
      <c r="R384" s="3">
        <f>SalesTable4711[[#This Row],[Net Revenue]]-SalesTable4711[[#This Row],[Total Cost]]</f>
        <v>26.76</v>
      </c>
      <c r="S384" s="34">
        <f>SalesTable4711[[#This Row],[Profit]]/SalesTable4711[[#This Row],[Net Revenue]]</f>
        <v>0.67884322678843223</v>
      </c>
    </row>
    <row r="385" spans="1:19">
      <c r="A385" s="1">
        <v>46003</v>
      </c>
      <c r="B385" t="s">
        <v>443</v>
      </c>
      <c r="C385" t="s">
        <v>58</v>
      </c>
      <c r="D385" t="s">
        <v>59</v>
      </c>
      <c r="E385" t="s">
        <v>17</v>
      </c>
      <c r="F385" t="s">
        <v>31</v>
      </c>
      <c r="G385" t="s">
        <v>32</v>
      </c>
      <c r="H385" t="s">
        <v>20</v>
      </c>
      <c r="I385" s="2">
        <v>10</v>
      </c>
      <c r="J385" s="3">
        <v>19.41</v>
      </c>
      <c r="K385" s="4">
        <v>0.2</v>
      </c>
      <c r="L385" s="3">
        <v>7.16</v>
      </c>
      <c r="M385" s="3">
        <f>SalesTable4711[[#This Row],[Quantity]]*SalesTable4711[[#This Row],[Unit Cost]]</f>
        <v>71.599999999999994</v>
      </c>
      <c r="N385" s="3">
        <f>SalesTable4711[[#This Row],[Net Revenue]]-SalesTable4711[[#This Row],[Total Cost]]</f>
        <v>83.68</v>
      </c>
      <c r="O385" s="2">
        <v>10</v>
      </c>
      <c r="P385" s="3">
        <f>SalesTable4711[[#This Row],[Unit Price]]*SalesTable4711[[#This Row],[Quantity]]</f>
        <v>194.1</v>
      </c>
      <c r="Q385" s="3">
        <f>ROUND(SalesTable4711[[#This Row],[Unit Price]]*SalesTable4711[[#This Row],[Quantity]]*(1-SalesTable4711[[#This Row],[Discount %]]),2)</f>
        <v>155.28</v>
      </c>
      <c r="R385" s="3">
        <f>SalesTable4711[[#This Row],[Net Revenue]]-SalesTable4711[[#This Row],[Total Cost]]</f>
        <v>83.68</v>
      </c>
      <c r="S385" s="34">
        <f>SalesTable4711[[#This Row],[Profit]]/SalesTable4711[[#This Row],[Net Revenue]]</f>
        <v>0.53889747552807832</v>
      </c>
    </row>
    <row r="386" spans="1:19">
      <c r="A386" s="1">
        <v>45842</v>
      </c>
      <c r="B386" t="s">
        <v>444</v>
      </c>
      <c r="C386" t="s">
        <v>73</v>
      </c>
      <c r="D386" t="s">
        <v>74</v>
      </c>
      <c r="E386" t="s">
        <v>75</v>
      </c>
      <c r="F386" t="s">
        <v>41</v>
      </c>
      <c r="G386" t="s">
        <v>42</v>
      </c>
      <c r="H386" t="s">
        <v>20</v>
      </c>
      <c r="I386" s="2">
        <v>4</v>
      </c>
      <c r="J386" s="3">
        <v>32.51</v>
      </c>
      <c r="K386" s="4">
        <v>0</v>
      </c>
      <c r="L386" s="3">
        <v>13.94</v>
      </c>
      <c r="M386" s="3">
        <f>SalesTable4711[[#This Row],[Quantity]]*SalesTable4711[[#This Row],[Unit Cost]]</f>
        <v>55.76</v>
      </c>
      <c r="N386" s="3">
        <f>SalesTable4711[[#This Row],[Net Revenue]]-SalesTable4711[[#This Row],[Total Cost]]</f>
        <v>74.28</v>
      </c>
      <c r="O386" s="2">
        <v>4</v>
      </c>
      <c r="P386" s="3">
        <f>SalesTable4711[[#This Row],[Unit Price]]*SalesTable4711[[#This Row],[Quantity]]</f>
        <v>130.04</v>
      </c>
      <c r="Q386" s="3">
        <f>ROUND(SalesTable4711[[#This Row],[Unit Price]]*SalesTable4711[[#This Row],[Quantity]]*(1-SalesTable4711[[#This Row],[Discount %]]),2)</f>
        <v>130.04</v>
      </c>
      <c r="R386" s="3">
        <f>SalesTable4711[[#This Row],[Net Revenue]]-SalesTable4711[[#This Row],[Total Cost]]</f>
        <v>74.28</v>
      </c>
      <c r="S386" s="34">
        <f>SalesTable4711[[#This Row],[Profit]]/SalesTable4711[[#This Row],[Net Revenue]]</f>
        <v>0.57120885881267303</v>
      </c>
    </row>
    <row r="387" spans="1:19">
      <c r="A387" s="1">
        <v>45715</v>
      </c>
      <c r="B387" t="s">
        <v>445</v>
      </c>
      <c r="C387" t="s">
        <v>28</v>
      </c>
      <c r="D387" t="s">
        <v>29</v>
      </c>
      <c r="E387" t="s">
        <v>30</v>
      </c>
      <c r="F387" t="s">
        <v>41</v>
      </c>
      <c r="G387" t="s">
        <v>42</v>
      </c>
      <c r="H387" t="s">
        <v>33</v>
      </c>
      <c r="I387" s="2">
        <v>3</v>
      </c>
      <c r="J387" s="3">
        <v>24.81</v>
      </c>
      <c r="K387" s="4">
        <v>0.2</v>
      </c>
      <c r="L387" s="3">
        <v>10.4</v>
      </c>
      <c r="M387" s="3">
        <f>SalesTable4711[[#This Row],[Quantity]]*SalesTable4711[[#This Row],[Unit Cost]]</f>
        <v>31.200000000000003</v>
      </c>
      <c r="N387" s="3">
        <f>SalesTable4711[[#This Row],[Net Revenue]]-SalesTable4711[[#This Row],[Total Cost]]</f>
        <v>28.339999999999996</v>
      </c>
      <c r="O387" s="2">
        <v>0</v>
      </c>
      <c r="P387" s="3">
        <f>SalesTable4711[[#This Row],[Unit Price]]*SalesTable4711[[#This Row],[Quantity]]</f>
        <v>74.429999999999993</v>
      </c>
      <c r="Q387" s="3">
        <f>ROUND(SalesTable4711[[#This Row],[Unit Price]]*SalesTable4711[[#This Row],[Quantity]]*(1-SalesTable4711[[#This Row],[Discount %]]),2)</f>
        <v>59.54</v>
      </c>
      <c r="R387" s="3">
        <f>SalesTable4711[[#This Row],[Net Revenue]]-SalesTable4711[[#This Row],[Total Cost]]</f>
        <v>28.339999999999996</v>
      </c>
      <c r="S387" s="34">
        <f>SalesTable4711[[#This Row],[Profit]]/SalesTable4711[[#This Row],[Net Revenue]]</f>
        <v>0.47598253275109165</v>
      </c>
    </row>
    <row r="388" spans="1:19">
      <c r="A388" s="1">
        <v>45937</v>
      </c>
      <c r="B388" t="s">
        <v>446</v>
      </c>
      <c r="C388" t="s">
        <v>15</v>
      </c>
      <c r="D388" t="s">
        <v>16</v>
      </c>
      <c r="E388" t="s">
        <v>17</v>
      </c>
      <c r="F388" t="s">
        <v>41</v>
      </c>
      <c r="G388" t="s">
        <v>42</v>
      </c>
      <c r="H388" t="s">
        <v>20</v>
      </c>
      <c r="I388" s="2">
        <v>5</v>
      </c>
      <c r="J388" s="3">
        <v>30.28</v>
      </c>
      <c r="K388" s="4">
        <v>0.05</v>
      </c>
      <c r="L388" s="3">
        <v>12.1</v>
      </c>
      <c r="M388" s="3">
        <f>SalesTable4711[[#This Row],[Quantity]]*SalesTable4711[[#This Row],[Unit Cost]]</f>
        <v>60.5</v>
      </c>
      <c r="N388" s="3">
        <f>SalesTable4711[[#This Row],[Net Revenue]]-SalesTable4711[[#This Row],[Total Cost]]</f>
        <v>83.330000000000013</v>
      </c>
      <c r="O388" s="2">
        <v>5</v>
      </c>
      <c r="P388" s="3">
        <f>SalesTable4711[[#This Row],[Unit Price]]*SalesTable4711[[#This Row],[Quantity]]</f>
        <v>151.4</v>
      </c>
      <c r="Q388" s="3">
        <f>ROUND(SalesTable4711[[#This Row],[Unit Price]]*SalesTable4711[[#This Row],[Quantity]]*(1-SalesTable4711[[#This Row],[Discount %]]),2)</f>
        <v>143.83000000000001</v>
      </c>
      <c r="R388" s="3">
        <f>SalesTable4711[[#This Row],[Net Revenue]]-SalesTable4711[[#This Row],[Total Cost]]</f>
        <v>83.330000000000013</v>
      </c>
      <c r="S388" s="34">
        <f>SalesTable4711[[#This Row],[Profit]]/SalesTable4711[[#This Row],[Net Revenue]]</f>
        <v>0.57936452756726697</v>
      </c>
    </row>
    <row r="389" spans="1:19">
      <c r="A389" s="1">
        <v>45837</v>
      </c>
      <c r="B389" t="s">
        <v>447</v>
      </c>
      <c r="C389" t="s">
        <v>66</v>
      </c>
      <c r="D389" t="s">
        <v>67</v>
      </c>
      <c r="E389" t="s">
        <v>30</v>
      </c>
      <c r="F389" t="s">
        <v>25</v>
      </c>
      <c r="G389" t="s">
        <v>26</v>
      </c>
      <c r="H389" t="s">
        <v>33</v>
      </c>
      <c r="I389" s="2">
        <v>1</v>
      </c>
      <c r="J389" s="3">
        <v>68.37</v>
      </c>
      <c r="K389" s="4">
        <v>0</v>
      </c>
      <c r="L389" s="3">
        <v>34</v>
      </c>
      <c r="M389" s="3">
        <f>SalesTable4711[[#This Row],[Quantity]]*SalesTable4711[[#This Row],[Unit Cost]]</f>
        <v>34</v>
      </c>
      <c r="N389" s="3">
        <f>SalesTable4711[[#This Row],[Net Revenue]]-SalesTable4711[[#This Row],[Total Cost]]</f>
        <v>34.370000000000005</v>
      </c>
      <c r="O389" s="2">
        <v>0</v>
      </c>
      <c r="P389" s="3">
        <f>SalesTable4711[[#This Row],[Unit Price]]*SalesTable4711[[#This Row],[Quantity]]</f>
        <v>68.37</v>
      </c>
      <c r="Q389" s="3">
        <f>ROUND(SalesTable4711[[#This Row],[Unit Price]]*SalesTable4711[[#This Row],[Quantity]]*(1-SalesTable4711[[#This Row],[Discount %]]),2)</f>
        <v>68.37</v>
      </c>
      <c r="R389" s="3">
        <f>SalesTable4711[[#This Row],[Net Revenue]]-SalesTable4711[[#This Row],[Total Cost]]</f>
        <v>34.370000000000005</v>
      </c>
      <c r="S389" s="34">
        <f>SalesTable4711[[#This Row],[Profit]]/SalesTable4711[[#This Row],[Net Revenue]]</f>
        <v>0.50270586514553173</v>
      </c>
    </row>
    <row r="390" spans="1:19">
      <c r="A390" s="1">
        <v>45925</v>
      </c>
      <c r="B390" t="s">
        <v>448</v>
      </c>
      <c r="C390" t="s">
        <v>49</v>
      </c>
      <c r="D390" t="s">
        <v>50</v>
      </c>
      <c r="E390" t="s">
        <v>30</v>
      </c>
      <c r="F390" t="s">
        <v>25</v>
      </c>
      <c r="G390" t="s">
        <v>26</v>
      </c>
      <c r="H390" t="s">
        <v>33</v>
      </c>
      <c r="I390" s="2">
        <v>2</v>
      </c>
      <c r="J390" s="3">
        <v>188.96</v>
      </c>
      <c r="K390" s="4">
        <v>0</v>
      </c>
      <c r="L390" s="3">
        <v>115.83</v>
      </c>
      <c r="M390" s="3">
        <f>SalesTable4711[[#This Row],[Quantity]]*SalesTable4711[[#This Row],[Unit Cost]]</f>
        <v>231.66</v>
      </c>
      <c r="N390" s="3">
        <f>SalesTable4711[[#This Row],[Net Revenue]]-SalesTable4711[[#This Row],[Total Cost]]</f>
        <v>146.26000000000002</v>
      </c>
      <c r="O390" s="2">
        <v>0</v>
      </c>
      <c r="P390" s="3">
        <f>SalesTable4711[[#This Row],[Unit Price]]*SalesTable4711[[#This Row],[Quantity]]</f>
        <v>377.92</v>
      </c>
      <c r="Q390" s="3">
        <f>ROUND(SalesTable4711[[#This Row],[Unit Price]]*SalesTable4711[[#This Row],[Quantity]]*(1-SalesTable4711[[#This Row],[Discount %]]),2)</f>
        <v>377.92</v>
      </c>
      <c r="R390" s="3">
        <f>SalesTable4711[[#This Row],[Net Revenue]]-SalesTable4711[[#This Row],[Total Cost]]</f>
        <v>146.26000000000002</v>
      </c>
      <c r="S390" s="34">
        <f>SalesTable4711[[#This Row],[Profit]]/SalesTable4711[[#This Row],[Net Revenue]]</f>
        <v>0.38701312447078751</v>
      </c>
    </row>
    <row r="391" spans="1:19">
      <c r="A391" s="1">
        <v>45845</v>
      </c>
      <c r="B391" t="s">
        <v>449</v>
      </c>
      <c r="C391" t="s">
        <v>15</v>
      </c>
      <c r="D391" t="s">
        <v>16</v>
      </c>
      <c r="E391" t="s">
        <v>17</v>
      </c>
      <c r="F391" t="s">
        <v>52</v>
      </c>
      <c r="G391" t="s">
        <v>53</v>
      </c>
      <c r="H391" t="s">
        <v>20</v>
      </c>
      <c r="I391" s="2">
        <v>1</v>
      </c>
      <c r="J391" s="3">
        <v>30.3</v>
      </c>
      <c r="K391" s="4">
        <v>0</v>
      </c>
      <c r="L391" s="3">
        <v>12.08</v>
      </c>
      <c r="M391" s="3">
        <f>SalesTable4711[[#This Row],[Quantity]]*SalesTable4711[[#This Row],[Unit Cost]]</f>
        <v>12.08</v>
      </c>
      <c r="N391" s="3">
        <f>SalesTable4711[[#This Row],[Net Revenue]]-SalesTable4711[[#This Row],[Total Cost]]</f>
        <v>18.22</v>
      </c>
      <c r="O391" s="2">
        <v>1</v>
      </c>
      <c r="P391" s="3">
        <f>SalesTable4711[[#This Row],[Unit Price]]*SalesTable4711[[#This Row],[Quantity]]</f>
        <v>30.3</v>
      </c>
      <c r="Q391" s="3">
        <f>ROUND(SalesTable4711[[#This Row],[Unit Price]]*SalesTable4711[[#This Row],[Quantity]]*(1-SalesTable4711[[#This Row],[Discount %]]),2)</f>
        <v>30.3</v>
      </c>
      <c r="R391" s="3">
        <f>SalesTable4711[[#This Row],[Net Revenue]]-SalesTable4711[[#This Row],[Total Cost]]</f>
        <v>18.22</v>
      </c>
      <c r="S391" s="34">
        <f>SalesTable4711[[#This Row],[Profit]]/SalesTable4711[[#This Row],[Net Revenue]]</f>
        <v>0.60132013201320123</v>
      </c>
    </row>
    <row r="392" spans="1:19">
      <c r="A392" s="1">
        <v>45719</v>
      </c>
      <c r="B392" t="s">
        <v>450</v>
      </c>
      <c r="C392" t="s">
        <v>58</v>
      </c>
      <c r="D392" t="s">
        <v>59</v>
      </c>
      <c r="E392" t="s">
        <v>17</v>
      </c>
      <c r="F392" t="s">
        <v>25</v>
      </c>
      <c r="G392" t="s">
        <v>26</v>
      </c>
      <c r="H392" t="s">
        <v>20</v>
      </c>
      <c r="I392" s="2">
        <v>5</v>
      </c>
      <c r="J392" s="3">
        <v>20.48</v>
      </c>
      <c r="K392" s="4">
        <v>0.05</v>
      </c>
      <c r="L392" s="3">
        <v>7.44</v>
      </c>
      <c r="M392" s="3">
        <f>SalesTable4711[[#This Row],[Quantity]]*SalesTable4711[[#This Row],[Unit Cost]]</f>
        <v>37.200000000000003</v>
      </c>
      <c r="N392" s="3">
        <f>SalesTable4711[[#This Row],[Net Revenue]]-SalesTable4711[[#This Row],[Total Cost]]</f>
        <v>60.08</v>
      </c>
      <c r="O392" s="2">
        <v>5</v>
      </c>
      <c r="P392" s="3">
        <f>SalesTable4711[[#This Row],[Unit Price]]*SalesTable4711[[#This Row],[Quantity]]</f>
        <v>102.4</v>
      </c>
      <c r="Q392" s="3">
        <f>ROUND(SalesTable4711[[#This Row],[Unit Price]]*SalesTable4711[[#This Row],[Quantity]]*(1-SalesTable4711[[#This Row],[Discount %]]),2)</f>
        <v>97.28</v>
      </c>
      <c r="R392" s="3">
        <f>SalesTable4711[[#This Row],[Net Revenue]]-SalesTable4711[[#This Row],[Total Cost]]</f>
        <v>60.08</v>
      </c>
      <c r="S392" s="34">
        <f>SalesTable4711[[#This Row],[Profit]]/SalesTable4711[[#This Row],[Net Revenue]]</f>
        <v>0.61759868421052633</v>
      </c>
    </row>
    <row r="393" spans="1:19">
      <c r="A393" s="1">
        <v>45749</v>
      </c>
      <c r="B393" t="s">
        <v>451</v>
      </c>
      <c r="C393" t="s">
        <v>66</v>
      </c>
      <c r="D393" t="s">
        <v>67</v>
      </c>
      <c r="E393" t="s">
        <v>30</v>
      </c>
      <c r="F393" t="s">
        <v>31</v>
      </c>
      <c r="G393" t="s">
        <v>32</v>
      </c>
      <c r="H393" t="s">
        <v>33</v>
      </c>
      <c r="I393" s="2">
        <v>7</v>
      </c>
      <c r="J393" s="3">
        <v>69.400000000000006</v>
      </c>
      <c r="K393" s="4">
        <v>0.1</v>
      </c>
      <c r="L393" s="3">
        <v>33.9</v>
      </c>
      <c r="M393" s="3">
        <f>SalesTable4711[[#This Row],[Quantity]]*SalesTable4711[[#This Row],[Unit Cost]]</f>
        <v>237.29999999999998</v>
      </c>
      <c r="N393" s="3">
        <f>SalesTable4711[[#This Row],[Net Revenue]]-SalesTable4711[[#This Row],[Total Cost]]</f>
        <v>199.92000000000004</v>
      </c>
      <c r="O393" s="2">
        <v>0</v>
      </c>
      <c r="P393" s="3">
        <f>SalesTable4711[[#This Row],[Unit Price]]*SalesTable4711[[#This Row],[Quantity]]</f>
        <v>485.80000000000007</v>
      </c>
      <c r="Q393" s="3">
        <f>ROUND(SalesTable4711[[#This Row],[Unit Price]]*SalesTable4711[[#This Row],[Quantity]]*(1-SalesTable4711[[#This Row],[Discount %]]),2)</f>
        <v>437.22</v>
      </c>
      <c r="R393" s="3">
        <f>SalesTable4711[[#This Row],[Net Revenue]]-SalesTable4711[[#This Row],[Total Cost]]</f>
        <v>199.92000000000004</v>
      </c>
      <c r="S393" s="34">
        <f>SalesTable4711[[#This Row],[Profit]]/SalesTable4711[[#This Row],[Net Revenue]]</f>
        <v>0.45725264169068208</v>
      </c>
    </row>
    <row r="394" spans="1:19">
      <c r="A394" s="1">
        <v>45716</v>
      </c>
      <c r="B394" t="s">
        <v>452</v>
      </c>
      <c r="C394" t="s">
        <v>58</v>
      </c>
      <c r="D394" t="s">
        <v>59</v>
      </c>
      <c r="E394" t="s">
        <v>17</v>
      </c>
      <c r="F394" t="s">
        <v>41</v>
      </c>
      <c r="G394" t="s">
        <v>42</v>
      </c>
      <c r="H394" t="s">
        <v>20</v>
      </c>
      <c r="I394" s="2">
        <v>1</v>
      </c>
      <c r="J394" s="3">
        <v>20.170000000000002</v>
      </c>
      <c r="K394" s="4">
        <v>0.1</v>
      </c>
      <c r="L394" s="3">
        <v>7.28</v>
      </c>
      <c r="M394" s="3">
        <f>SalesTable4711[[#This Row],[Quantity]]*SalesTable4711[[#This Row],[Unit Cost]]</f>
        <v>7.28</v>
      </c>
      <c r="N394" s="3">
        <f>SalesTable4711[[#This Row],[Net Revenue]]-SalesTable4711[[#This Row],[Total Cost]]</f>
        <v>10.869999999999997</v>
      </c>
      <c r="O394" s="2">
        <v>1</v>
      </c>
      <c r="P394" s="3">
        <f>SalesTable4711[[#This Row],[Unit Price]]*SalesTable4711[[#This Row],[Quantity]]</f>
        <v>20.170000000000002</v>
      </c>
      <c r="Q394" s="3">
        <f>ROUND(SalesTable4711[[#This Row],[Unit Price]]*SalesTable4711[[#This Row],[Quantity]]*(1-SalesTable4711[[#This Row],[Discount %]]),2)</f>
        <v>18.149999999999999</v>
      </c>
      <c r="R394" s="3">
        <f>SalesTable4711[[#This Row],[Net Revenue]]-SalesTable4711[[#This Row],[Total Cost]]</f>
        <v>10.869999999999997</v>
      </c>
      <c r="S394" s="34">
        <f>SalesTable4711[[#This Row],[Profit]]/SalesTable4711[[#This Row],[Net Revenue]]</f>
        <v>0.59889807162534425</v>
      </c>
    </row>
    <row r="395" spans="1:19">
      <c r="A395" s="1">
        <v>45929</v>
      </c>
      <c r="B395" t="s">
        <v>453</v>
      </c>
      <c r="C395" t="s">
        <v>15</v>
      </c>
      <c r="D395" t="s">
        <v>16</v>
      </c>
      <c r="E395" t="s">
        <v>17</v>
      </c>
      <c r="F395" t="s">
        <v>41</v>
      </c>
      <c r="G395" t="s">
        <v>42</v>
      </c>
      <c r="H395" t="s">
        <v>20</v>
      </c>
      <c r="I395" s="2">
        <v>2</v>
      </c>
      <c r="J395" s="3">
        <v>29.3</v>
      </c>
      <c r="K395" s="4">
        <v>0.1</v>
      </c>
      <c r="L395" s="3">
        <v>11.89</v>
      </c>
      <c r="M395" s="3">
        <f>SalesTable4711[[#This Row],[Quantity]]*SalesTable4711[[#This Row],[Unit Cost]]</f>
        <v>23.78</v>
      </c>
      <c r="N395" s="3">
        <f>SalesTable4711[[#This Row],[Net Revenue]]-SalesTable4711[[#This Row],[Total Cost]]</f>
        <v>28.96</v>
      </c>
      <c r="O395" s="2">
        <v>2</v>
      </c>
      <c r="P395" s="3">
        <f>SalesTable4711[[#This Row],[Unit Price]]*SalesTable4711[[#This Row],[Quantity]]</f>
        <v>58.6</v>
      </c>
      <c r="Q395" s="3">
        <f>ROUND(SalesTable4711[[#This Row],[Unit Price]]*SalesTable4711[[#This Row],[Quantity]]*(1-SalesTable4711[[#This Row],[Discount %]]),2)</f>
        <v>52.74</v>
      </c>
      <c r="R395" s="3">
        <f>SalesTable4711[[#This Row],[Net Revenue]]-SalesTable4711[[#This Row],[Total Cost]]</f>
        <v>28.96</v>
      </c>
      <c r="S395" s="34">
        <f>SalesTable4711[[#This Row],[Profit]]/SalesTable4711[[#This Row],[Net Revenue]]</f>
        <v>0.54910883579825553</v>
      </c>
    </row>
    <row r="396" spans="1:19">
      <c r="A396" s="1">
        <v>45836</v>
      </c>
      <c r="B396" t="s">
        <v>454</v>
      </c>
      <c r="C396" t="s">
        <v>89</v>
      </c>
      <c r="D396" t="s">
        <v>90</v>
      </c>
      <c r="E396" t="s">
        <v>75</v>
      </c>
      <c r="F396" t="s">
        <v>52</v>
      </c>
      <c r="G396" t="s">
        <v>53</v>
      </c>
      <c r="H396" t="s">
        <v>33</v>
      </c>
      <c r="I396" s="2">
        <v>6</v>
      </c>
      <c r="J396" s="3">
        <v>18.55</v>
      </c>
      <c r="K396" s="4">
        <v>0</v>
      </c>
      <c r="L396" s="3">
        <v>7.03</v>
      </c>
      <c r="M396" s="3">
        <f>SalesTable4711[[#This Row],[Quantity]]*SalesTable4711[[#This Row],[Unit Cost]]</f>
        <v>42.18</v>
      </c>
      <c r="N396" s="3">
        <f>SalesTable4711[[#This Row],[Net Revenue]]-SalesTable4711[[#This Row],[Total Cost]]</f>
        <v>69.12</v>
      </c>
      <c r="O396" s="2">
        <v>0</v>
      </c>
      <c r="P396" s="3">
        <f>SalesTable4711[[#This Row],[Unit Price]]*SalesTable4711[[#This Row],[Quantity]]</f>
        <v>111.30000000000001</v>
      </c>
      <c r="Q396" s="3">
        <f>ROUND(SalesTable4711[[#This Row],[Unit Price]]*SalesTable4711[[#This Row],[Quantity]]*(1-SalesTable4711[[#This Row],[Discount %]]),2)</f>
        <v>111.3</v>
      </c>
      <c r="R396" s="3">
        <f>SalesTable4711[[#This Row],[Net Revenue]]-SalesTable4711[[#This Row],[Total Cost]]</f>
        <v>69.12</v>
      </c>
      <c r="S396" s="34">
        <f>SalesTable4711[[#This Row],[Profit]]/SalesTable4711[[#This Row],[Net Revenue]]</f>
        <v>0.62102425876010792</v>
      </c>
    </row>
    <row r="397" spans="1:19">
      <c r="A397" s="1">
        <v>45965</v>
      </c>
      <c r="B397" t="s">
        <v>455</v>
      </c>
      <c r="C397" t="s">
        <v>82</v>
      </c>
      <c r="D397" t="s">
        <v>83</v>
      </c>
      <c r="E397" t="s">
        <v>75</v>
      </c>
      <c r="F397" t="s">
        <v>25</v>
      </c>
      <c r="G397" t="s">
        <v>26</v>
      </c>
      <c r="H397" t="s">
        <v>33</v>
      </c>
      <c r="I397" s="2">
        <v>6</v>
      </c>
      <c r="J397" s="3">
        <v>26.96</v>
      </c>
      <c r="K397" s="4">
        <v>0.1</v>
      </c>
      <c r="L397" s="3">
        <v>11.8</v>
      </c>
      <c r="M397" s="3">
        <f>SalesTable4711[[#This Row],[Quantity]]*SalesTable4711[[#This Row],[Unit Cost]]</f>
        <v>70.800000000000011</v>
      </c>
      <c r="N397" s="3">
        <f>SalesTable4711[[#This Row],[Net Revenue]]-SalesTable4711[[#This Row],[Total Cost]]</f>
        <v>74.78</v>
      </c>
      <c r="O397" s="2">
        <v>0</v>
      </c>
      <c r="P397" s="3">
        <f>SalesTable4711[[#This Row],[Unit Price]]*SalesTable4711[[#This Row],[Quantity]]</f>
        <v>161.76</v>
      </c>
      <c r="Q397" s="3">
        <f>ROUND(SalesTable4711[[#This Row],[Unit Price]]*SalesTable4711[[#This Row],[Quantity]]*(1-SalesTable4711[[#This Row],[Discount %]]),2)</f>
        <v>145.58000000000001</v>
      </c>
      <c r="R397" s="3">
        <f>SalesTable4711[[#This Row],[Net Revenue]]-SalesTable4711[[#This Row],[Total Cost]]</f>
        <v>74.78</v>
      </c>
      <c r="S397" s="34">
        <f>SalesTable4711[[#This Row],[Profit]]/SalesTable4711[[#This Row],[Net Revenue]]</f>
        <v>0.51366946009067171</v>
      </c>
    </row>
    <row r="398" spans="1:19">
      <c r="A398" s="1">
        <v>46020</v>
      </c>
      <c r="B398" t="s">
        <v>456</v>
      </c>
      <c r="C398" t="s">
        <v>35</v>
      </c>
      <c r="D398" t="s">
        <v>36</v>
      </c>
      <c r="E398" t="s">
        <v>17</v>
      </c>
      <c r="F398" t="s">
        <v>31</v>
      </c>
      <c r="G398" t="s">
        <v>32</v>
      </c>
      <c r="H398" t="s">
        <v>33</v>
      </c>
      <c r="I398" s="2">
        <v>5</v>
      </c>
      <c r="J398" s="3">
        <v>24.4</v>
      </c>
      <c r="K398" s="4">
        <v>0.15</v>
      </c>
      <c r="L398" s="3">
        <v>9.41</v>
      </c>
      <c r="M398" s="3">
        <f>SalesTable4711[[#This Row],[Quantity]]*SalesTable4711[[#This Row],[Unit Cost]]</f>
        <v>47.05</v>
      </c>
      <c r="N398" s="3">
        <f>SalesTable4711[[#This Row],[Net Revenue]]-SalesTable4711[[#This Row],[Total Cost]]</f>
        <v>56.650000000000006</v>
      </c>
      <c r="O398" s="2">
        <v>0</v>
      </c>
      <c r="P398" s="3">
        <f>SalesTable4711[[#This Row],[Unit Price]]*SalesTable4711[[#This Row],[Quantity]]</f>
        <v>122</v>
      </c>
      <c r="Q398" s="3">
        <f>ROUND(SalesTable4711[[#This Row],[Unit Price]]*SalesTable4711[[#This Row],[Quantity]]*(1-SalesTable4711[[#This Row],[Discount %]]),2)</f>
        <v>103.7</v>
      </c>
      <c r="R398" s="3">
        <f>SalesTable4711[[#This Row],[Net Revenue]]-SalesTable4711[[#This Row],[Total Cost]]</f>
        <v>56.650000000000006</v>
      </c>
      <c r="S398" s="34">
        <f>SalesTable4711[[#This Row],[Profit]]/SalesTable4711[[#This Row],[Net Revenue]]</f>
        <v>0.54628736740597883</v>
      </c>
    </row>
    <row r="399" spans="1:19">
      <c r="A399" s="1">
        <v>46008</v>
      </c>
      <c r="B399" t="s">
        <v>457</v>
      </c>
      <c r="C399" t="s">
        <v>58</v>
      </c>
      <c r="D399" t="s">
        <v>59</v>
      </c>
      <c r="E399" t="s">
        <v>17</v>
      </c>
      <c r="F399" t="s">
        <v>25</v>
      </c>
      <c r="G399" t="s">
        <v>26</v>
      </c>
      <c r="H399" t="s">
        <v>33</v>
      </c>
      <c r="I399" s="2">
        <v>3</v>
      </c>
      <c r="J399" s="3">
        <v>20.010000000000002</v>
      </c>
      <c r="K399" s="4">
        <v>0.2</v>
      </c>
      <c r="L399" s="3">
        <v>7.23</v>
      </c>
      <c r="M399" s="3">
        <f>SalesTable4711[[#This Row],[Quantity]]*SalesTable4711[[#This Row],[Unit Cost]]</f>
        <v>21.69</v>
      </c>
      <c r="N399" s="3">
        <f>SalesTable4711[[#This Row],[Net Revenue]]-SalesTable4711[[#This Row],[Total Cost]]</f>
        <v>26.330000000000002</v>
      </c>
      <c r="O399" s="2">
        <v>0</v>
      </c>
      <c r="P399" s="3">
        <f>SalesTable4711[[#This Row],[Unit Price]]*SalesTable4711[[#This Row],[Quantity]]</f>
        <v>60.03</v>
      </c>
      <c r="Q399" s="3">
        <f>ROUND(SalesTable4711[[#This Row],[Unit Price]]*SalesTable4711[[#This Row],[Quantity]]*(1-SalesTable4711[[#This Row],[Discount %]]),2)</f>
        <v>48.02</v>
      </c>
      <c r="R399" s="3">
        <f>SalesTable4711[[#This Row],[Net Revenue]]-SalesTable4711[[#This Row],[Total Cost]]</f>
        <v>26.330000000000002</v>
      </c>
      <c r="S399" s="34">
        <f>SalesTable4711[[#This Row],[Profit]]/SalesTable4711[[#This Row],[Net Revenue]]</f>
        <v>0.54831320283215323</v>
      </c>
    </row>
    <row r="400" spans="1:19">
      <c r="A400" s="1">
        <v>45799</v>
      </c>
      <c r="B400" t="s">
        <v>458</v>
      </c>
      <c r="C400" t="s">
        <v>45</v>
      </c>
      <c r="D400" t="s">
        <v>46</v>
      </c>
      <c r="E400" t="s">
        <v>24</v>
      </c>
      <c r="F400" t="s">
        <v>52</v>
      </c>
      <c r="G400" t="s">
        <v>53</v>
      </c>
      <c r="H400" t="s">
        <v>20</v>
      </c>
      <c r="I400" s="2">
        <v>6</v>
      </c>
      <c r="J400" s="3">
        <v>23.53</v>
      </c>
      <c r="K400" s="4">
        <v>0.1</v>
      </c>
      <c r="L400" s="3">
        <v>8.5</v>
      </c>
      <c r="M400" s="3">
        <f>SalesTable4711[[#This Row],[Quantity]]*SalesTable4711[[#This Row],[Unit Cost]]</f>
        <v>51</v>
      </c>
      <c r="N400" s="3">
        <f>SalesTable4711[[#This Row],[Net Revenue]]-SalesTable4711[[#This Row],[Total Cost]]</f>
        <v>76.06</v>
      </c>
      <c r="O400" s="2">
        <v>6</v>
      </c>
      <c r="P400" s="3">
        <f>SalesTable4711[[#This Row],[Unit Price]]*SalesTable4711[[#This Row],[Quantity]]</f>
        <v>141.18</v>
      </c>
      <c r="Q400" s="3">
        <f>ROUND(SalesTable4711[[#This Row],[Unit Price]]*SalesTable4711[[#This Row],[Quantity]]*(1-SalesTable4711[[#This Row],[Discount %]]),2)</f>
        <v>127.06</v>
      </c>
      <c r="R400" s="3">
        <f>SalesTable4711[[#This Row],[Net Revenue]]-SalesTable4711[[#This Row],[Total Cost]]</f>
        <v>76.06</v>
      </c>
      <c r="S400" s="34">
        <f>SalesTable4711[[#This Row],[Profit]]/SalesTable4711[[#This Row],[Net Revenue]]</f>
        <v>0.59861482764048479</v>
      </c>
    </row>
    <row r="401" spans="1:19">
      <c r="A401" s="1">
        <v>45854</v>
      </c>
      <c r="B401" t="s">
        <v>459</v>
      </c>
      <c r="C401" t="s">
        <v>35</v>
      </c>
      <c r="D401" t="s">
        <v>36</v>
      </c>
      <c r="E401" t="s">
        <v>17</v>
      </c>
      <c r="F401" t="s">
        <v>31</v>
      </c>
      <c r="G401" t="s">
        <v>32</v>
      </c>
      <c r="H401" t="s">
        <v>20</v>
      </c>
      <c r="I401" s="2">
        <v>3</v>
      </c>
      <c r="J401" s="3">
        <v>24.11</v>
      </c>
      <c r="K401" s="4">
        <v>0.1</v>
      </c>
      <c r="L401" s="3">
        <v>9.6199999999999992</v>
      </c>
      <c r="M401" s="3">
        <f>SalesTable4711[[#This Row],[Quantity]]*SalesTable4711[[#This Row],[Unit Cost]]</f>
        <v>28.86</v>
      </c>
      <c r="N401" s="3">
        <f>SalesTable4711[[#This Row],[Net Revenue]]-SalesTable4711[[#This Row],[Total Cost]]</f>
        <v>36.239999999999995</v>
      </c>
      <c r="O401" s="2">
        <v>3</v>
      </c>
      <c r="P401" s="3">
        <f>SalesTable4711[[#This Row],[Unit Price]]*SalesTable4711[[#This Row],[Quantity]]</f>
        <v>72.33</v>
      </c>
      <c r="Q401" s="3">
        <f>ROUND(SalesTable4711[[#This Row],[Unit Price]]*SalesTable4711[[#This Row],[Quantity]]*(1-SalesTable4711[[#This Row],[Discount %]]),2)</f>
        <v>65.099999999999994</v>
      </c>
      <c r="R401" s="3">
        <f>SalesTable4711[[#This Row],[Net Revenue]]-SalesTable4711[[#This Row],[Total Cost]]</f>
        <v>36.239999999999995</v>
      </c>
      <c r="S401" s="34">
        <f>SalesTable4711[[#This Row],[Profit]]/SalesTable4711[[#This Row],[Net Revenue]]</f>
        <v>0.5566820276497696</v>
      </c>
    </row>
    <row r="402" spans="1:19">
      <c r="A402" s="1">
        <v>45835</v>
      </c>
      <c r="B402" t="s">
        <v>460</v>
      </c>
      <c r="C402" t="s">
        <v>39</v>
      </c>
      <c r="D402" t="s">
        <v>40</v>
      </c>
      <c r="E402" t="s">
        <v>30</v>
      </c>
      <c r="F402" t="s">
        <v>41</v>
      </c>
      <c r="G402" t="s">
        <v>42</v>
      </c>
      <c r="H402" t="s">
        <v>33</v>
      </c>
      <c r="I402" s="2">
        <v>6</v>
      </c>
      <c r="J402" s="3">
        <v>54.82</v>
      </c>
      <c r="K402" s="4">
        <v>0.15</v>
      </c>
      <c r="L402" s="3">
        <v>26.94</v>
      </c>
      <c r="M402" s="3">
        <f>SalesTable4711[[#This Row],[Quantity]]*SalesTable4711[[#This Row],[Unit Cost]]</f>
        <v>161.64000000000001</v>
      </c>
      <c r="N402" s="3">
        <f>SalesTable4711[[#This Row],[Net Revenue]]-SalesTable4711[[#This Row],[Total Cost]]</f>
        <v>117.93999999999997</v>
      </c>
      <c r="O402" s="2">
        <v>0</v>
      </c>
      <c r="P402" s="3">
        <f>SalesTable4711[[#This Row],[Unit Price]]*SalesTable4711[[#This Row],[Quantity]]</f>
        <v>328.92</v>
      </c>
      <c r="Q402" s="3">
        <f>ROUND(SalesTable4711[[#This Row],[Unit Price]]*SalesTable4711[[#This Row],[Quantity]]*(1-SalesTable4711[[#This Row],[Discount %]]),2)</f>
        <v>279.58</v>
      </c>
      <c r="R402" s="3">
        <f>SalesTable4711[[#This Row],[Net Revenue]]-SalesTable4711[[#This Row],[Total Cost]]</f>
        <v>117.93999999999997</v>
      </c>
      <c r="S402" s="34">
        <f>SalesTable4711[[#This Row],[Profit]]/SalesTable4711[[#This Row],[Net Revenue]]</f>
        <v>0.4218470562987337</v>
      </c>
    </row>
    <row r="403" spans="1:19">
      <c r="A403" s="1">
        <v>45704</v>
      </c>
      <c r="B403" t="s">
        <v>461</v>
      </c>
      <c r="C403" t="s">
        <v>15</v>
      </c>
      <c r="D403" t="s">
        <v>16</v>
      </c>
      <c r="E403" t="s">
        <v>17</v>
      </c>
      <c r="F403" t="s">
        <v>41</v>
      </c>
      <c r="G403" t="s">
        <v>42</v>
      </c>
      <c r="H403" t="s">
        <v>20</v>
      </c>
      <c r="I403" s="2">
        <v>3</v>
      </c>
      <c r="J403" s="3">
        <v>30.09</v>
      </c>
      <c r="K403" s="4">
        <v>0</v>
      </c>
      <c r="L403" s="3">
        <v>12.14</v>
      </c>
      <c r="M403" s="3">
        <f>SalesTable4711[[#This Row],[Quantity]]*SalesTable4711[[#This Row],[Unit Cost]]</f>
        <v>36.42</v>
      </c>
      <c r="N403" s="3">
        <f>SalesTable4711[[#This Row],[Net Revenue]]-SalesTable4711[[#This Row],[Total Cost]]</f>
        <v>53.849999999999994</v>
      </c>
      <c r="O403" s="2">
        <v>3</v>
      </c>
      <c r="P403" s="3">
        <f>SalesTable4711[[#This Row],[Unit Price]]*SalesTable4711[[#This Row],[Quantity]]</f>
        <v>90.27</v>
      </c>
      <c r="Q403" s="3">
        <f>ROUND(SalesTable4711[[#This Row],[Unit Price]]*SalesTable4711[[#This Row],[Quantity]]*(1-SalesTable4711[[#This Row],[Discount %]]),2)</f>
        <v>90.27</v>
      </c>
      <c r="R403" s="3">
        <f>SalesTable4711[[#This Row],[Net Revenue]]-SalesTable4711[[#This Row],[Total Cost]]</f>
        <v>53.849999999999994</v>
      </c>
      <c r="S403" s="34">
        <f>SalesTable4711[[#This Row],[Profit]]/SalesTable4711[[#This Row],[Net Revenue]]</f>
        <v>0.59654370222665332</v>
      </c>
    </row>
    <row r="404" spans="1:19">
      <c r="A404" s="1">
        <v>46012</v>
      </c>
      <c r="B404" t="s">
        <v>462</v>
      </c>
      <c r="C404" t="s">
        <v>49</v>
      </c>
      <c r="D404" t="s">
        <v>50</v>
      </c>
      <c r="E404" t="s">
        <v>30</v>
      </c>
      <c r="F404" t="s">
        <v>25</v>
      </c>
      <c r="G404" t="s">
        <v>26</v>
      </c>
      <c r="H404" t="s">
        <v>33</v>
      </c>
      <c r="I404" s="2">
        <v>6</v>
      </c>
      <c r="J404" s="3">
        <v>195.12</v>
      </c>
      <c r="K404" s="4">
        <v>0.1</v>
      </c>
      <c r="L404" s="3">
        <v>119.49</v>
      </c>
      <c r="M404" s="3">
        <f>SalesTable4711[[#This Row],[Quantity]]*SalesTable4711[[#This Row],[Unit Cost]]</f>
        <v>716.93999999999994</v>
      </c>
      <c r="N404" s="3">
        <f>SalesTable4711[[#This Row],[Net Revenue]]-SalesTable4711[[#This Row],[Total Cost]]</f>
        <v>336.71000000000015</v>
      </c>
      <c r="O404" s="2">
        <v>0</v>
      </c>
      <c r="P404" s="3">
        <f>SalesTable4711[[#This Row],[Unit Price]]*SalesTable4711[[#This Row],[Quantity]]</f>
        <v>1170.72</v>
      </c>
      <c r="Q404" s="3">
        <f>ROUND(SalesTable4711[[#This Row],[Unit Price]]*SalesTable4711[[#This Row],[Quantity]]*(1-SalesTable4711[[#This Row],[Discount %]]),2)</f>
        <v>1053.6500000000001</v>
      </c>
      <c r="R404" s="3">
        <f>SalesTable4711[[#This Row],[Net Revenue]]-SalesTable4711[[#This Row],[Total Cost]]</f>
        <v>336.71000000000015</v>
      </c>
      <c r="S404" s="34">
        <f>SalesTable4711[[#This Row],[Profit]]/SalesTable4711[[#This Row],[Net Revenue]]</f>
        <v>0.31956532055236569</v>
      </c>
    </row>
    <row r="405" spans="1:19">
      <c r="A405" s="1">
        <v>45972</v>
      </c>
      <c r="B405" t="s">
        <v>463</v>
      </c>
      <c r="C405" t="s">
        <v>22</v>
      </c>
      <c r="D405" t="s">
        <v>23</v>
      </c>
      <c r="E405" t="s">
        <v>24</v>
      </c>
      <c r="F405" t="s">
        <v>25</v>
      </c>
      <c r="G405" t="s">
        <v>26</v>
      </c>
      <c r="H405" t="s">
        <v>33</v>
      </c>
      <c r="I405" s="2">
        <v>6</v>
      </c>
      <c r="J405" s="3">
        <v>13.16</v>
      </c>
      <c r="K405" s="4">
        <v>0.2</v>
      </c>
      <c r="L405" s="3">
        <v>4.2</v>
      </c>
      <c r="M405" s="3">
        <f>SalesTable4711[[#This Row],[Quantity]]*SalesTable4711[[#This Row],[Unit Cost]]</f>
        <v>25.200000000000003</v>
      </c>
      <c r="N405" s="3">
        <f>SalesTable4711[[#This Row],[Net Revenue]]-SalesTable4711[[#This Row],[Total Cost]]</f>
        <v>37.97</v>
      </c>
      <c r="O405" s="2">
        <v>0</v>
      </c>
      <c r="P405" s="3">
        <f>SalesTable4711[[#This Row],[Unit Price]]*SalesTable4711[[#This Row],[Quantity]]</f>
        <v>78.960000000000008</v>
      </c>
      <c r="Q405" s="3">
        <f>ROUND(SalesTable4711[[#This Row],[Unit Price]]*SalesTable4711[[#This Row],[Quantity]]*(1-SalesTable4711[[#This Row],[Discount %]]),2)</f>
        <v>63.17</v>
      </c>
      <c r="R405" s="3">
        <f>SalesTable4711[[#This Row],[Net Revenue]]-SalesTable4711[[#This Row],[Total Cost]]</f>
        <v>37.97</v>
      </c>
      <c r="S405" s="34">
        <f>SalesTable4711[[#This Row],[Profit]]/SalesTable4711[[#This Row],[Net Revenue]]</f>
        <v>0.60107646034510054</v>
      </c>
    </row>
    <row r="406" spans="1:19">
      <c r="A406" s="1">
        <v>45804</v>
      </c>
      <c r="B406" t="s">
        <v>464</v>
      </c>
      <c r="C406" t="s">
        <v>45</v>
      </c>
      <c r="D406" t="s">
        <v>46</v>
      </c>
      <c r="E406" t="s">
        <v>24</v>
      </c>
      <c r="F406" t="s">
        <v>18</v>
      </c>
      <c r="G406" t="s">
        <v>19</v>
      </c>
      <c r="H406" t="s">
        <v>33</v>
      </c>
      <c r="I406" s="2">
        <v>2</v>
      </c>
      <c r="J406" s="3">
        <v>22.45</v>
      </c>
      <c r="K406" s="4">
        <v>0</v>
      </c>
      <c r="L406" s="3">
        <v>8.5</v>
      </c>
      <c r="M406" s="3">
        <f>SalesTable4711[[#This Row],[Quantity]]*SalesTable4711[[#This Row],[Unit Cost]]</f>
        <v>17</v>
      </c>
      <c r="N406" s="3">
        <f>SalesTable4711[[#This Row],[Net Revenue]]-SalesTable4711[[#This Row],[Total Cost]]</f>
        <v>27.9</v>
      </c>
      <c r="O406" s="2">
        <v>0</v>
      </c>
      <c r="P406" s="3">
        <f>SalesTable4711[[#This Row],[Unit Price]]*SalesTable4711[[#This Row],[Quantity]]</f>
        <v>44.9</v>
      </c>
      <c r="Q406" s="3">
        <f>ROUND(SalesTable4711[[#This Row],[Unit Price]]*SalesTable4711[[#This Row],[Quantity]]*(1-SalesTable4711[[#This Row],[Discount %]]),2)</f>
        <v>44.9</v>
      </c>
      <c r="R406" s="3">
        <f>SalesTable4711[[#This Row],[Net Revenue]]-SalesTable4711[[#This Row],[Total Cost]]</f>
        <v>27.9</v>
      </c>
      <c r="S406" s="34">
        <f>SalesTable4711[[#This Row],[Profit]]/SalesTable4711[[#This Row],[Net Revenue]]</f>
        <v>0.62138084632516699</v>
      </c>
    </row>
    <row r="407" spans="1:19">
      <c r="A407" s="1">
        <v>45985</v>
      </c>
      <c r="B407" t="s">
        <v>465</v>
      </c>
      <c r="C407" t="s">
        <v>15</v>
      </c>
      <c r="D407" t="s">
        <v>16</v>
      </c>
      <c r="E407" t="s">
        <v>17</v>
      </c>
      <c r="F407" t="s">
        <v>52</v>
      </c>
      <c r="G407" t="s">
        <v>53</v>
      </c>
      <c r="H407" t="s">
        <v>20</v>
      </c>
      <c r="I407" s="2">
        <v>5</v>
      </c>
      <c r="J407" s="3">
        <v>29.31</v>
      </c>
      <c r="K407" s="4">
        <v>0.1</v>
      </c>
      <c r="L407" s="3">
        <v>11.81</v>
      </c>
      <c r="M407" s="3">
        <f>SalesTable4711[[#This Row],[Quantity]]*SalesTable4711[[#This Row],[Unit Cost]]</f>
        <v>59.050000000000004</v>
      </c>
      <c r="N407" s="3">
        <f>SalesTable4711[[#This Row],[Net Revenue]]-SalesTable4711[[#This Row],[Total Cost]]</f>
        <v>72.849999999999994</v>
      </c>
      <c r="O407" s="2">
        <v>5</v>
      </c>
      <c r="P407" s="3">
        <f>SalesTable4711[[#This Row],[Unit Price]]*SalesTable4711[[#This Row],[Quantity]]</f>
        <v>146.54999999999998</v>
      </c>
      <c r="Q407" s="3">
        <f>ROUND(SalesTable4711[[#This Row],[Unit Price]]*SalesTable4711[[#This Row],[Quantity]]*(1-SalesTable4711[[#This Row],[Discount %]]),2)</f>
        <v>131.9</v>
      </c>
      <c r="R407" s="3">
        <f>SalesTable4711[[#This Row],[Net Revenue]]-SalesTable4711[[#This Row],[Total Cost]]</f>
        <v>72.849999999999994</v>
      </c>
      <c r="S407" s="34">
        <f>SalesTable4711[[#This Row],[Profit]]/SalesTable4711[[#This Row],[Net Revenue]]</f>
        <v>0.55231235784685362</v>
      </c>
    </row>
    <row r="408" spans="1:19">
      <c r="A408" s="1">
        <v>45838</v>
      </c>
      <c r="B408" t="s">
        <v>466</v>
      </c>
      <c r="C408" t="s">
        <v>45</v>
      </c>
      <c r="D408" t="s">
        <v>46</v>
      </c>
      <c r="E408" t="s">
        <v>24</v>
      </c>
      <c r="F408" t="s">
        <v>25</v>
      </c>
      <c r="G408" t="s">
        <v>26</v>
      </c>
      <c r="H408" t="s">
        <v>20</v>
      </c>
      <c r="I408" s="2">
        <v>7</v>
      </c>
      <c r="J408" s="3">
        <v>22.93</v>
      </c>
      <c r="K408" s="4">
        <v>0.2</v>
      </c>
      <c r="L408" s="3">
        <v>8.33</v>
      </c>
      <c r="M408" s="3">
        <f>SalesTable4711[[#This Row],[Quantity]]*SalesTable4711[[#This Row],[Unit Cost]]</f>
        <v>58.31</v>
      </c>
      <c r="N408" s="3">
        <f>SalesTable4711[[#This Row],[Net Revenue]]-SalesTable4711[[#This Row],[Total Cost]]</f>
        <v>70.099999999999994</v>
      </c>
      <c r="O408" s="2">
        <v>7</v>
      </c>
      <c r="P408" s="3">
        <f>SalesTable4711[[#This Row],[Unit Price]]*SalesTable4711[[#This Row],[Quantity]]</f>
        <v>160.51</v>
      </c>
      <c r="Q408" s="3">
        <f>ROUND(SalesTable4711[[#This Row],[Unit Price]]*SalesTable4711[[#This Row],[Quantity]]*(1-SalesTable4711[[#This Row],[Discount %]]),2)</f>
        <v>128.41</v>
      </c>
      <c r="R408" s="3">
        <f>SalesTable4711[[#This Row],[Net Revenue]]-SalesTable4711[[#This Row],[Total Cost]]</f>
        <v>70.099999999999994</v>
      </c>
      <c r="S408" s="34">
        <f>SalesTable4711[[#This Row],[Profit]]/SalesTable4711[[#This Row],[Net Revenue]]</f>
        <v>0.54590763959193211</v>
      </c>
    </row>
    <row r="409" spans="1:19">
      <c r="A409" s="1">
        <v>45979</v>
      </c>
      <c r="B409" t="s">
        <v>467</v>
      </c>
      <c r="C409" t="s">
        <v>63</v>
      </c>
      <c r="D409" t="s">
        <v>64</v>
      </c>
      <c r="E409" t="s">
        <v>17</v>
      </c>
      <c r="F409" t="s">
        <v>52</v>
      </c>
      <c r="G409" t="s">
        <v>53</v>
      </c>
      <c r="H409" t="s">
        <v>33</v>
      </c>
      <c r="I409" s="2">
        <v>6</v>
      </c>
      <c r="J409" s="3">
        <v>81.34</v>
      </c>
      <c r="K409" s="4">
        <v>0</v>
      </c>
      <c r="L409" s="3">
        <v>44.41</v>
      </c>
      <c r="M409" s="3">
        <f>SalesTable4711[[#This Row],[Quantity]]*SalesTable4711[[#This Row],[Unit Cost]]</f>
        <v>266.45999999999998</v>
      </c>
      <c r="N409" s="3">
        <f>SalesTable4711[[#This Row],[Net Revenue]]-SalesTable4711[[#This Row],[Total Cost]]</f>
        <v>221.58000000000004</v>
      </c>
      <c r="O409" s="2">
        <v>0</v>
      </c>
      <c r="P409" s="3">
        <f>SalesTable4711[[#This Row],[Unit Price]]*SalesTable4711[[#This Row],[Quantity]]</f>
        <v>488.04</v>
      </c>
      <c r="Q409" s="3">
        <f>ROUND(SalesTable4711[[#This Row],[Unit Price]]*SalesTable4711[[#This Row],[Quantity]]*(1-SalesTable4711[[#This Row],[Discount %]]),2)</f>
        <v>488.04</v>
      </c>
      <c r="R409" s="3">
        <f>SalesTable4711[[#This Row],[Net Revenue]]-SalesTable4711[[#This Row],[Total Cost]]</f>
        <v>221.58000000000004</v>
      </c>
      <c r="S409" s="34">
        <f>SalesTable4711[[#This Row],[Profit]]/SalesTable4711[[#This Row],[Net Revenue]]</f>
        <v>0.45402016228178027</v>
      </c>
    </row>
    <row r="410" spans="1:19">
      <c r="A410" s="1">
        <v>45965</v>
      </c>
      <c r="B410" t="s">
        <v>468</v>
      </c>
      <c r="C410" t="s">
        <v>82</v>
      </c>
      <c r="D410" t="s">
        <v>83</v>
      </c>
      <c r="E410" t="s">
        <v>75</v>
      </c>
      <c r="F410" t="s">
        <v>25</v>
      </c>
      <c r="G410" t="s">
        <v>26</v>
      </c>
      <c r="H410" t="s">
        <v>33</v>
      </c>
      <c r="I410" s="2">
        <v>4</v>
      </c>
      <c r="J410" s="3">
        <v>27.36</v>
      </c>
      <c r="K410" s="4">
        <v>0.15</v>
      </c>
      <c r="L410" s="3">
        <v>11.97</v>
      </c>
      <c r="M410" s="3">
        <f>SalesTable4711[[#This Row],[Quantity]]*SalesTable4711[[#This Row],[Unit Cost]]</f>
        <v>47.88</v>
      </c>
      <c r="N410" s="3">
        <f>SalesTable4711[[#This Row],[Net Revenue]]-SalesTable4711[[#This Row],[Total Cost]]</f>
        <v>45.139999999999993</v>
      </c>
      <c r="O410" s="2">
        <v>0</v>
      </c>
      <c r="P410" s="3">
        <f>SalesTable4711[[#This Row],[Unit Price]]*SalesTable4711[[#This Row],[Quantity]]</f>
        <v>109.44</v>
      </c>
      <c r="Q410" s="3">
        <f>ROUND(SalesTable4711[[#This Row],[Unit Price]]*SalesTable4711[[#This Row],[Quantity]]*(1-SalesTable4711[[#This Row],[Discount %]]),2)</f>
        <v>93.02</v>
      </c>
      <c r="R410" s="3">
        <f>SalesTable4711[[#This Row],[Net Revenue]]-SalesTable4711[[#This Row],[Total Cost]]</f>
        <v>45.139999999999993</v>
      </c>
      <c r="S410" s="34">
        <f>SalesTable4711[[#This Row],[Profit]]/SalesTable4711[[#This Row],[Net Revenue]]</f>
        <v>0.48527198451945813</v>
      </c>
    </row>
    <row r="411" spans="1:19">
      <c r="A411" s="1">
        <v>45843</v>
      </c>
      <c r="B411" t="s">
        <v>469</v>
      </c>
      <c r="C411" t="s">
        <v>69</v>
      </c>
      <c r="D411" t="s">
        <v>70</v>
      </c>
      <c r="E411" t="s">
        <v>30</v>
      </c>
      <c r="F411" t="s">
        <v>52</v>
      </c>
      <c r="G411" t="s">
        <v>53</v>
      </c>
      <c r="H411" t="s">
        <v>33</v>
      </c>
      <c r="I411" s="2">
        <v>7</v>
      </c>
      <c r="J411" s="3">
        <v>40.020000000000003</v>
      </c>
      <c r="K411" s="4">
        <v>0.2</v>
      </c>
      <c r="L411" s="3">
        <v>18.510000000000002</v>
      </c>
      <c r="M411" s="3">
        <f>SalesTable4711[[#This Row],[Quantity]]*SalesTable4711[[#This Row],[Unit Cost]]</f>
        <v>129.57000000000002</v>
      </c>
      <c r="N411" s="3">
        <f>SalesTable4711[[#This Row],[Net Revenue]]-SalesTable4711[[#This Row],[Total Cost]]</f>
        <v>94.539999999999992</v>
      </c>
      <c r="O411" s="2">
        <v>0</v>
      </c>
      <c r="P411" s="3">
        <f>SalesTable4711[[#This Row],[Unit Price]]*SalesTable4711[[#This Row],[Quantity]]</f>
        <v>280.14000000000004</v>
      </c>
      <c r="Q411" s="3">
        <f>ROUND(SalesTable4711[[#This Row],[Unit Price]]*SalesTable4711[[#This Row],[Quantity]]*(1-SalesTable4711[[#This Row],[Discount %]]),2)</f>
        <v>224.11</v>
      </c>
      <c r="R411" s="3">
        <f>SalesTable4711[[#This Row],[Net Revenue]]-SalesTable4711[[#This Row],[Total Cost]]</f>
        <v>94.539999999999992</v>
      </c>
      <c r="S411" s="34">
        <f>SalesTable4711[[#This Row],[Profit]]/SalesTable4711[[#This Row],[Net Revenue]]</f>
        <v>0.42184641470706341</v>
      </c>
    </row>
    <row r="412" spans="1:19">
      <c r="A412" s="1">
        <v>45960</v>
      </c>
      <c r="B412" t="s">
        <v>470</v>
      </c>
      <c r="C412" t="s">
        <v>22</v>
      </c>
      <c r="D412" t="s">
        <v>23</v>
      </c>
      <c r="E412" t="s">
        <v>24</v>
      </c>
      <c r="F412" t="s">
        <v>31</v>
      </c>
      <c r="G412" t="s">
        <v>32</v>
      </c>
      <c r="H412" t="s">
        <v>20</v>
      </c>
      <c r="I412" s="2">
        <v>4</v>
      </c>
      <c r="J412" s="3">
        <v>12.83</v>
      </c>
      <c r="K412" s="4">
        <v>0.1</v>
      </c>
      <c r="L412" s="3">
        <v>4.1900000000000004</v>
      </c>
      <c r="M412" s="3">
        <f>SalesTable4711[[#This Row],[Quantity]]*SalesTable4711[[#This Row],[Unit Cost]]</f>
        <v>16.760000000000002</v>
      </c>
      <c r="N412" s="3">
        <f>SalesTable4711[[#This Row],[Net Revenue]]-SalesTable4711[[#This Row],[Total Cost]]</f>
        <v>29.429999999999996</v>
      </c>
      <c r="O412" s="2">
        <v>4</v>
      </c>
      <c r="P412" s="3">
        <f>SalesTable4711[[#This Row],[Unit Price]]*SalesTable4711[[#This Row],[Quantity]]</f>
        <v>51.32</v>
      </c>
      <c r="Q412" s="3">
        <f>ROUND(SalesTable4711[[#This Row],[Unit Price]]*SalesTable4711[[#This Row],[Quantity]]*(1-SalesTable4711[[#This Row],[Discount %]]),2)</f>
        <v>46.19</v>
      </c>
      <c r="R412" s="3">
        <f>SalesTable4711[[#This Row],[Net Revenue]]-SalesTable4711[[#This Row],[Total Cost]]</f>
        <v>29.429999999999996</v>
      </c>
      <c r="S412" s="34">
        <f>SalesTable4711[[#This Row],[Profit]]/SalesTable4711[[#This Row],[Net Revenue]]</f>
        <v>0.63715089846287065</v>
      </c>
    </row>
    <row r="413" spans="1:19">
      <c r="A413" s="1">
        <v>45961</v>
      </c>
      <c r="B413" t="s">
        <v>471</v>
      </c>
      <c r="C413" t="s">
        <v>69</v>
      </c>
      <c r="D413" t="s">
        <v>70</v>
      </c>
      <c r="E413" t="s">
        <v>30</v>
      </c>
      <c r="F413" t="s">
        <v>25</v>
      </c>
      <c r="G413" t="s">
        <v>26</v>
      </c>
      <c r="H413" t="s">
        <v>33</v>
      </c>
      <c r="I413" s="2">
        <v>4</v>
      </c>
      <c r="J413" s="3">
        <v>40.49</v>
      </c>
      <c r="K413" s="4">
        <v>0.1</v>
      </c>
      <c r="L413" s="3">
        <v>18.3</v>
      </c>
      <c r="M413" s="3">
        <f>SalesTable4711[[#This Row],[Quantity]]*SalesTable4711[[#This Row],[Unit Cost]]</f>
        <v>73.2</v>
      </c>
      <c r="N413" s="3">
        <f>SalesTable4711[[#This Row],[Net Revenue]]-SalesTable4711[[#This Row],[Total Cost]]</f>
        <v>72.559999999999988</v>
      </c>
      <c r="O413" s="2">
        <v>0</v>
      </c>
      <c r="P413" s="3">
        <f>SalesTable4711[[#This Row],[Unit Price]]*SalesTable4711[[#This Row],[Quantity]]</f>
        <v>161.96</v>
      </c>
      <c r="Q413" s="3">
        <f>ROUND(SalesTable4711[[#This Row],[Unit Price]]*SalesTable4711[[#This Row],[Quantity]]*(1-SalesTable4711[[#This Row],[Discount %]]),2)</f>
        <v>145.76</v>
      </c>
      <c r="R413" s="3">
        <f>SalesTable4711[[#This Row],[Net Revenue]]-SalesTable4711[[#This Row],[Total Cost]]</f>
        <v>72.559999999999988</v>
      </c>
      <c r="S413" s="34">
        <f>SalesTable4711[[#This Row],[Profit]]/SalesTable4711[[#This Row],[Net Revenue]]</f>
        <v>0.49780461031833145</v>
      </c>
    </row>
    <row r="414" spans="1:19">
      <c r="A414" s="1">
        <v>45900</v>
      </c>
      <c r="B414" t="s">
        <v>472</v>
      </c>
      <c r="C414" t="s">
        <v>45</v>
      </c>
      <c r="D414" t="s">
        <v>46</v>
      </c>
      <c r="E414" t="s">
        <v>24</v>
      </c>
      <c r="F414" t="s">
        <v>52</v>
      </c>
      <c r="G414" t="s">
        <v>53</v>
      </c>
      <c r="H414" t="s">
        <v>33</v>
      </c>
      <c r="I414" s="2">
        <v>7</v>
      </c>
      <c r="J414" s="3">
        <v>23.04</v>
      </c>
      <c r="K414" s="4">
        <v>0.1</v>
      </c>
      <c r="L414" s="3">
        <v>8.6</v>
      </c>
      <c r="M414" s="3">
        <f>SalesTable4711[[#This Row],[Quantity]]*SalesTable4711[[#This Row],[Unit Cost]]</f>
        <v>60.199999999999996</v>
      </c>
      <c r="N414" s="3">
        <f>SalesTable4711[[#This Row],[Net Revenue]]-SalesTable4711[[#This Row],[Total Cost]]</f>
        <v>84.950000000000017</v>
      </c>
      <c r="O414" s="2">
        <v>0</v>
      </c>
      <c r="P414" s="3">
        <f>SalesTable4711[[#This Row],[Unit Price]]*SalesTable4711[[#This Row],[Quantity]]</f>
        <v>161.28</v>
      </c>
      <c r="Q414" s="3">
        <f>ROUND(SalesTable4711[[#This Row],[Unit Price]]*SalesTable4711[[#This Row],[Quantity]]*(1-SalesTable4711[[#This Row],[Discount %]]),2)</f>
        <v>145.15</v>
      </c>
      <c r="R414" s="3">
        <f>SalesTable4711[[#This Row],[Net Revenue]]-SalesTable4711[[#This Row],[Total Cost]]</f>
        <v>84.950000000000017</v>
      </c>
      <c r="S414" s="34">
        <f>SalesTable4711[[#This Row],[Profit]]/SalesTable4711[[#This Row],[Net Revenue]]</f>
        <v>0.58525663107130566</v>
      </c>
    </row>
    <row r="415" spans="1:19">
      <c r="A415" s="1">
        <v>45870</v>
      </c>
      <c r="B415" t="s">
        <v>473</v>
      </c>
      <c r="C415" t="s">
        <v>82</v>
      </c>
      <c r="D415" t="s">
        <v>83</v>
      </c>
      <c r="E415" t="s">
        <v>75</v>
      </c>
      <c r="F415" t="s">
        <v>31</v>
      </c>
      <c r="G415" t="s">
        <v>32</v>
      </c>
      <c r="H415" t="s">
        <v>20</v>
      </c>
      <c r="I415" s="2">
        <v>1</v>
      </c>
      <c r="J415" s="3">
        <v>27.11</v>
      </c>
      <c r="K415" s="4">
        <v>0</v>
      </c>
      <c r="L415" s="3">
        <v>11.84</v>
      </c>
      <c r="M415" s="3">
        <f>SalesTable4711[[#This Row],[Quantity]]*SalesTable4711[[#This Row],[Unit Cost]]</f>
        <v>11.84</v>
      </c>
      <c r="N415" s="3">
        <f>SalesTable4711[[#This Row],[Net Revenue]]-SalesTable4711[[#This Row],[Total Cost]]</f>
        <v>15.27</v>
      </c>
      <c r="O415" s="2">
        <v>1</v>
      </c>
      <c r="P415" s="3">
        <f>SalesTable4711[[#This Row],[Unit Price]]*SalesTable4711[[#This Row],[Quantity]]</f>
        <v>27.11</v>
      </c>
      <c r="Q415" s="3">
        <f>ROUND(SalesTable4711[[#This Row],[Unit Price]]*SalesTable4711[[#This Row],[Quantity]]*(1-SalesTable4711[[#This Row],[Discount %]]),2)</f>
        <v>27.11</v>
      </c>
      <c r="R415" s="3">
        <f>SalesTable4711[[#This Row],[Net Revenue]]-SalesTable4711[[#This Row],[Total Cost]]</f>
        <v>15.27</v>
      </c>
      <c r="S415" s="34">
        <f>SalesTable4711[[#This Row],[Profit]]/SalesTable4711[[#This Row],[Net Revenue]]</f>
        <v>0.56326078937661384</v>
      </c>
    </row>
    <row r="416" spans="1:19">
      <c r="A416" s="1">
        <v>45718</v>
      </c>
      <c r="B416" t="s">
        <v>474</v>
      </c>
      <c r="C416" t="s">
        <v>15</v>
      </c>
      <c r="D416" t="s">
        <v>16</v>
      </c>
      <c r="E416" t="s">
        <v>17</v>
      </c>
      <c r="F416" t="s">
        <v>18</v>
      </c>
      <c r="G416" t="s">
        <v>19</v>
      </c>
      <c r="H416" t="s">
        <v>20</v>
      </c>
      <c r="I416" s="2">
        <v>4</v>
      </c>
      <c r="J416" s="3">
        <v>29.74</v>
      </c>
      <c r="K416" s="4">
        <v>0.2</v>
      </c>
      <c r="L416" s="3">
        <v>12.11</v>
      </c>
      <c r="M416" s="3">
        <f>SalesTable4711[[#This Row],[Quantity]]*SalesTable4711[[#This Row],[Unit Cost]]</f>
        <v>48.44</v>
      </c>
      <c r="N416" s="3">
        <f>SalesTable4711[[#This Row],[Net Revenue]]-SalesTable4711[[#This Row],[Total Cost]]</f>
        <v>46.730000000000004</v>
      </c>
      <c r="O416" s="2">
        <v>4</v>
      </c>
      <c r="P416" s="3">
        <f>SalesTable4711[[#This Row],[Unit Price]]*SalesTable4711[[#This Row],[Quantity]]</f>
        <v>118.96</v>
      </c>
      <c r="Q416" s="3">
        <f>ROUND(SalesTable4711[[#This Row],[Unit Price]]*SalesTable4711[[#This Row],[Quantity]]*(1-SalesTable4711[[#This Row],[Discount %]]),2)</f>
        <v>95.17</v>
      </c>
      <c r="R416" s="3">
        <f>SalesTable4711[[#This Row],[Net Revenue]]-SalesTable4711[[#This Row],[Total Cost]]</f>
        <v>46.730000000000004</v>
      </c>
      <c r="S416" s="34">
        <f>SalesTable4711[[#This Row],[Profit]]/SalesTable4711[[#This Row],[Net Revenue]]</f>
        <v>0.49101607649469375</v>
      </c>
    </row>
    <row r="417" spans="1:19">
      <c r="A417" s="1">
        <v>46015</v>
      </c>
      <c r="B417" t="s">
        <v>475</v>
      </c>
      <c r="C417" t="s">
        <v>45</v>
      </c>
      <c r="D417" t="s">
        <v>46</v>
      </c>
      <c r="E417" t="s">
        <v>24</v>
      </c>
      <c r="F417" t="s">
        <v>25</v>
      </c>
      <c r="G417" t="s">
        <v>26</v>
      </c>
      <c r="H417" t="s">
        <v>33</v>
      </c>
      <c r="I417" s="2">
        <v>4</v>
      </c>
      <c r="J417" s="3">
        <v>23.26</v>
      </c>
      <c r="K417" s="4">
        <v>0</v>
      </c>
      <c r="L417" s="3">
        <v>8.4600000000000009</v>
      </c>
      <c r="M417" s="3">
        <f>SalesTable4711[[#This Row],[Quantity]]*SalesTable4711[[#This Row],[Unit Cost]]</f>
        <v>33.840000000000003</v>
      </c>
      <c r="N417" s="3">
        <f>SalesTable4711[[#This Row],[Net Revenue]]-SalesTable4711[[#This Row],[Total Cost]]</f>
        <v>59.2</v>
      </c>
      <c r="O417" s="2">
        <v>0</v>
      </c>
      <c r="P417" s="3">
        <f>SalesTable4711[[#This Row],[Unit Price]]*SalesTable4711[[#This Row],[Quantity]]</f>
        <v>93.04</v>
      </c>
      <c r="Q417" s="3">
        <f>ROUND(SalesTable4711[[#This Row],[Unit Price]]*SalesTable4711[[#This Row],[Quantity]]*(1-SalesTable4711[[#This Row],[Discount %]]),2)</f>
        <v>93.04</v>
      </c>
      <c r="R417" s="3">
        <f>SalesTable4711[[#This Row],[Net Revenue]]-SalesTable4711[[#This Row],[Total Cost]]</f>
        <v>59.2</v>
      </c>
      <c r="S417" s="34">
        <f>SalesTable4711[[#This Row],[Profit]]/SalesTable4711[[#This Row],[Net Revenue]]</f>
        <v>0.63628546861564916</v>
      </c>
    </row>
    <row r="418" spans="1:19">
      <c r="A418" s="1">
        <v>46013</v>
      </c>
      <c r="B418" t="s">
        <v>476</v>
      </c>
      <c r="C418" t="s">
        <v>73</v>
      </c>
      <c r="D418" t="s">
        <v>74</v>
      </c>
      <c r="E418" t="s">
        <v>75</v>
      </c>
      <c r="F418" t="s">
        <v>25</v>
      </c>
      <c r="G418" t="s">
        <v>26</v>
      </c>
      <c r="H418" t="s">
        <v>20</v>
      </c>
      <c r="I418" s="2">
        <v>6</v>
      </c>
      <c r="J418" s="3">
        <v>32.22</v>
      </c>
      <c r="K418" s="4">
        <v>0.15</v>
      </c>
      <c r="L418" s="3">
        <v>14.32</v>
      </c>
      <c r="M418" s="3">
        <f>SalesTable4711[[#This Row],[Quantity]]*SalesTable4711[[#This Row],[Unit Cost]]</f>
        <v>85.92</v>
      </c>
      <c r="N418" s="3">
        <f>SalesTable4711[[#This Row],[Net Revenue]]-SalesTable4711[[#This Row],[Total Cost]]</f>
        <v>78.399999999999991</v>
      </c>
      <c r="O418" s="2">
        <v>6</v>
      </c>
      <c r="P418" s="3">
        <f>SalesTable4711[[#This Row],[Unit Price]]*SalesTable4711[[#This Row],[Quantity]]</f>
        <v>193.32</v>
      </c>
      <c r="Q418" s="3">
        <f>ROUND(SalesTable4711[[#This Row],[Unit Price]]*SalesTable4711[[#This Row],[Quantity]]*(1-SalesTable4711[[#This Row],[Discount %]]),2)</f>
        <v>164.32</v>
      </c>
      <c r="R418" s="3">
        <f>SalesTable4711[[#This Row],[Net Revenue]]-SalesTable4711[[#This Row],[Total Cost]]</f>
        <v>78.399999999999991</v>
      </c>
      <c r="S418" s="34">
        <f>SalesTable4711[[#This Row],[Profit]]/SalesTable4711[[#This Row],[Net Revenue]]</f>
        <v>0.47711781888997074</v>
      </c>
    </row>
    <row r="419" spans="1:19">
      <c r="A419" s="1">
        <v>45925</v>
      </c>
      <c r="B419" t="s">
        <v>477</v>
      </c>
      <c r="C419" t="s">
        <v>55</v>
      </c>
      <c r="D419" t="s">
        <v>56</v>
      </c>
      <c r="E419" t="s">
        <v>24</v>
      </c>
      <c r="F419" t="s">
        <v>25</v>
      </c>
      <c r="G419" t="s">
        <v>26</v>
      </c>
      <c r="H419" t="s">
        <v>33</v>
      </c>
      <c r="I419" s="2">
        <v>1</v>
      </c>
      <c r="J419" s="3">
        <v>9.6199999999999992</v>
      </c>
      <c r="K419" s="4">
        <v>0.05</v>
      </c>
      <c r="L419" s="3">
        <v>2.83</v>
      </c>
      <c r="M419" s="3">
        <f>SalesTable4711[[#This Row],[Quantity]]*SalesTable4711[[#This Row],[Unit Cost]]</f>
        <v>2.83</v>
      </c>
      <c r="N419" s="3">
        <f>SalesTable4711[[#This Row],[Net Revenue]]-SalesTable4711[[#This Row],[Total Cost]]</f>
        <v>6.3100000000000005</v>
      </c>
      <c r="O419" s="2">
        <v>0</v>
      </c>
      <c r="P419" s="3">
        <f>SalesTable4711[[#This Row],[Unit Price]]*SalesTable4711[[#This Row],[Quantity]]</f>
        <v>9.6199999999999992</v>
      </c>
      <c r="Q419" s="3">
        <f>ROUND(SalesTable4711[[#This Row],[Unit Price]]*SalesTable4711[[#This Row],[Quantity]]*(1-SalesTable4711[[#This Row],[Discount %]]),2)</f>
        <v>9.14</v>
      </c>
      <c r="R419" s="3">
        <f>SalesTable4711[[#This Row],[Net Revenue]]-SalesTable4711[[#This Row],[Total Cost]]</f>
        <v>6.3100000000000005</v>
      </c>
      <c r="S419" s="34">
        <f>SalesTable4711[[#This Row],[Profit]]/SalesTable4711[[#This Row],[Net Revenue]]</f>
        <v>0.69037199124726478</v>
      </c>
    </row>
    <row r="420" spans="1:19">
      <c r="A420" s="1">
        <v>45738</v>
      </c>
      <c r="B420" t="s">
        <v>478</v>
      </c>
      <c r="C420" t="s">
        <v>66</v>
      </c>
      <c r="D420" t="s">
        <v>67</v>
      </c>
      <c r="E420" t="s">
        <v>30</v>
      </c>
      <c r="F420" t="s">
        <v>31</v>
      </c>
      <c r="G420" t="s">
        <v>32</v>
      </c>
      <c r="H420" t="s">
        <v>33</v>
      </c>
      <c r="I420" s="2">
        <v>5</v>
      </c>
      <c r="J420" s="3">
        <v>68.39</v>
      </c>
      <c r="K420" s="4">
        <v>0</v>
      </c>
      <c r="L420" s="3">
        <v>33.9</v>
      </c>
      <c r="M420" s="3">
        <f>SalesTable4711[[#This Row],[Quantity]]*SalesTable4711[[#This Row],[Unit Cost]]</f>
        <v>169.5</v>
      </c>
      <c r="N420" s="3">
        <f>SalesTable4711[[#This Row],[Net Revenue]]-SalesTable4711[[#This Row],[Total Cost]]</f>
        <v>172.45</v>
      </c>
      <c r="O420" s="2">
        <v>0</v>
      </c>
      <c r="P420" s="3">
        <f>SalesTable4711[[#This Row],[Unit Price]]*SalesTable4711[[#This Row],[Quantity]]</f>
        <v>341.95</v>
      </c>
      <c r="Q420" s="3">
        <f>ROUND(SalesTable4711[[#This Row],[Unit Price]]*SalesTable4711[[#This Row],[Quantity]]*(1-SalesTable4711[[#This Row],[Discount %]]),2)</f>
        <v>341.95</v>
      </c>
      <c r="R420" s="3">
        <f>SalesTable4711[[#This Row],[Net Revenue]]-SalesTable4711[[#This Row],[Total Cost]]</f>
        <v>172.45</v>
      </c>
      <c r="S420" s="34">
        <f>SalesTable4711[[#This Row],[Profit]]/SalesTable4711[[#This Row],[Net Revenue]]</f>
        <v>0.50431349612516452</v>
      </c>
    </row>
    <row r="421" spans="1:19">
      <c r="A421" s="1">
        <v>45874</v>
      </c>
      <c r="B421" t="s">
        <v>479</v>
      </c>
      <c r="C421" t="s">
        <v>69</v>
      </c>
      <c r="D421" t="s">
        <v>70</v>
      </c>
      <c r="E421" t="s">
        <v>30</v>
      </c>
      <c r="F421" t="s">
        <v>25</v>
      </c>
      <c r="G421" t="s">
        <v>26</v>
      </c>
      <c r="H421" t="s">
        <v>33</v>
      </c>
      <c r="I421" s="2">
        <v>1</v>
      </c>
      <c r="J421" s="3">
        <v>39.909999999999997</v>
      </c>
      <c r="K421" s="4">
        <v>0</v>
      </c>
      <c r="L421" s="3">
        <v>17.91</v>
      </c>
      <c r="M421" s="3">
        <f>SalesTable4711[[#This Row],[Quantity]]*SalesTable4711[[#This Row],[Unit Cost]]</f>
        <v>17.91</v>
      </c>
      <c r="N421" s="3">
        <f>SalesTable4711[[#This Row],[Net Revenue]]-SalesTable4711[[#This Row],[Total Cost]]</f>
        <v>21.999999999999996</v>
      </c>
      <c r="O421" s="2">
        <v>0</v>
      </c>
      <c r="P421" s="3">
        <f>SalesTable4711[[#This Row],[Unit Price]]*SalesTable4711[[#This Row],[Quantity]]</f>
        <v>39.909999999999997</v>
      </c>
      <c r="Q421" s="3">
        <f>ROUND(SalesTable4711[[#This Row],[Unit Price]]*SalesTable4711[[#This Row],[Quantity]]*(1-SalesTable4711[[#This Row],[Discount %]]),2)</f>
        <v>39.909999999999997</v>
      </c>
      <c r="R421" s="3">
        <f>SalesTable4711[[#This Row],[Net Revenue]]-SalesTable4711[[#This Row],[Total Cost]]</f>
        <v>21.999999999999996</v>
      </c>
      <c r="S421" s="34">
        <f>SalesTable4711[[#This Row],[Profit]]/SalesTable4711[[#This Row],[Net Revenue]]</f>
        <v>0.5512402906539714</v>
      </c>
    </row>
    <row r="422" spans="1:19">
      <c r="A422" s="1">
        <v>46011</v>
      </c>
      <c r="B422" t="s">
        <v>480</v>
      </c>
      <c r="C422" t="s">
        <v>28</v>
      </c>
      <c r="D422" t="s">
        <v>29</v>
      </c>
      <c r="E422" t="s">
        <v>30</v>
      </c>
      <c r="F422" t="s">
        <v>25</v>
      </c>
      <c r="G422" t="s">
        <v>26</v>
      </c>
      <c r="H422" t="s">
        <v>33</v>
      </c>
      <c r="I422" s="2">
        <v>5</v>
      </c>
      <c r="J422" s="3">
        <v>25.07</v>
      </c>
      <c r="K422" s="4">
        <v>0</v>
      </c>
      <c r="L422" s="3">
        <v>10.42</v>
      </c>
      <c r="M422" s="3">
        <f>SalesTable4711[[#This Row],[Quantity]]*SalesTable4711[[#This Row],[Unit Cost]]</f>
        <v>52.1</v>
      </c>
      <c r="N422" s="3">
        <f>SalesTable4711[[#This Row],[Net Revenue]]-SalesTable4711[[#This Row],[Total Cost]]</f>
        <v>73.25</v>
      </c>
      <c r="O422" s="2">
        <v>0</v>
      </c>
      <c r="P422" s="3">
        <f>SalesTable4711[[#This Row],[Unit Price]]*SalesTable4711[[#This Row],[Quantity]]</f>
        <v>125.35</v>
      </c>
      <c r="Q422" s="3">
        <f>ROUND(SalesTable4711[[#This Row],[Unit Price]]*SalesTable4711[[#This Row],[Quantity]]*(1-SalesTable4711[[#This Row],[Discount %]]),2)</f>
        <v>125.35</v>
      </c>
      <c r="R422" s="3">
        <f>SalesTable4711[[#This Row],[Net Revenue]]-SalesTable4711[[#This Row],[Total Cost]]</f>
        <v>73.25</v>
      </c>
      <c r="S422" s="34">
        <f>SalesTable4711[[#This Row],[Profit]]/SalesTable4711[[#This Row],[Net Revenue]]</f>
        <v>0.58436378141204626</v>
      </c>
    </row>
    <row r="423" spans="1:19">
      <c r="A423" s="1">
        <v>45753</v>
      </c>
      <c r="B423" t="s">
        <v>481</v>
      </c>
      <c r="C423" t="s">
        <v>22</v>
      </c>
      <c r="D423" t="s">
        <v>23</v>
      </c>
      <c r="E423" t="s">
        <v>24</v>
      </c>
      <c r="F423" t="s">
        <v>41</v>
      </c>
      <c r="G423" t="s">
        <v>42</v>
      </c>
      <c r="H423" t="s">
        <v>33</v>
      </c>
      <c r="I423" s="2">
        <v>1</v>
      </c>
      <c r="J423" s="3">
        <v>13.02</v>
      </c>
      <c r="K423" s="4">
        <v>0.1</v>
      </c>
      <c r="L423" s="3">
        <v>4.18</v>
      </c>
      <c r="M423" s="3">
        <f>SalesTable4711[[#This Row],[Quantity]]*SalesTable4711[[#This Row],[Unit Cost]]</f>
        <v>4.18</v>
      </c>
      <c r="N423" s="3">
        <f>SalesTable4711[[#This Row],[Net Revenue]]-SalesTable4711[[#This Row],[Total Cost]]</f>
        <v>7.5400000000000009</v>
      </c>
      <c r="O423" s="2">
        <v>0</v>
      </c>
      <c r="P423" s="3">
        <f>SalesTable4711[[#This Row],[Unit Price]]*SalesTable4711[[#This Row],[Quantity]]</f>
        <v>13.02</v>
      </c>
      <c r="Q423" s="3">
        <f>ROUND(SalesTable4711[[#This Row],[Unit Price]]*SalesTable4711[[#This Row],[Quantity]]*(1-SalesTable4711[[#This Row],[Discount %]]),2)</f>
        <v>11.72</v>
      </c>
      <c r="R423" s="3">
        <f>SalesTable4711[[#This Row],[Net Revenue]]-SalesTable4711[[#This Row],[Total Cost]]</f>
        <v>7.5400000000000009</v>
      </c>
      <c r="S423" s="34">
        <f>SalesTable4711[[#This Row],[Profit]]/SalesTable4711[[#This Row],[Net Revenue]]</f>
        <v>0.64334470989761094</v>
      </c>
    </row>
    <row r="424" spans="1:19">
      <c r="A424" s="1">
        <v>45754</v>
      </c>
      <c r="B424" t="s">
        <v>482</v>
      </c>
      <c r="C424" t="s">
        <v>45</v>
      </c>
      <c r="D424" t="s">
        <v>46</v>
      </c>
      <c r="E424" t="s">
        <v>24</v>
      </c>
      <c r="F424" t="s">
        <v>18</v>
      </c>
      <c r="G424" t="s">
        <v>19</v>
      </c>
      <c r="H424" t="s">
        <v>20</v>
      </c>
      <c r="I424" s="2">
        <v>2</v>
      </c>
      <c r="J424" s="3">
        <v>23.61</v>
      </c>
      <c r="K424" s="4">
        <v>0.2</v>
      </c>
      <c r="L424" s="3">
        <v>8.52</v>
      </c>
      <c r="M424" s="3">
        <f>SalesTable4711[[#This Row],[Quantity]]*SalesTable4711[[#This Row],[Unit Cost]]</f>
        <v>17.04</v>
      </c>
      <c r="N424" s="3">
        <f>SalesTable4711[[#This Row],[Net Revenue]]-SalesTable4711[[#This Row],[Total Cost]]</f>
        <v>20.740000000000002</v>
      </c>
      <c r="O424" s="2">
        <v>2</v>
      </c>
      <c r="P424" s="3">
        <f>SalesTable4711[[#This Row],[Unit Price]]*SalesTable4711[[#This Row],[Quantity]]</f>
        <v>47.22</v>
      </c>
      <c r="Q424" s="3">
        <f>ROUND(SalesTable4711[[#This Row],[Unit Price]]*SalesTable4711[[#This Row],[Quantity]]*(1-SalesTable4711[[#This Row],[Discount %]]),2)</f>
        <v>37.78</v>
      </c>
      <c r="R424" s="3">
        <f>SalesTable4711[[#This Row],[Net Revenue]]-SalesTable4711[[#This Row],[Total Cost]]</f>
        <v>20.740000000000002</v>
      </c>
      <c r="S424" s="34">
        <f>SalesTable4711[[#This Row],[Profit]]/SalesTable4711[[#This Row],[Net Revenue]]</f>
        <v>0.54896770778189519</v>
      </c>
    </row>
    <row r="425" spans="1:19">
      <c r="A425" s="1">
        <v>45982</v>
      </c>
      <c r="B425" t="s">
        <v>483</v>
      </c>
      <c r="C425" t="s">
        <v>28</v>
      </c>
      <c r="D425" t="s">
        <v>29</v>
      </c>
      <c r="E425" t="s">
        <v>30</v>
      </c>
      <c r="F425" t="s">
        <v>41</v>
      </c>
      <c r="G425" t="s">
        <v>42</v>
      </c>
      <c r="H425" t="s">
        <v>33</v>
      </c>
      <c r="I425" s="2">
        <v>6</v>
      </c>
      <c r="J425" s="3">
        <v>25.62</v>
      </c>
      <c r="K425" s="4">
        <v>0.05</v>
      </c>
      <c r="L425" s="3">
        <v>10.58</v>
      </c>
      <c r="M425" s="3">
        <f>SalesTable4711[[#This Row],[Quantity]]*SalesTable4711[[#This Row],[Unit Cost]]</f>
        <v>63.480000000000004</v>
      </c>
      <c r="N425" s="3">
        <f>SalesTable4711[[#This Row],[Net Revenue]]-SalesTable4711[[#This Row],[Total Cost]]</f>
        <v>82.55</v>
      </c>
      <c r="O425" s="2">
        <v>0</v>
      </c>
      <c r="P425" s="3">
        <f>SalesTable4711[[#This Row],[Unit Price]]*SalesTable4711[[#This Row],[Quantity]]</f>
        <v>153.72</v>
      </c>
      <c r="Q425" s="3">
        <f>ROUND(SalesTable4711[[#This Row],[Unit Price]]*SalesTable4711[[#This Row],[Quantity]]*(1-SalesTable4711[[#This Row],[Discount %]]),2)</f>
        <v>146.03</v>
      </c>
      <c r="R425" s="3">
        <f>SalesTable4711[[#This Row],[Net Revenue]]-SalesTable4711[[#This Row],[Total Cost]]</f>
        <v>82.55</v>
      </c>
      <c r="S425" s="34">
        <f>SalesTable4711[[#This Row],[Profit]]/SalesTable4711[[#This Row],[Net Revenue]]</f>
        <v>0.56529480243785524</v>
      </c>
    </row>
    <row r="426" spans="1:19">
      <c r="A426" s="1">
        <v>45807</v>
      </c>
      <c r="B426" t="s">
        <v>484</v>
      </c>
      <c r="C426" t="s">
        <v>58</v>
      </c>
      <c r="D426" t="s">
        <v>59</v>
      </c>
      <c r="E426" t="s">
        <v>17</v>
      </c>
      <c r="F426" t="s">
        <v>41</v>
      </c>
      <c r="G426" t="s">
        <v>42</v>
      </c>
      <c r="H426" t="s">
        <v>33</v>
      </c>
      <c r="I426" s="2">
        <v>4</v>
      </c>
      <c r="J426" s="3">
        <v>19.73</v>
      </c>
      <c r="K426" s="4">
        <v>0.2</v>
      </c>
      <c r="L426" s="3">
        <v>7.39</v>
      </c>
      <c r="M426" s="3">
        <f>SalesTable4711[[#This Row],[Quantity]]*SalesTable4711[[#This Row],[Unit Cost]]</f>
        <v>29.56</v>
      </c>
      <c r="N426" s="3">
        <f>SalesTable4711[[#This Row],[Net Revenue]]-SalesTable4711[[#This Row],[Total Cost]]</f>
        <v>33.58</v>
      </c>
      <c r="O426" s="2">
        <v>0</v>
      </c>
      <c r="P426" s="3">
        <f>SalesTable4711[[#This Row],[Unit Price]]*SalesTable4711[[#This Row],[Quantity]]</f>
        <v>78.92</v>
      </c>
      <c r="Q426" s="3">
        <f>ROUND(SalesTable4711[[#This Row],[Unit Price]]*SalesTable4711[[#This Row],[Quantity]]*(1-SalesTable4711[[#This Row],[Discount %]]),2)</f>
        <v>63.14</v>
      </c>
      <c r="R426" s="3">
        <f>SalesTable4711[[#This Row],[Net Revenue]]-SalesTable4711[[#This Row],[Total Cost]]</f>
        <v>33.58</v>
      </c>
      <c r="S426" s="34">
        <f>SalesTable4711[[#This Row],[Profit]]/SalesTable4711[[#This Row],[Net Revenue]]</f>
        <v>0.53183401963889765</v>
      </c>
    </row>
    <row r="427" spans="1:19">
      <c r="A427" s="1">
        <v>45834</v>
      </c>
      <c r="B427" t="s">
        <v>485</v>
      </c>
      <c r="C427" t="s">
        <v>22</v>
      </c>
      <c r="D427" t="s">
        <v>23</v>
      </c>
      <c r="E427" t="s">
        <v>24</v>
      </c>
      <c r="F427" t="s">
        <v>52</v>
      </c>
      <c r="G427" t="s">
        <v>53</v>
      </c>
      <c r="H427" t="s">
        <v>33</v>
      </c>
      <c r="I427" s="2">
        <v>2</v>
      </c>
      <c r="J427" s="3">
        <v>13.11</v>
      </c>
      <c r="K427" s="4">
        <v>0.1</v>
      </c>
      <c r="L427" s="3">
        <v>4.25</v>
      </c>
      <c r="M427" s="3">
        <f>SalesTable4711[[#This Row],[Quantity]]*SalesTable4711[[#This Row],[Unit Cost]]</f>
        <v>8.5</v>
      </c>
      <c r="N427" s="3">
        <f>SalesTable4711[[#This Row],[Net Revenue]]-SalesTable4711[[#This Row],[Total Cost]]</f>
        <v>15.100000000000001</v>
      </c>
      <c r="O427" s="2">
        <v>0</v>
      </c>
      <c r="P427" s="3">
        <f>SalesTable4711[[#This Row],[Unit Price]]*SalesTable4711[[#This Row],[Quantity]]</f>
        <v>26.22</v>
      </c>
      <c r="Q427" s="3">
        <f>ROUND(SalesTable4711[[#This Row],[Unit Price]]*SalesTable4711[[#This Row],[Quantity]]*(1-SalesTable4711[[#This Row],[Discount %]]),2)</f>
        <v>23.6</v>
      </c>
      <c r="R427" s="3">
        <f>SalesTable4711[[#This Row],[Net Revenue]]-SalesTable4711[[#This Row],[Total Cost]]</f>
        <v>15.100000000000001</v>
      </c>
      <c r="S427" s="34">
        <f>SalesTable4711[[#This Row],[Profit]]/SalesTable4711[[#This Row],[Net Revenue]]</f>
        <v>0.63983050847457634</v>
      </c>
    </row>
    <row r="428" spans="1:19">
      <c r="A428" s="1">
        <v>45997</v>
      </c>
      <c r="B428" t="s">
        <v>486</v>
      </c>
      <c r="C428" t="s">
        <v>58</v>
      </c>
      <c r="D428" t="s">
        <v>59</v>
      </c>
      <c r="E428" t="s">
        <v>17</v>
      </c>
      <c r="F428" t="s">
        <v>25</v>
      </c>
      <c r="G428" t="s">
        <v>26</v>
      </c>
      <c r="H428" t="s">
        <v>33</v>
      </c>
      <c r="I428" s="2">
        <v>5</v>
      </c>
      <c r="J428" s="3">
        <v>20.190000000000001</v>
      </c>
      <c r="K428" s="4">
        <v>0.05</v>
      </c>
      <c r="L428" s="3">
        <v>7.28</v>
      </c>
      <c r="M428" s="3">
        <f>SalesTable4711[[#This Row],[Quantity]]*SalesTable4711[[#This Row],[Unit Cost]]</f>
        <v>36.4</v>
      </c>
      <c r="N428" s="3">
        <f>SalesTable4711[[#This Row],[Net Revenue]]-SalesTable4711[[#This Row],[Total Cost]]</f>
        <v>59.500000000000007</v>
      </c>
      <c r="O428" s="2">
        <v>0</v>
      </c>
      <c r="P428" s="3">
        <f>SalesTable4711[[#This Row],[Unit Price]]*SalesTable4711[[#This Row],[Quantity]]</f>
        <v>100.95</v>
      </c>
      <c r="Q428" s="3">
        <f>ROUND(SalesTable4711[[#This Row],[Unit Price]]*SalesTable4711[[#This Row],[Quantity]]*(1-SalesTable4711[[#This Row],[Discount %]]),2)</f>
        <v>95.9</v>
      </c>
      <c r="R428" s="3">
        <f>SalesTable4711[[#This Row],[Net Revenue]]-SalesTable4711[[#This Row],[Total Cost]]</f>
        <v>59.500000000000007</v>
      </c>
      <c r="S428" s="34">
        <f>SalesTable4711[[#This Row],[Profit]]/SalesTable4711[[#This Row],[Net Revenue]]</f>
        <v>0.62043795620437958</v>
      </c>
    </row>
    <row r="429" spans="1:19">
      <c r="A429" s="1">
        <v>45706</v>
      </c>
      <c r="B429" t="s">
        <v>487</v>
      </c>
      <c r="C429" t="s">
        <v>35</v>
      </c>
      <c r="D429" t="s">
        <v>36</v>
      </c>
      <c r="E429" t="s">
        <v>17</v>
      </c>
      <c r="F429" t="s">
        <v>52</v>
      </c>
      <c r="G429" t="s">
        <v>53</v>
      </c>
      <c r="H429" t="s">
        <v>33</v>
      </c>
      <c r="I429" s="2">
        <v>8</v>
      </c>
      <c r="J429" s="3">
        <v>24.85</v>
      </c>
      <c r="K429" s="4">
        <v>0</v>
      </c>
      <c r="L429" s="3">
        <v>9.42</v>
      </c>
      <c r="M429" s="3">
        <f>SalesTable4711[[#This Row],[Quantity]]*SalesTable4711[[#This Row],[Unit Cost]]</f>
        <v>75.36</v>
      </c>
      <c r="N429" s="3">
        <f>SalesTable4711[[#This Row],[Net Revenue]]-SalesTable4711[[#This Row],[Total Cost]]</f>
        <v>123.44000000000001</v>
      </c>
      <c r="O429" s="2">
        <v>0</v>
      </c>
      <c r="P429" s="3">
        <f>SalesTable4711[[#This Row],[Unit Price]]*SalesTable4711[[#This Row],[Quantity]]</f>
        <v>198.8</v>
      </c>
      <c r="Q429" s="3">
        <f>ROUND(SalesTable4711[[#This Row],[Unit Price]]*SalesTable4711[[#This Row],[Quantity]]*(1-SalesTable4711[[#This Row],[Discount %]]),2)</f>
        <v>198.8</v>
      </c>
      <c r="R429" s="3">
        <f>SalesTable4711[[#This Row],[Net Revenue]]-SalesTable4711[[#This Row],[Total Cost]]</f>
        <v>123.44000000000001</v>
      </c>
      <c r="S429" s="34">
        <f>SalesTable4711[[#This Row],[Profit]]/SalesTable4711[[#This Row],[Net Revenue]]</f>
        <v>0.6209255533199195</v>
      </c>
    </row>
    <row r="430" spans="1:19">
      <c r="A430" s="1">
        <v>45932</v>
      </c>
      <c r="B430" t="s">
        <v>488</v>
      </c>
      <c r="C430" t="s">
        <v>66</v>
      </c>
      <c r="D430" t="s">
        <v>67</v>
      </c>
      <c r="E430" t="s">
        <v>30</v>
      </c>
      <c r="F430" t="s">
        <v>41</v>
      </c>
      <c r="G430" t="s">
        <v>42</v>
      </c>
      <c r="H430" t="s">
        <v>20</v>
      </c>
      <c r="I430" s="2">
        <v>6</v>
      </c>
      <c r="J430" s="3">
        <v>70.23</v>
      </c>
      <c r="K430" s="4">
        <v>0.05</v>
      </c>
      <c r="L430" s="3">
        <v>33.869999999999997</v>
      </c>
      <c r="M430" s="3">
        <f>SalesTable4711[[#This Row],[Quantity]]*SalesTable4711[[#This Row],[Unit Cost]]</f>
        <v>203.21999999999997</v>
      </c>
      <c r="N430" s="3">
        <f>SalesTable4711[[#This Row],[Net Revenue]]-SalesTable4711[[#This Row],[Total Cost]]</f>
        <v>197.09000000000003</v>
      </c>
      <c r="O430" s="2">
        <v>6</v>
      </c>
      <c r="P430" s="3">
        <f>SalesTable4711[[#This Row],[Unit Price]]*SalesTable4711[[#This Row],[Quantity]]</f>
        <v>421.38</v>
      </c>
      <c r="Q430" s="3">
        <f>ROUND(SalesTable4711[[#This Row],[Unit Price]]*SalesTable4711[[#This Row],[Quantity]]*(1-SalesTable4711[[#This Row],[Discount %]]),2)</f>
        <v>400.31</v>
      </c>
      <c r="R430" s="3">
        <f>SalesTable4711[[#This Row],[Net Revenue]]-SalesTable4711[[#This Row],[Total Cost]]</f>
        <v>197.09000000000003</v>
      </c>
      <c r="S430" s="34">
        <f>SalesTable4711[[#This Row],[Profit]]/SalesTable4711[[#This Row],[Net Revenue]]</f>
        <v>0.49234343383877505</v>
      </c>
    </row>
    <row r="431" spans="1:19">
      <c r="A431" s="1">
        <v>45851</v>
      </c>
      <c r="B431" t="s">
        <v>489</v>
      </c>
      <c r="C431" t="s">
        <v>82</v>
      </c>
      <c r="D431" t="s">
        <v>83</v>
      </c>
      <c r="E431" t="s">
        <v>75</v>
      </c>
      <c r="F431" t="s">
        <v>18</v>
      </c>
      <c r="G431" t="s">
        <v>19</v>
      </c>
      <c r="H431" t="s">
        <v>20</v>
      </c>
      <c r="I431" s="2">
        <v>5</v>
      </c>
      <c r="J431" s="3">
        <v>27.55</v>
      </c>
      <c r="K431" s="4">
        <v>0</v>
      </c>
      <c r="L431" s="3">
        <v>11.79</v>
      </c>
      <c r="M431" s="3">
        <f>SalesTable4711[[#This Row],[Quantity]]*SalesTable4711[[#This Row],[Unit Cost]]</f>
        <v>58.949999999999996</v>
      </c>
      <c r="N431" s="3">
        <f>SalesTable4711[[#This Row],[Net Revenue]]-SalesTable4711[[#This Row],[Total Cost]]</f>
        <v>78.800000000000011</v>
      </c>
      <c r="O431" s="2">
        <v>5</v>
      </c>
      <c r="P431" s="3">
        <f>SalesTable4711[[#This Row],[Unit Price]]*SalesTable4711[[#This Row],[Quantity]]</f>
        <v>137.75</v>
      </c>
      <c r="Q431" s="3">
        <f>ROUND(SalesTable4711[[#This Row],[Unit Price]]*SalesTable4711[[#This Row],[Quantity]]*(1-SalesTable4711[[#This Row],[Discount %]]),2)</f>
        <v>137.75</v>
      </c>
      <c r="R431" s="3">
        <f>SalesTable4711[[#This Row],[Net Revenue]]-SalesTable4711[[#This Row],[Total Cost]]</f>
        <v>78.800000000000011</v>
      </c>
      <c r="S431" s="34">
        <f>SalesTable4711[[#This Row],[Profit]]/SalesTable4711[[#This Row],[Net Revenue]]</f>
        <v>0.57205081669691482</v>
      </c>
    </row>
    <row r="432" spans="1:19">
      <c r="A432" s="1">
        <v>45933</v>
      </c>
      <c r="B432" t="s">
        <v>490</v>
      </c>
      <c r="C432" t="s">
        <v>73</v>
      </c>
      <c r="D432" t="s">
        <v>74</v>
      </c>
      <c r="E432" t="s">
        <v>75</v>
      </c>
      <c r="F432" t="s">
        <v>25</v>
      </c>
      <c r="G432" t="s">
        <v>26</v>
      </c>
      <c r="H432" t="s">
        <v>20</v>
      </c>
      <c r="I432" s="2">
        <v>6</v>
      </c>
      <c r="J432" s="3">
        <v>31.61</v>
      </c>
      <c r="K432" s="4">
        <v>0.15</v>
      </c>
      <c r="L432" s="3">
        <v>14.13</v>
      </c>
      <c r="M432" s="3">
        <f>SalesTable4711[[#This Row],[Quantity]]*SalesTable4711[[#This Row],[Unit Cost]]</f>
        <v>84.78</v>
      </c>
      <c r="N432" s="3">
        <f>SalesTable4711[[#This Row],[Net Revenue]]-SalesTable4711[[#This Row],[Total Cost]]</f>
        <v>76.430000000000007</v>
      </c>
      <c r="O432" s="2">
        <v>6</v>
      </c>
      <c r="P432" s="3">
        <f>SalesTable4711[[#This Row],[Unit Price]]*SalesTable4711[[#This Row],[Quantity]]</f>
        <v>189.66</v>
      </c>
      <c r="Q432" s="3">
        <f>ROUND(SalesTable4711[[#This Row],[Unit Price]]*SalesTable4711[[#This Row],[Quantity]]*(1-SalesTable4711[[#This Row],[Discount %]]),2)</f>
        <v>161.21</v>
      </c>
      <c r="R432" s="3">
        <f>SalesTable4711[[#This Row],[Net Revenue]]-SalesTable4711[[#This Row],[Total Cost]]</f>
        <v>76.430000000000007</v>
      </c>
      <c r="S432" s="34">
        <f>SalesTable4711[[#This Row],[Profit]]/SalesTable4711[[#This Row],[Net Revenue]]</f>
        <v>0.47410210284721793</v>
      </c>
    </row>
    <row r="433" spans="1:19">
      <c r="A433" s="1">
        <v>45962</v>
      </c>
      <c r="B433" t="s">
        <v>491</v>
      </c>
      <c r="C433" t="s">
        <v>89</v>
      </c>
      <c r="D433" t="s">
        <v>90</v>
      </c>
      <c r="E433" t="s">
        <v>75</v>
      </c>
      <c r="F433" t="s">
        <v>31</v>
      </c>
      <c r="G433" t="s">
        <v>32</v>
      </c>
      <c r="H433" t="s">
        <v>33</v>
      </c>
      <c r="I433" s="2">
        <v>3</v>
      </c>
      <c r="J433" s="3">
        <v>19.329999999999998</v>
      </c>
      <c r="K433" s="4">
        <v>0.2</v>
      </c>
      <c r="L433" s="3">
        <v>6.8</v>
      </c>
      <c r="M433" s="3">
        <f>SalesTable4711[[#This Row],[Quantity]]*SalesTable4711[[#This Row],[Unit Cost]]</f>
        <v>20.399999999999999</v>
      </c>
      <c r="N433" s="3">
        <f>SalesTable4711[[#This Row],[Net Revenue]]-SalesTable4711[[#This Row],[Total Cost]]</f>
        <v>25.990000000000002</v>
      </c>
      <c r="O433" s="2">
        <v>0</v>
      </c>
      <c r="P433" s="3">
        <f>SalesTable4711[[#This Row],[Unit Price]]*SalesTable4711[[#This Row],[Quantity]]</f>
        <v>57.989999999999995</v>
      </c>
      <c r="Q433" s="3">
        <f>ROUND(SalesTable4711[[#This Row],[Unit Price]]*SalesTable4711[[#This Row],[Quantity]]*(1-SalesTable4711[[#This Row],[Discount %]]),2)</f>
        <v>46.39</v>
      </c>
      <c r="R433" s="3">
        <f>SalesTable4711[[#This Row],[Net Revenue]]-SalesTable4711[[#This Row],[Total Cost]]</f>
        <v>25.990000000000002</v>
      </c>
      <c r="S433" s="34">
        <f>SalesTable4711[[#This Row],[Profit]]/SalesTable4711[[#This Row],[Net Revenue]]</f>
        <v>0.56025005389092486</v>
      </c>
    </row>
    <row r="434" spans="1:19">
      <c r="A434" s="1">
        <v>45960</v>
      </c>
      <c r="B434" t="s">
        <v>492</v>
      </c>
      <c r="C434" t="s">
        <v>58</v>
      </c>
      <c r="D434" t="s">
        <v>59</v>
      </c>
      <c r="E434" t="s">
        <v>17</v>
      </c>
      <c r="F434" t="s">
        <v>18</v>
      </c>
      <c r="G434" t="s">
        <v>19</v>
      </c>
      <c r="H434" t="s">
        <v>33</v>
      </c>
      <c r="I434" s="2">
        <v>1</v>
      </c>
      <c r="J434" s="3">
        <v>20.440000000000001</v>
      </c>
      <c r="K434" s="4">
        <v>0</v>
      </c>
      <c r="L434" s="3">
        <v>7.19</v>
      </c>
      <c r="M434" s="3">
        <f>SalesTable4711[[#This Row],[Quantity]]*SalesTable4711[[#This Row],[Unit Cost]]</f>
        <v>7.19</v>
      </c>
      <c r="N434" s="3">
        <f>SalesTable4711[[#This Row],[Net Revenue]]-SalesTable4711[[#This Row],[Total Cost]]</f>
        <v>13.25</v>
      </c>
      <c r="O434" s="2">
        <v>0</v>
      </c>
      <c r="P434" s="3">
        <f>SalesTable4711[[#This Row],[Unit Price]]*SalesTable4711[[#This Row],[Quantity]]</f>
        <v>20.440000000000001</v>
      </c>
      <c r="Q434" s="3">
        <f>ROUND(SalesTable4711[[#This Row],[Unit Price]]*SalesTable4711[[#This Row],[Quantity]]*(1-SalesTable4711[[#This Row],[Discount %]]),2)</f>
        <v>20.440000000000001</v>
      </c>
      <c r="R434" s="3">
        <f>SalesTable4711[[#This Row],[Net Revenue]]-SalesTable4711[[#This Row],[Total Cost]]</f>
        <v>13.25</v>
      </c>
      <c r="S434" s="34">
        <f>SalesTable4711[[#This Row],[Profit]]/SalesTable4711[[#This Row],[Net Revenue]]</f>
        <v>0.64823874755381605</v>
      </c>
    </row>
    <row r="435" spans="1:19">
      <c r="A435" s="1">
        <v>45677</v>
      </c>
      <c r="B435" t="s">
        <v>493</v>
      </c>
      <c r="C435" t="s">
        <v>82</v>
      </c>
      <c r="D435" t="s">
        <v>83</v>
      </c>
      <c r="E435" t="s">
        <v>75</v>
      </c>
      <c r="F435" t="s">
        <v>25</v>
      </c>
      <c r="G435" t="s">
        <v>26</v>
      </c>
      <c r="H435" t="s">
        <v>33</v>
      </c>
      <c r="I435" s="2">
        <v>1</v>
      </c>
      <c r="J435" s="3">
        <v>27.01</v>
      </c>
      <c r="K435" s="4">
        <v>0.1</v>
      </c>
      <c r="L435" s="3">
        <v>11.61</v>
      </c>
      <c r="M435" s="3">
        <f>SalesTable4711[[#This Row],[Quantity]]*SalesTable4711[[#This Row],[Unit Cost]]</f>
        <v>11.61</v>
      </c>
      <c r="N435" s="3">
        <f>SalesTable4711[[#This Row],[Net Revenue]]-SalesTable4711[[#This Row],[Total Cost]]</f>
        <v>12.7</v>
      </c>
      <c r="O435" s="2">
        <v>0</v>
      </c>
      <c r="P435" s="3">
        <f>SalesTable4711[[#This Row],[Unit Price]]*SalesTable4711[[#This Row],[Quantity]]</f>
        <v>27.01</v>
      </c>
      <c r="Q435" s="3">
        <f>ROUND(SalesTable4711[[#This Row],[Unit Price]]*SalesTable4711[[#This Row],[Quantity]]*(1-SalesTable4711[[#This Row],[Discount %]]),2)</f>
        <v>24.31</v>
      </c>
      <c r="R435" s="3">
        <f>SalesTable4711[[#This Row],[Net Revenue]]-SalesTable4711[[#This Row],[Total Cost]]</f>
        <v>12.7</v>
      </c>
      <c r="S435" s="34">
        <f>SalesTable4711[[#This Row],[Profit]]/SalesTable4711[[#This Row],[Net Revenue]]</f>
        <v>0.52241875771287538</v>
      </c>
    </row>
    <row r="436" spans="1:19">
      <c r="A436" s="1">
        <v>46019</v>
      </c>
      <c r="B436" t="s">
        <v>494</v>
      </c>
      <c r="C436" t="s">
        <v>22</v>
      </c>
      <c r="D436" t="s">
        <v>23</v>
      </c>
      <c r="E436" t="s">
        <v>24</v>
      </c>
      <c r="F436" t="s">
        <v>31</v>
      </c>
      <c r="G436" t="s">
        <v>32</v>
      </c>
      <c r="H436" t="s">
        <v>20</v>
      </c>
      <c r="I436" s="2">
        <v>3</v>
      </c>
      <c r="J436" s="3">
        <v>12.75</v>
      </c>
      <c r="K436" s="4">
        <v>0</v>
      </c>
      <c r="L436" s="3">
        <v>4.17</v>
      </c>
      <c r="M436" s="3">
        <f>SalesTable4711[[#This Row],[Quantity]]*SalesTable4711[[#This Row],[Unit Cost]]</f>
        <v>12.51</v>
      </c>
      <c r="N436" s="3">
        <f>SalesTable4711[[#This Row],[Net Revenue]]-SalesTable4711[[#This Row],[Total Cost]]</f>
        <v>25.740000000000002</v>
      </c>
      <c r="O436" s="2">
        <v>3</v>
      </c>
      <c r="P436" s="3">
        <f>SalesTable4711[[#This Row],[Unit Price]]*SalesTable4711[[#This Row],[Quantity]]</f>
        <v>38.25</v>
      </c>
      <c r="Q436" s="3">
        <f>ROUND(SalesTable4711[[#This Row],[Unit Price]]*SalesTable4711[[#This Row],[Quantity]]*(1-SalesTable4711[[#This Row],[Discount %]]),2)</f>
        <v>38.25</v>
      </c>
      <c r="R436" s="3">
        <f>SalesTable4711[[#This Row],[Net Revenue]]-SalesTable4711[[#This Row],[Total Cost]]</f>
        <v>25.740000000000002</v>
      </c>
      <c r="S436" s="34">
        <f>SalesTable4711[[#This Row],[Profit]]/SalesTable4711[[#This Row],[Net Revenue]]</f>
        <v>0.67294117647058826</v>
      </c>
    </row>
    <row r="437" spans="1:19">
      <c r="A437" s="1">
        <v>45979</v>
      </c>
      <c r="B437" t="s">
        <v>495</v>
      </c>
      <c r="C437" t="s">
        <v>89</v>
      </c>
      <c r="D437" t="s">
        <v>90</v>
      </c>
      <c r="E437" t="s">
        <v>75</v>
      </c>
      <c r="F437" t="s">
        <v>25</v>
      </c>
      <c r="G437" t="s">
        <v>26</v>
      </c>
      <c r="H437" t="s">
        <v>20</v>
      </c>
      <c r="I437" s="2">
        <v>6</v>
      </c>
      <c r="J437" s="3">
        <v>18.53</v>
      </c>
      <c r="K437" s="4">
        <v>0.2</v>
      </c>
      <c r="L437" s="3">
        <v>6.94</v>
      </c>
      <c r="M437" s="3">
        <f>SalesTable4711[[#This Row],[Quantity]]*SalesTable4711[[#This Row],[Unit Cost]]</f>
        <v>41.64</v>
      </c>
      <c r="N437" s="3">
        <f>SalesTable4711[[#This Row],[Net Revenue]]-SalesTable4711[[#This Row],[Total Cost]]</f>
        <v>47.3</v>
      </c>
      <c r="O437" s="2">
        <v>6</v>
      </c>
      <c r="P437" s="3">
        <f>SalesTable4711[[#This Row],[Unit Price]]*SalesTable4711[[#This Row],[Quantity]]</f>
        <v>111.18</v>
      </c>
      <c r="Q437" s="3">
        <f>ROUND(SalesTable4711[[#This Row],[Unit Price]]*SalesTable4711[[#This Row],[Quantity]]*(1-SalesTable4711[[#This Row],[Discount %]]),2)</f>
        <v>88.94</v>
      </c>
      <c r="R437" s="3">
        <f>SalesTable4711[[#This Row],[Net Revenue]]-SalesTable4711[[#This Row],[Total Cost]]</f>
        <v>47.3</v>
      </c>
      <c r="S437" s="34">
        <f>SalesTable4711[[#This Row],[Profit]]/SalesTable4711[[#This Row],[Net Revenue]]</f>
        <v>0.53181920395772431</v>
      </c>
    </row>
    <row r="438" spans="1:19">
      <c r="A438" s="1">
        <v>45708</v>
      </c>
      <c r="B438" t="s">
        <v>496</v>
      </c>
      <c r="C438" t="s">
        <v>66</v>
      </c>
      <c r="D438" t="s">
        <v>67</v>
      </c>
      <c r="E438" t="s">
        <v>30</v>
      </c>
      <c r="F438" t="s">
        <v>31</v>
      </c>
      <c r="G438" t="s">
        <v>32</v>
      </c>
      <c r="H438" t="s">
        <v>20</v>
      </c>
      <c r="I438" s="2">
        <v>3</v>
      </c>
      <c r="J438" s="3">
        <v>70.48</v>
      </c>
      <c r="K438" s="4">
        <v>0.05</v>
      </c>
      <c r="L438" s="3">
        <v>33.53</v>
      </c>
      <c r="M438" s="3">
        <f>SalesTable4711[[#This Row],[Quantity]]*SalesTable4711[[#This Row],[Unit Cost]]</f>
        <v>100.59</v>
      </c>
      <c r="N438" s="3">
        <f>SalesTable4711[[#This Row],[Net Revenue]]-SalesTable4711[[#This Row],[Total Cost]]</f>
        <v>100.28</v>
      </c>
      <c r="O438" s="2">
        <v>3</v>
      </c>
      <c r="P438" s="3">
        <f>SalesTable4711[[#This Row],[Unit Price]]*SalesTable4711[[#This Row],[Quantity]]</f>
        <v>211.44</v>
      </c>
      <c r="Q438" s="3">
        <f>ROUND(SalesTable4711[[#This Row],[Unit Price]]*SalesTable4711[[#This Row],[Quantity]]*(1-SalesTable4711[[#This Row],[Discount %]]),2)</f>
        <v>200.87</v>
      </c>
      <c r="R438" s="3">
        <f>SalesTable4711[[#This Row],[Net Revenue]]-SalesTable4711[[#This Row],[Total Cost]]</f>
        <v>100.28</v>
      </c>
      <c r="S438" s="34">
        <f>SalesTable4711[[#This Row],[Profit]]/SalesTable4711[[#This Row],[Net Revenue]]</f>
        <v>0.49922835664857867</v>
      </c>
    </row>
    <row r="439" spans="1:19">
      <c r="A439" s="1">
        <v>45895</v>
      </c>
      <c r="B439" t="s">
        <v>497</v>
      </c>
      <c r="C439" t="s">
        <v>73</v>
      </c>
      <c r="D439" t="s">
        <v>74</v>
      </c>
      <c r="E439" t="s">
        <v>75</v>
      </c>
      <c r="F439" t="s">
        <v>52</v>
      </c>
      <c r="G439" t="s">
        <v>53</v>
      </c>
      <c r="H439" t="s">
        <v>20</v>
      </c>
      <c r="I439" s="2">
        <v>2</v>
      </c>
      <c r="J439" s="3">
        <v>32.54</v>
      </c>
      <c r="K439" s="4">
        <v>0.15</v>
      </c>
      <c r="L439" s="3">
        <v>13.99</v>
      </c>
      <c r="M439" s="3">
        <f>SalesTable4711[[#This Row],[Quantity]]*SalesTable4711[[#This Row],[Unit Cost]]</f>
        <v>27.98</v>
      </c>
      <c r="N439" s="3">
        <f>SalesTable4711[[#This Row],[Net Revenue]]-SalesTable4711[[#This Row],[Total Cost]]</f>
        <v>27.34</v>
      </c>
      <c r="O439" s="2">
        <v>2</v>
      </c>
      <c r="P439" s="3">
        <f>SalesTable4711[[#This Row],[Unit Price]]*SalesTable4711[[#This Row],[Quantity]]</f>
        <v>65.08</v>
      </c>
      <c r="Q439" s="3">
        <f>ROUND(SalesTable4711[[#This Row],[Unit Price]]*SalesTable4711[[#This Row],[Quantity]]*(1-SalesTable4711[[#This Row],[Discount %]]),2)</f>
        <v>55.32</v>
      </c>
      <c r="R439" s="3">
        <f>SalesTable4711[[#This Row],[Net Revenue]]-SalesTable4711[[#This Row],[Total Cost]]</f>
        <v>27.34</v>
      </c>
      <c r="S439" s="34">
        <f>SalesTable4711[[#This Row],[Profit]]/SalesTable4711[[#This Row],[Net Revenue]]</f>
        <v>0.49421547360809831</v>
      </c>
    </row>
    <row r="440" spans="1:19">
      <c r="A440" s="1">
        <v>45959</v>
      </c>
      <c r="B440" t="s">
        <v>498</v>
      </c>
      <c r="C440" t="s">
        <v>89</v>
      </c>
      <c r="D440" t="s">
        <v>90</v>
      </c>
      <c r="E440" t="s">
        <v>75</v>
      </c>
      <c r="F440" t="s">
        <v>52</v>
      </c>
      <c r="G440" t="s">
        <v>53</v>
      </c>
      <c r="H440" t="s">
        <v>33</v>
      </c>
      <c r="I440" s="2">
        <v>6</v>
      </c>
      <c r="J440" s="3">
        <v>18.98</v>
      </c>
      <c r="K440" s="4">
        <v>0</v>
      </c>
      <c r="L440" s="3">
        <v>6.81</v>
      </c>
      <c r="M440" s="3">
        <f>SalesTable4711[[#This Row],[Quantity]]*SalesTable4711[[#This Row],[Unit Cost]]</f>
        <v>40.86</v>
      </c>
      <c r="N440" s="3">
        <f>SalesTable4711[[#This Row],[Net Revenue]]-SalesTable4711[[#This Row],[Total Cost]]</f>
        <v>73.02</v>
      </c>
      <c r="O440" s="2">
        <v>0</v>
      </c>
      <c r="P440" s="3">
        <f>SalesTable4711[[#This Row],[Unit Price]]*SalesTable4711[[#This Row],[Quantity]]</f>
        <v>113.88</v>
      </c>
      <c r="Q440" s="3">
        <f>ROUND(SalesTable4711[[#This Row],[Unit Price]]*SalesTable4711[[#This Row],[Quantity]]*(1-SalesTable4711[[#This Row],[Discount %]]),2)</f>
        <v>113.88</v>
      </c>
      <c r="R440" s="3">
        <f>SalesTable4711[[#This Row],[Net Revenue]]-SalesTable4711[[#This Row],[Total Cost]]</f>
        <v>73.02</v>
      </c>
      <c r="S440" s="34">
        <f>SalesTable4711[[#This Row],[Profit]]/SalesTable4711[[#This Row],[Net Revenue]]</f>
        <v>0.64120126448893566</v>
      </c>
    </row>
    <row r="441" spans="1:19">
      <c r="A441" s="1">
        <v>45927</v>
      </c>
      <c r="B441" t="s">
        <v>499</v>
      </c>
      <c r="C441" t="s">
        <v>49</v>
      </c>
      <c r="D441" t="s">
        <v>50</v>
      </c>
      <c r="E441" t="s">
        <v>30</v>
      </c>
      <c r="F441" t="s">
        <v>31</v>
      </c>
      <c r="G441" t="s">
        <v>32</v>
      </c>
      <c r="H441" t="s">
        <v>33</v>
      </c>
      <c r="I441" s="2">
        <v>1</v>
      </c>
      <c r="J441" s="3">
        <v>192.65</v>
      </c>
      <c r="K441" s="4">
        <v>0</v>
      </c>
      <c r="L441" s="3">
        <v>119.07</v>
      </c>
      <c r="M441" s="3">
        <f>SalesTable4711[[#This Row],[Quantity]]*SalesTable4711[[#This Row],[Unit Cost]]</f>
        <v>119.07</v>
      </c>
      <c r="N441" s="3">
        <f>SalesTable4711[[#This Row],[Net Revenue]]-SalesTable4711[[#This Row],[Total Cost]]</f>
        <v>73.580000000000013</v>
      </c>
      <c r="O441" s="2">
        <v>0</v>
      </c>
      <c r="P441" s="3">
        <f>SalesTable4711[[#This Row],[Unit Price]]*SalesTable4711[[#This Row],[Quantity]]</f>
        <v>192.65</v>
      </c>
      <c r="Q441" s="3">
        <f>ROUND(SalesTable4711[[#This Row],[Unit Price]]*SalesTable4711[[#This Row],[Quantity]]*(1-SalesTable4711[[#This Row],[Discount %]]),2)</f>
        <v>192.65</v>
      </c>
      <c r="R441" s="3">
        <f>SalesTable4711[[#This Row],[Net Revenue]]-SalesTable4711[[#This Row],[Total Cost]]</f>
        <v>73.580000000000013</v>
      </c>
      <c r="S441" s="34">
        <f>SalesTable4711[[#This Row],[Profit]]/SalesTable4711[[#This Row],[Net Revenue]]</f>
        <v>0.38193615364650929</v>
      </c>
    </row>
    <row r="442" spans="1:19">
      <c r="A442" s="1">
        <v>46019</v>
      </c>
      <c r="B442" t="s">
        <v>500</v>
      </c>
      <c r="C442" t="s">
        <v>22</v>
      </c>
      <c r="D442" t="s">
        <v>23</v>
      </c>
      <c r="E442" t="s">
        <v>24</v>
      </c>
      <c r="F442" t="s">
        <v>41</v>
      </c>
      <c r="G442" t="s">
        <v>42</v>
      </c>
      <c r="H442" t="s">
        <v>33</v>
      </c>
      <c r="I442" s="2">
        <v>7</v>
      </c>
      <c r="J442" s="3">
        <v>12.77</v>
      </c>
      <c r="K442" s="4">
        <v>0</v>
      </c>
      <c r="L442" s="3">
        <v>4.26</v>
      </c>
      <c r="M442" s="3">
        <f>SalesTable4711[[#This Row],[Quantity]]*SalesTable4711[[#This Row],[Unit Cost]]</f>
        <v>29.82</v>
      </c>
      <c r="N442" s="3">
        <f>SalesTable4711[[#This Row],[Net Revenue]]-SalesTable4711[[#This Row],[Total Cost]]</f>
        <v>59.57</v>
      </c>
      <c r="O442" s="2">
        <v>0</v>
      </c>
      <c r="P442" s="3">
        <f>SalesTable4711[[#This Row],[Unit Price]]*SalesTable4711[[#This Row],[Quantity]]</f>
        <v>89.39</v>
      </c>
      <c r="Q442" s="3">
        <f>ROUND(SalesTable4711[[#This Row],[Unit Price]]*SalesTable4711[[#This Row],[Quantity]]*(1-SalesTable4711[[#This Row],[Discount %]]),2)</f>
        <v>89.39</v>
      </c>
      <c r="R442" s="3">
        <f>SalesTable4711[[#This Row],[Net Revenue]]-SalesTable4711[[#This Row],[Total Cost]]</f>
        <v>59.57</v>
      </c>
      <c r="S442" s="34">
        <f>SalesTable4711[[#This Row],[Profit]]/SalesTable4711[[#This Row],[Net Revenue]]</f>
        <v>0.66640563821456533</v>
      </c>
    </row>
    <row r="443" spans="1:19">
      <c r="A443" s="1">
        <v>45673</v>
      </c>
      <c r="B443" t="s">
        <v>501</v>
      </c>
      <c r="C443" t="s">
        <v>45</v>
      </c>
      <c r="D443" t="s">
        <v>46</v>
      </c>
      <c r="E443" t="s">
        <v>24</v>
      </c>
      <c r="F443" t="s">
        <v>31</v>
      </c>
      <c r="G443" t="s">
        <v>32</v>
      </c>
      <c r="H443" t="s">
        <v>20</v>
      </c>
      <c r="I443" s="2">
        <v>2</v>
      </c>
      <c r="J443" s="3">
        <v>23.37</v>
      </c>
      <c r="K443" s="4">
        <v>0.2</v>
      </c>
      <c r="L443" s="3">
        <v>8.5</v>
      </c>
      <c r="M443" s="3">
        <f>SalesTable4711[[#This Row],[Quantity]]*SalesTable4711[[#This Row],[Unit Cost]]</f>
        <v>17</v>
      </c>
      <c r="N443" s="3">
        <f>SalesTable4711[[#This Row],[Net Revenue]]-SalesTable4711[[#This Row],[Total Cost]]</f>
        <v>20.39</v>
      </c>
      <c r="O443" s="2">
        <v>2</v>
      </c>
      <c r="P443" s="3">
        <f>SalesTable4711[[#This Row],[Unit Price]]*SalesTable4711[[#This Row],[Quantity]]</f>
        <v>46.74</v>
      </c>
      <c r="Q443" s="3">
        <f>ROUND(SalesTable4711[[#This Row],[Unit Price]]*SalesTable4711[[#This Row],[Quantity]]*(1-SalesTable4711[[#This Row],[Discount %]]),2)</f>
        <v>37.39</v>
      </c>
      <c r="R443" s="3">
        <f>SalesTable4711[[#This Row],[Net Revenue]]-SalesTable4711[[#This Row],[Total Cost]]</f>
        <v>20.39</v>
      </c>
      <c r="S443" s="34">
        <f>SalesTable4711[[#This Row],[Profit]]/SalesTable4711[[#This Row],[Net Revenue]]</f>
        <v>0.54533297673174641</v>
      </c>
    </row>
    <row r="444" spans="1:19">
      <c r="A444" s="1">
        <v>45825</v>
      </c>
      <c r="B444" t="s">
        <v>502</v>
      </c>
      <c r="C444" t="s">
        <v>28</v>
      </c>
      <c r="D444" t="s">
        <v>29</v>
      </c>
      <c r="E444" t="s">
        <v>30</v>
      </c>
      <c r="F444" t="s">
        <v>31</v>
      </c>
      <c r="G444" t="s">
        <v>32</v>
      </c>
      <c r="H444" t="s">
        <v>33</v>
      </c>
      <c r="I444" s="2">
        <v>6</v>
      </c>
      <c r="J444" s="3">
        <v>25.16</v>
      </c>
      <c r="K444" s="4">
        <v>0</v>
      </c>
      <c r="L444" s="3">
        <v>10.61</v>
      </c>
      <c r="M444" s="3">
        <f>SalesTable4711[[#This Row],[Quantity]]*SalesTable4711[[#This Row],[Unit Cost]]</f>
        <v>63.66</v>
      </c>
      <c r="N444" s="3">
        <f>SalesTable4711[[#This Row],[Net Revenue]]-SalesTable4711[[#This Row],[Total Cost]]</f>
        <v>87.300000000000011</v>
      </c>
      <c r="O444" s="2">
        <v>0</v>
      </c>
      <c r="P444" s="3">
        <f>SalesTable4711[[#This Row],[Unit Price]]*SalesTable4711[[#This Row],[Quantity]]</f>
        <v>150.96</v>
      </c>
      <c r="Q444" s="3">
        <f>ROUND(SalesTable4711[[#This Row],[Unit Price]]*SalesTable4711[[#This Row],[Quantity]]*(1-SalesTable4711[[#This Row],[Discount %]]),2)</f>
        <v>150.96</v>
      </c>
      <c r="R444" s="3">
        <f>SalesTable4711[[#This Row],[Net Revenue]]-SalesTable4711[[#This Row],[Total Cost]]</f>
        <v>87.300000000000011</v>
      </c>
      <c r="S444" s="34">
        <f>SalesTable4711[[#This Row],[Profit]]/SalesTable4711[[#This Row],[Net Revenue]]</f>
        <v>0.57829888712241662</v>
      </c>
    </row>
    <row r="445" spans="1:19">
      <c r="A445" s="1">
        <v>45722</v>
      </c>
      <c r="B445" t="s">
        <v>503</v>
      </c>
      <c r="C445" t="s">
        <v>69</v>
      </c>
      <c r="D445" t="s">
        <v>70</v>
      </c>
      <c r="E445" t="s">
        <v>30</v>
      </c>
      <c r="F445" t="s">
        <v>25</v>
      </c>
      <c r="G445" t="s">
        <v>26</v>
      </c>
      <c r="H445" t="s">
        <v>33</v>
      </c>
      <c r="I445" s="2">
        <v>4</v>
      </c>
      <c r="J445" s="3">
        <v>41.11</v>
      </c>
      <c r="K445" s="4">
        <v>0.15</v>
      </c>
      <c r="L445" s="3">
        <v>18.57</v>
      </c>
      <c r="M445" s="3">
        <f>SalesTable4711[[#This Row],[Quantity]]*SalesTable4711[[#This Row],[Unit Cost]]</f>
        <v>74.28</v>
      </c>
      <c r="N445" s="3">
        <f>SalesTable4711[[#This Row],[Net Revenue]]-SalesTable4711[[#This Row],[Total Cost]]</f>
        <v>65.490000000000009</v>
      </c>
      <c r="O445" s="2">
        <v>0</v>
      </c>
      <c r="P445" s="3">
        <f>SalesTable4711[[#This Row],[Unit Price]]*SalesTable4711[[#This Row],[Quantity]]</f>
        <v>164.44</v>
      </c>
      <c r="Q445" s="3">
        <f>ROUND(SalesTable4711[[#This Row],[Unit Price]]*SalesTable4711[[#This Row],[Quantity]]*(1-SalesTable4711[[#This Row],[Discount %]]),2)</f>
        <v>139.77000000000001</v>
      </c>
      <c r="R445" s="3">
        <f>SalesTable4711[[#This Row],[Net Revenue]]-SalesTable4711[[#This Row],[Total Cost]]</f>
        <v>65.490000000000009</v>
      </c>
      <c r="S445" s="34">
        <f>SalesTable4711[[#This Row],[Profit]]/SalesTable4711[[#This Row],[Net Revenue]]</f>
        <v>0.46855548400944413</v>
      </c>
    </row>
    <row r="446" spans="1:19">
      <c r="A446" s="1">
        <v>45682</v>
      </c>
      <c r="B446" t="s">
        <v>504</v>
      </c>
      <c r="C446" t="s">
        <v>89</v>
      </c>
      <c r="D446" t="s">
        <v>90</v>
      </c>
      <c r="E446" t="s">
        <v>75</v>
      </c>
      <c r="F446" t="s">
        <v>31</v>
      </c>
      <c r="G446" t="s">
        <v>32</v>
      </c>
      <c r="H446" t="s">
        <v>20</v>
      </c>
      <c r="I446" s="2">
        <v>2</v>
      </c>
      <c r="J446" s="3">
        <v>18.47</v>
      </c>
      <c r="K446" s="4">
        <v>0.05</v>
      </c>
      <c r="L446" s="3">
        <v>6.98</v>
      </c>
      <c r="M446" s="3">
        <f>SalesTable4711[[#This Row],[Quantity]]*SalesTable4711[[#This Row],[Unit Cost]]</f>
        <v>13.96</v>
      </c>
      <c r="N446" s="3">
        <f>SalesTable4711[[#This Row],[Net Revenue]]-SalesTable4711[[#This Row],[Total Cost]]</f>
        <v>21.130000000000003</v>
      </c>
      <c r="O446" s="2">
        <v>2</v>
      </c>
      <c r="P446" s="3">
        <f>SalesTable4711[[#This Row],[Unit Price]]*SalesTable4711[[#This Row],[Quantity]]</f>
        <v>36.94</v>
      </c>
      <c r="Q446" s="3">
        <f>ROUND(SalesTable4711[[#This Row],[Unit Price]]*SalesTable4711[[#This Row],[Quantity]]*(1-SalesTable4711[[#This Row],[Discount %]]),2)</f>
        <v>35.090000000000003</v>
      </c>
      <c r="R446" s="3">
        <f>SalesTable4711[[#This Row],[Net Revenue]]-SalesTable4711[[#This Row],[Total Cost]]</f>
        <v>21.130000000000003</v>
      </c>
      <c r="S446" s="34">
        <f>SalesTable4711[[#This Row],[Profit]]/SalesTable4711[[#This Row],[Net Revenue]]</f>
        <v>0.60216585921915078</v>
      </c>
    </row>
    <row r="447" spans="1:19">
      <c r="A447" s="1">
        <v>45838</v>
      </c>
      <c r="B447" t="s">
        <v>505</v>
      </c>
      <c r="C447" t="s">
        <v>89</v>
      </c>
      <c r="D447" t="s">
        <v>90</v>
      </c>
      <c r="E447" t="s">
        <v>75</v>
      </c>
      <c r="F447" t="s">
        <v>41</v>
      </c>
      <c r="G447" t="s">
        <v>42</v>
      </c>
      <c r="H447" t="s">
        <v>20</v>
      </c>
      <c r="I447" s="2">
        <v>4</v>
      </c>
      <c r="J447" s="3">
        <v>18.54</v>
      </c>
      <c r="K447" s="4">
        <v>0.2</v>
      </c>
      <c r="L447" s="3">
        <v>6.84</v>
      </c>
      <c r="M447" s="3">
        <f>SalesTable4711[[#This Row],[Quantity]]*SalesTable4711[[#This Row],[Unit Cost]]</f>
        <v>27.36</v>
      </c>
      <c r="N447" s="3">
        <f>SalesTable4711[[#This Row],[Net Revenue]]-SalesTable4711[[#This Row],[Total Cost]]</f>
        <v>31.97</v>
      </c>
      <c r="O447" s="2">
        <v>4</v>
      </c>
      <c r="P447" s="3">
        <f>SalesTable4711[[#This Row],[Unit Price]]*SalesTable4711[[#This Row],[Quantity]]</f>
        <v>74.16</v>
      </c>
      <c r="Q447" s="3">
        <f>ROUND(SalesTable4711[[#This Row],[Unit Price]]*SalesTable4711[[#This Row],[Quantity]]*(1-SalesTable4711[[#This Row],[Discount %]]),2)</f>
        <v>59.33</v>
      </c>
      <c r="R447" s="3">
        <f>SalesTable4711[[#This Row],[Net Revenue]]-SalesTable4711[[#This Row],[Total Cost]]</f>
        <v>31.97</v>
      </c>
      <c r="S447" s="34">
        <f>SalesTable4711[[#This Row],[Profit]]/SalesTable4711[[#This Row],[Net Revenue]]</f>
        <v>0.53885049721894485</v>
      </c>
    </row>
    <row r="448" spans="1:19">
      <c r="A448" s="1">
        <v>45980</v>
      </c>
      <c r="B448" t="s">
        <v>506</v>
      </c>
      <c r="C448" t="s">
        <v>22</v>
      </c>
      <c r="D448" t="s">
        <v>23</v>
      </c>
      <c r="E448" t="s">
        <v>24</v>
      </c>
      <c r="F448" t="s">
        <v>25</v>
      </c>
      <c r="G448" t="s">
        <v>26</v>
      </c>
      <c r="H448" t="s">
        <v>20</v>
      </c>
      <c r="I448" s="2">
        <v>5</v>
      </c>
      <c r="J448" s="3">
        <v>13.06</v>
      </c>
      <c r="K448" s="4">
        <v>0.1</v>
      </c>
      <c r="L448" s="3">
        <v>4.25</v>
      </c>
      <c r="M448" s="3">
        <f>SalesTable4711[[#This Row],[Quantity]]*SalesTable4711[[#This Row],[Unit Cost]]</f>
        <v>21.25</v>
      </c>
      <c r="N448" s="3">
        <f>SalesTable4711[[#This Row],[Net Revenue]]-SalesTable4711[[#This Row],[Total Cost]]</f>
        <v>37.520000000000003</v>
      </c>
      <c r="O448" s="2">
        <v>5</v>
      </c>
      <c r="P448" s="3">
        <f>SalesTable4711[[#This Row],[Unit Price]]*SalesTable4711[[#This Row],[Quantity]]</f>
        <v>65.3</v>
      </c>
      <c r="Q448" s="3">
        <f>ROUND(SalesTable4711[[#This Row],[Unit Price]]*SalesTable4711[[#This Row],[Quantity]]*(1-SalesTable4711[[#This Row],[Discount %]]),2)</f>
        <v>58.77</v>
      </c>
      <c r="R448" s="3">
        <f>SalesTable4711[[#This Row],[Net Revenue]]-SalesTable4711[[#This Row],[Total Cost]]</f>
        <v>37.520000000000003</v>
      </c>
      <c r="S448" s="34">
        <f>SalesTable4711[[#This Row],[Profit]]/SalesTable4711[[#This Row],[Net Revenue]]</f>
        <v>0.63842096307639951</v>
      </c>
    </row>
    <row r="449" spans="1:19">
      <c r="A449" s="1">
        <v>45805</v>
      </c>
      <c r="B449" t="s">
        <v>507</v>
      </c>
      <c r="C449" t="s">
        <v>73</v>
      </c>
      <c r="D449" t="s">
        <v>74</v>
      </c>
      <c r="E449" t="s">
        <v>75</v>
      </c>
      <c r="F449" t="s">
        <v>52</v>
      </c>
      <c r="G449" t="s">
        <v>53</v>
      </c>
      <c r="H449" t="s">
        <v>33</v>
      </c>
      <c r="I449" s="2">
        <v>7</v>
      </c>
      <c r="J449" s="3">
        <v>31.04</v>
      </c>
      <c r="K449" s="4">
        <v>0</v>
      </c>
      <c r="L449" s="3">
        <v>14.17</v>
      </c>
      <c r="M449" s="3">
        <f>SalesTable4711[[#This Row],[Quantity]]*SalesTable4711[[#This Row],[Unit Cost]]</f>
        <v>99.19</v>
      </c>
      <c r="N449" s="3">
        <f>SalesTable4711[[#This Row],[Net Revenue]]-SalesTable4711[[#This Row],[Total Cost]]</f>
        <v>118.09</v>
      </c>
      <c r="O449" s="2">
        <v>0</v>
      </c>
      <c r="P449" s="3">
        <f>SalesTable4711[[#This Row],[Unit Price]]*SalesTable4711[[#This Row],[Quantity]]</f>
        <v>217.28</v>
      </c>
      <c r="Q449" s="3">
        <f>ROUND(SalesTable4711[[#This Row],[Unit Price]]*SalesTable4711[[#This Row],[Quantity]]*(1-SalesTable4711[[#This Row],[Discount %]]),2)</f>
        <v>217.28</v>
      </c>
      <c r="R449" s="3">
        <f>SalesTable4711[[#This Row],[Net Revenue]]-SalesTable4711[[#This Row],[Total Cost]]</f>
        <v>118.09</v>
      </c>
      <c r="S449" s="34">
        <f>SalesTable4711[[#This Row],[Profit]]/SalesTable4711[[#This Row],[Net Revenue]]</f>
        <v>0.54349226804123718</v>
      </c>
    </row>
    <row r="450" spans="1:19">
      <c r="A450" s="1">
        <v>45764</v>
      </c>
      <c r="B450" t="s">
        <v>508</v>
      </c>
      <c r="C450" t="s">
        <v>45</v>
      </c>
      <c r="D450" t="s">
        <v>46</v>
      </c>
      <c r="E450" t="s">
        <v>24</v>
      </c>
      <c r="F450" t="s">
        <v>18</v>
      </c>
      <c r="G450" t="s">
        <v>19</v>
      </c>
      <c r="H450" t="s">
        <v>20</v>
      </c>
      <c r="I450" s="2">
        <v>1</v>
      </c>
      <c r="J450" s="3">
        <v>22.8</v>
      </c>
      <c r="K450" s="4">
        <v>0</v>
      </c>
      <c r="L450" s="3">
        <v>8.4700000000000006</v>
      </c>
      <c r="M450" s="3">
        <f>SalesTable4711[[#This Row],[Quantity]]*SalesTable4711[[#This Row],[Unit Cost]]</f>
        <v>8.4700000000000006</v>
      </c>
      <c r="N450" s="3">
        <f>SalesTable4711[[#This Row],[Net Revenue]]-SalesTable4711[[#This Row],[Total Cost]]</f>
        <v>14.33</v>
      </c>
      <c r="O450" s="2">
        <v>1</v>
      </c>
      <c r="P450" s="3">
        <f>SalesTable4711[[#This Row],[Unit Price]]*SalesTable4711[[#This Row],[Quantity]]</f>
        <v>22.8</v>
      </c>
      <c r="Q450" s="3">
        <f>ROUND(SalesTable4711[[#This Row],[Unit Price]]*SalesTable4711[[#This Row],[Quantity]]*(1-SalesTable4711[[#This Row],[Discount %]]),2)</f>
        <v>22.8</v>
      </c>
      <c r="R450" s="3">
        <f>SalesTable4711[[#This Row],[Net Revenue]]-SalesTable4711[[#This Row],[Total Cost]]</f>
        <v>14.33</v>
      </c>
      <c r="S450" s="34">
        <f>SalesTable4711[[#This Row],[Profit]]/SalesTable4711[[#This Row],[Net Revenue]]</f>
        <v>0.62850877192982457</v>
      </c>
    </row>
    <row r="451" spans="1:19">
      <c r="A451" s="1">
        <v>45781</v>
      </c>
      <c r="B451" t="s">
        <v>509</v>
      </c>
      <c r="C451" t="s">
        <v>89</v>
      </c>
      <c r="D451" t="s">
        <v>90</v>
      </c>
      <c r="E451" t="s">
        <v>75</v>
      </c>
      <c r="F451" t="s">
        <v>52</v>
      </c>
      <c r="G451" t="s">
        <v>53</v>
      </c>
      <c r="H451" t="s">
        <v>33</v>
      </c>
      <c r="I451" s="2">
        <v>4</v>
      </c>
      <c r="J451" s="3">
        <v>19.16</v>
      </c>
      <c r="K451" s="4">
        <v>0.1</v>
      </c>
      <c r="L451" s="3">
        <v>6.77</v>
      </c>
      <c r="M451" s="3">
        <f>SalesTable4711[[#This Row],[Quantity]]*SalesTable4711[[#This Row],[Unit Cost]]</f>
        <v>27.08</v>
      </c>
      <c r="N451" s="3">
        <f>SalesTable4711[[#This Row],[Net Revenue]]-SalesTable4711[[#This Row],[Total Cost]]</f>
        <v>41.900000000000006</v>
      </c>
      <c r="O451" s="2">
        <v>0</v>
      </c>
      <c r="P451" s="3">
        <f>SalesTable4711[[#This Row],[Unit Price]]*SalesTable4711[[#This Row],[Quantity]]</f>
        <v>76.64</v>
      </c>
      <c r="Q451" s="3">
        <f>ROUND(SalesTable4711[[#This Row],[Unit Price]]*SalesTable4711[[#This Row],[Quantity]]*(1-SalesTable4711[[#This Row],[Discount %]]),2)</f>
        <v>68.98</v>
      </c>
      <c r="R451" s="3">
        <f>SalesTable4711[[#This Row],[Net Revenue]]-SalesTable4711[[#This Row],[Total Cost]]</f>
        <v>41.900000000000006</v>
      </c>
      <c r="S451" s="34">
        <f>SalesTable4711[[#This Row],[Profit]]/SalesTable4711[[#This Row],[Net Revenue]]</f>
        <v>0.6074224412873297</v>
      </c>
    </row>
    <row r="452" spans="1:19">
      <c r="A452" s="1">
        <v>45676</v>
      </c>
      <c r="B452" t="s">
        <v>510</v>
      </c>
      <c r="C452" t="s">
        <v>55</v>
      </c>
      <c r="D452" t="s">
        <v>56</v>
      </c>
      <c r="E452" t="s">
        <v>24</v>
      </c>
      <c r="F452" t="s">
        <v>31</v>
      </c>
      <c r="G452" t="s">
        <v>32</v>
      </c>
      <c r="H452" t="s">
        <v>20</v>
      </c>
      <c r="I452" s="2">
        <v>3</v>
      </c>
      <c r="J452" s="3">
        <v>9.7100000000000009</v>
      </c>
      <c r="K452" s="4">
        <v>0.15</v>
      </c>
      <c r="L452" s="3">
        <v>2.9</v>
      </c>
      <c r="M452" s="3">
        <f>SalesTable4711[[#This Row],[Quantity]]*SalesTable4711[[#This Row],[Unit Cost]]</f>
        <v>8.6999999999999993</v>
      </c>
      <c r="N452" s="3">
        <f>SalesTable4711[[#This Row],[Net Revenue]]-SalesTable4711[[#This Row],[Total Cost]]</f>
        <v>16.060000000000002</v>
      </c>
      <c r="O452" s="2">
        <v>3</v>
      </c>
      <c r="P452" s="3">
        <f>SalesTable4711[[#This Row],[Unit Price]]*SalesTable4711[[#This Row],[Quantity]]</f>
        <v>29.130000000000003</v>
      </c>
      <c r="Q452" s="3">
        <f>ROUND(SalesTable4711[[#This Row],[Unit Price]]*SalesTable4711[[#This Row],[Quantity]]*(1-SalesTable4711[[#This Row],[Discount %]]),2)</f>
        <v>24.76</v>
      </c>
      <c r="R452" s="3">
        <f>SalesTable4711[[#This Row],[Net Revenue]]-SalesTable4711[[#This Row],[Total Cost]]</f>
        <v>16.060000000000002</v>
      </c>
      <c r="S452" s="34">
        <f>SalesTable4711[[#This Row],[Profit]]/SalesTable4711[[#This Row],[Net Revenue]]</f>
        <v>0.64862681744749606</v>
      </c>
    </row>
    <row r="453" spans="1:19">
      <c r="A453" s="1">
        <v>45882</v>
      </c>
      <c r="B453" t="s">
        <v>511</v>
      </c>
      <c r="C453" t="s">
        <v>55</v>
      </c>
      <c r="D453" t="s">
        <v>56</v>
      </c>
      <c r="E453" t="s">
        <v>24</v>
      </c>
      <c r="F453" t="s">
        <v>25</v>
      </c>
      <c r="G453" t="s">
        <v>26</v>
      </c>
      <c r="H453" t="s">
        <v>33</v>
      </c>
      <c r="I453" s="2">
        <v>7</v>
      </c>
      <c r="J453" s="3">
        <v>9.6199999999999992</v>
      </c>
      <c r="K453" s="4">
        <v>0.05</v>
      </c>
      <c r="L453" s="3">
        <v>2.9</v>
      </c>
      <c r="M453" s="3">
        <f>SalesTable4711[[#This Row],[Quantity]]*SalesTable4711[[#This Row],[Unit Cost]]</f>
        <v>20.3</v>
      </c>
      <c r="N453" s="3">
        <f>SalesTable4711[[#This Row],[Net Revenue]]-SalesTable4711[[#This Row],[Total Cost]]</f>
        <v>43.67</v>
      </c>
      <c r="O453" s="2">
        <v>0</v>
      </c>
      <c r="P453" s="3">
        <f>SalesTable4711[[#This Row],[Unit Price]]*SalesTable4711[[#This Row],[Quantity]]</f>
        <v>67.339999999999989</v>
      </c>
      <c r="Q453" s="3">
        <f>ROUND(SalesTable4711[[#This Row],[Unit Price]]*SalesTable4711[[#This Row],[Quantity]]*(1-SalesTable4711[[#This Row],[Discount %]]),2)</f>
        <v>63.97</v>
      </c>
      <c r="R453" s="3">
        <f>SalesTable4711[[#This Row],[Net Revenue]]-SalesTable4711[[#This Row],[Total Cost]]</f>
        <v>43.67</v>
      </c>
      <c r="S453" s="34">
        <f>SalesTable4711[[#This Row],[Profit]]/SalesTable4711[[#This Row],[Net Revenue]]</f>
        <v>0.68266374863217139</v>
      </c>
    </row>
    <row r="454" spans="1:19">
      <c r="A454" s="1">
        <v>45767</v>
      </c>
      <c r="B454" t="s">
        <v>512</v>
      </c>
      <c r="C454" t="s">
        <v>89</v>
      </c>
      <c r="D454" t="s">
        <v>90</v>
      </c>
      <c r="E454" t="s">
        <v>75</v>
      </c>
      <c r="F454" t="s">
        <v>52</v>
      </c>
      <c r="G454" t="s">
        <v>53</v>
      </c>
      <c r="H454" t="s">
        <v>20</v>
      </c>
      <c r="I454" s="2">
        <v>6</v>
      </c>
      <c r="J454" s="3">
        <v>19.100000000000001</v>
      </c>
      <c r="K454" s="4">
        <v>0</v>
      </c>
      <c r="L454" s="3">
        <v>6.9</v>
      </c>
      <c r="M454" s="3">
        <f>SalesTable4711[[#This Row],[Quantity]]*SalesTable4711[[#This Row],[Unit Cost]]</f>
        <v>41.400000000000006</v>
      </c>
      <c r="N454" s="3">
        <f>SalesTable4711[[#This Row],[Net Revenue]]-SalesTable4711[[#This Row],[Total Cost]]</f>
        <v>73.199999999999989</v>
      </c>
      <c r="O454" s="2">
        <v>6</v>
      </c>
      <c r="P454" s="3">
        <f>SalesTable4711[[#This Row],[Unit Price]]*SalesTable4711[[#This Row],[Quantity]]</f>
        <v>114.60000000000001</v>
      </c>
      <c r="Q454" s="3">
        <f>ROUND(SalesTable4711[[#This Row],[Unit Price]]*SalesTable4711[[#This Row],[Quantity]]*(1-SalesTable4711[[#This Row],[Discount %]]),2)</f>
        <v>114.6</v>
      </c>
      <c r="R454" s="3">
        <f>SalesTable4711[[#This Row],[Net Revenue]]-SalesTable4711[[#This Row],[Total Cost]]</f>
        <v>73.199999999999989</v>
      </c>
      <c r="S454" s="34">
        <f>SalesTable4711[[#This Row],[Profit]]/SalesTable4711[[#This Row],[Net Revenue]]</f>
        <v>0.6387434554973821</v>
      </c>
    </row>
    <row r="455" spans="1:19">
      <c r="A455" s="1">
        <v>45738</v>
      </c>
      <c r="B455" t="s">
        <v>513</v>
      </c>
      <c r="C455" t="s">
        <v>73</v>
      </c>
      <c r="D455" t="s">
        <v>74</v>
      </c>
      <c r="E455" t="s">
        <v>75</v>
      </c>
      <c r="F455" t="s">
        <v>52</v>
      </c>
      <c r="G455" t="s">
        <v>53</v>
      </c>
      <c r="H455" t="s">
        <v>33</v>
      </c>
      <c r="I455" s="2">
        <v>1</v>
      </c>
      <c r="J455" s="3">
        <v>31.76</v>
      </c>
      <c r="K455" s="4">
        <v>0</v>
      </c>
      <c r="L455" s="3">
        <v>13.98</v>
      </c>
      <c r="M455" s="3">
        <f>SalesTable4711[[#This Row],[Quantity]]*SalesTable4711[[#This Row],[Unit Cost]]</f>
        <v>13.98</v>
      </c>
      <c r="N455" s="3">
        <f>SalesTable4711[[#This Row],[Net Revenue]]-SalesTable4711[[#This Row],[Total Cost]]</f>
        <v>17.78</v>
      </c>
      <c r="O455" s="2">
        <v>0</v>
      </c>
      <c r="P455" s="3">
        <f>SalesTable4711[[#This Row],[Unit Price]]*SalesTable4711[[#This Row],[Quantity]]</f>
        <v>31.76</v>
      </c>
      <c r="Q455" s="3">
        <f>ROUND(SalesTable4711[[#This Row],[Unit Price]]*SalesTable4711[[#This Row],[Quantity]]*(1-SalesTable4711[[#This Row],[Discount %]]),2)</f>
        <v>31.76</v>
      </c>
      <c r="R455" s="3">
        <f>SalesTable4711[[#This Row],[Net Revenue]]-SalesTable4711[[#This Row],[Total Cost]]</f>
        <v>17.78</v>
      </c>
      <c r="S455" s="34">
        <f>SalesTable4711[[#This Row],[Profit]]/SalesTable4711[[#This Row],[Net Revenue]]</f>
        <v>0.55982367758186402</v>
      </c>
    </row>
    <row r="456" spans="1:19">
      <c r="A456" s="1">
        <v>45744</v>
      </c>
      <c r="B456" t="s">
        <v>514</v>
      </c>
      <c r="C456" t="s">
        <v>63</v>
      </c>
      <c r="D456" t="s">
        <v>64</v>
      </c>
      <c r="E456" t="s">
        <v>17</v>
      </c>
      <c r="F456" t="s">
        <v>25</v>
      </c>
      <c r="G456" t="s">
        <v>26</v>
      </c>
      <c r="H456" t="s">
        <v>33</v>
      </c>
      <c r="I456" s="2">
        <v>6</v>
      </c>
      <c r="J456" s="3">
        <v>80.5</v>
      </c>
      <c r="K456" s="4">
        <v>0</v>
      </c>
      <c r="L456" s="3">
        <v>44.96</v>
      </c>
      <c r="M456" s="3">
        <f>SalesTable4711[[#This Row],[Quantity]]*SalesTable4711[[#This Row],[Unit Cost]]</f>
        <v>269.76</v>
      </c>
      <c r="N456" s="3">
        <f>SalesTable4711[[#This Row],[Net Revenue]]-SalesTable4711[[#This Row],[Total Cost]]</f>
        <v>213.24</v>
      </c>
      <c r="O456" s="2">
        <v>0</v>
      </c>
      <c r="P456" s="3">
        <f>SalesTable4711[[#This Row],[Unit Price]]*SalesTable4711[[#This Row],[Quantity]]</f>
        <v>483</v>
      </c>
      <c r="Q456" s="3">
        <f>ROUND(SalesTable4711[[#This Row],[Unit Price]]*SalesTable4711[[#This Row],[Quantity]]*(1-SalesTable4711[[#This Row],[Discount %]]),2)</f>
        <v>483</v>
      </c>
      <c r="R456" s="3">
        <f>SalesTable4711[[#This Row],[Net Revenue]]-SalesTable4711[[#This Row],[Total Cost]]</f>
        <v>213.24</v>
      </c>
      <c r="S456" s="34">
        <f>SalesTable4711[[#This Row],[Profit]]/SalesTable4711[[#This Row],[Net Revenue]]</f>
        <v>0.44149068322981366</v>
      </c>
    </row>
    <row r="457" spans="1:19">
      <c r="A457" s="1">
        <v>45902</v>
      </c>
      <c r="B457" t="s">
        <v>515</v>
      </c>
      <c r="C457" t="s">
        <v>63</v>
      </c>
      <c r="D457" t="s">
        <v>64</v>
      </c>
      <c r="E457" t="s">
        <v>17</v>
      </c>
      <c r="F457" t="s">
        <v>25</v>
      </c>
      <c r="G457" t="s">
        <v>26</v>
      </c>
      <c r="H457" t="s">
        <v>33</v>
      </c>
      <c r="I457" s="2">
        <v>1</v>
      </c>
      <c r="J457" s="3">
        <v>79.900000000000006</v>
      </c>
      <c r="K457" s="4">
        <v>0</v>
      </c>
      <c r="L457" s="3">
        <v>45.72</v>
      </c>
      <c r="M457" s="3">
        <f>SalesTable4711[[#This Row],[Quantity]]*SalesTable4711[[#This Row],[Unit Cost]]</f>
        <v>45.72</v>
      </c>
      <c r="N457" s="3">
        <f>SalesTable4711[[#This Row],[Net Revenue]]-SalesTable4711[[#This Row],[Total Cost]]</f>
        <v>34.180000000000007</v>
      </c>
      <c r="O457" s="2">
        <v>0</v>
      </c>
      <c r="P457" s="3">
        <f>SalesTable4711[[#This Row],[Unit Price]]*SalesTable4711[[#This Row],[Quantity]]</f>
        <v>79.900000000000006</v>
      </c>
      <c r="Q457" s="3">
        <f>ROUND(SalesTable4711[[#This Row],[Unit Price]]*SalesTable4711[[#This Row],[Quantity]]*(1-SalesTable4711[[#This Row],[Discount %]]),2)</f>
        <v>79.900000000000006</v>
      </c>
      <c r="R457" s="3">
        <f>SalesTable4711[[#This Row],[Net Revenue]]-SalesTable4711[[#This Row],[Total Cost]]</f>
        <v>34.180000000000007</v>
      </c>
      <c r="S457" s="34">
        <f>SalesTable4711[[#This Row],[Profit]]/SalesTable4711[[#This Row],[Net Revenue]]</f>
        <v>0.42778473091364211</v>
      </c>
    </row>
    <row r="458" spans="1:19">
      <c r="A458" s="1">
        <v>45870</v>
      </c>
      <c r="B458" t="s">
        <v>516</v>
      </c>
      <c r="C458" t="s">
        <v>63</v>
      </c>
      <c r="D458" t="s">
        <v>64</v>
      </c>
      <c r="E458" t="s">
        <v>17</v>
      </c>
      <c r="F458" t="s">
        <v>52</v>
      </c>
      <c r="G458" t="s">
        <v>53</v>
      </c>
      <c r="H458" t="s">
        <v>33</v>
      </c>
      <c r="I458" s="2">
        <v>2</v>
      </c>
      <c r="J458" s="3">
        <v>77.8</v>
      </c>
      <c r="K458" s="4">
        <v>0.2</v>
      </c>
      <c r="L458" s="3">
        <v>44.87</v>
      </c>
      <c r="M458" s="3">
        <f>SalesTable4711[[#This Row],[Quantity]]*SalesTable4711[[#This Row],[Unit Cost]]</f>
        <v>89.74</v>
      </c>
      <c r="N458" s="3">
        <f>SalesTable4711[[#This Row],[Net Revenue]]-SalesTable4711[[#This Row],[Total Cost]]</f>
        <v>34.740000000000009</v>
      </c>
      <c r="O458" s="2">
        <v>0</v>
      </c>
      <c r="P458" s="3">
        <f>SalesTable4711[[#This Row],[Unit Price]]*SalesTable4711[[#This Row],[Quantity]]</f>
        <v>155.6</v>
      </c>
      <c r="Q458" s="3">
        <f>ROUND(SalesTable4711[[#This Row],[Unit Price]]*SalesTable4711[[#This Row],[Quantity]]*(1-SalesTable4711[[#This Row],[Discount %]]),2)</f>
        <v>124.48</v>
      </c>
      <c r="R458" s="3">
        <f>SalesTable4711[[#This Row],[Net Revenue]]-SalesTable4711[[#This Row],[Total Cost]]</f>
        <v>34.740000000000009</v>
      </c>
      <c r="S458" s="34">
        <f>SalesTable4711[[#This Row],[Profit]]/SalesTable4711[[#This Row],[Net Revenue]]</f>
        <v>0.27908097686375327</v>
      </c>
    </row>
    <row r="459" spans="1:19">
      <c r="A459" s="1">
        <v>46007</v>
      </c>
      <c r="B459" t="s">
        <v>517</v>
      </c>
      <c r="C459" t="s">
        <v>58</v>
      </c>
      <c r="D459" t="s">
        <v>59</v>
      </c>
      <c r="E459" t="s">
        <v>17</v>
      </c>
      <c r="F459" t="s">
        <v>52</v>
      </c>
      <c r="G459" t="s">
        <v>53</v>
      </c>
      <c r="H459" t="s">
        <v>20</v>
      </c>
      <c r="I459" s="2">
        <v>9</v>
      </c>
      <c r="J459" s="3">
        <v>19.510000000000002</v>
      </c>
      <c r="K459" s="4">
        <v>0.1</v>
      </c>
      <c r="L459" s="3">
        <v>7.18</v>
      </c>
      <c r="M459" s="3">
        <f>SalesTable4711[[#This Row],[Quantity]]*SalesTable4711[[#This Row],[Unit Cost]]</f>
        <v>64.62</v>
      </c>
      <c r="N459" s="3">
        <f>SalesTable4711[[#This Row],[Net Revenue]]-SalesTable4711[[#This Row],[Total Cost]]</f>
        <v>93.41</v>
      </c>
      <c r="O459" s="2">
        <v>9</v>
      </c>
      <c r="P459" s="3">
        <f>SalesTable4711[[#This Row],[Unit Price]]*SalesTable4711[[#This Row],[Quantity]]</f>
        <v>175.59</v>
      </c>
      <c r="Q459" s="3">
        <f>ROUND(SalesTable4711[[#This Row],[Unit Price]]*SalesTable4711[[#This Row],[Quantity]]*(1-SalesTable4711[[#This Row],[Discount %]]),2)</f>
        <v>158.03</v>
      </c>
      <c r="R459" s="3">
        <f>SalesTable4711[[#This Row],[Net Revenue]]-SalesTable4711[[#This Row],[Total Cost]]</f>
        <v>93.41</v>
      </c>
      <c r="S459" s="34">
        <f>SalesTable4711[[#This Row],[Profit]]/SalesTable4711[[#This Row],[Net Revenue]]</f>
        <v>0.59109029931025747</v>
      </c>
    </row>
    <row r="460" spans="1:19">
      <c r="A460" s="1">
        <v>45918</v>
      </c>
      <c r="B460" t="s">
        <v>518</v>
      </c>
      <c r="C460" t="s">
        <v>82</v>
      </c>
      <c r="D460" t="s">
        <v>83</v>
      </c>
      <c r="E460" t="s">
        <v>75</v>
      </c>
      <c r="F460" t="s">
        <v>18</v>
      </c>
      <c r="G460" t="s">
        <v>19</v>
      </c>
      <c r="H460" t="s">
        <v>20</v>
      </c>
      <c r="I460" s="2">
        <v>5</v>
      </c>
      <c r="J460" s="3">
        <v>27.97</v>
      </c>
      <c r="K460" s="4">
        <v>0.2</v>
      </c>
      <c r="L460" s="3">
        <v>11.69</v>
      </c>
      <c r="M460" s="3">
        <f>SalesTable4711[[#This Row],[Quantity]]*SalesTable4711[[#This Row],[Unit Cost]]</f>
        <v>58.449999999999996</v>
      </c>
      <c r="N460" s="3">
        <f>SalesTable4711[[#This Row],[Net Revenue]]-SalesTable4711[[#This Row],[Total Cost]]</f>
        <v>53.43</v>
      </c>
      <c r="O460" s="2">
        <v>5</v>
      </c>
      <c r="P460" s="3">
        <f>SalesTable4711[[#This Row],[Unit Price]]*SalesTable4711[[#This Row],[Quantity]]</f>
        <v>139.85</v>
      </c>
      <c r="Q460" s="3">
        <f>ROUND(SalesTable4711[[#This Row],[Unit Price]]*SalesTable4711[[#This Row],[Quantity]]*(1-SalesTable4711[[#This Row],[Discount %]]),2)</f>
        <v>111.88</v>
      </c>
      <c r="R460" s="3">
        <f>SalesTable4711[[#This Row],[Net Revenue]]-SalesTable4711[[#This Row],[Total Cost]]</f>
        <v>53.43</v>
      </c>
      <c r="S460" s="34">
        <f>SalesTable4711[[#This Row],[Profit]]/SalesTable4711[[#This Row],[Net Revenue]]</f>
        <v>0.47756524848051485</v>
      </c>
    </row>
    <row r="461" spans="1:19">
      <c r="A461" s="1">
        <v>45742</v>
      </c>
      <c r="B461" t="s">
        <v>519</v>
      </c>
      <c r="C461" t="s">
        <v>73</v>
      </c>
      <c r="D461" t="s">
        <v>74</v>
      </c>
      <c r="E461" t="s">
        <v>75</v>
      </c>
      <c r="F461" t="s">
        <v>52</v>
      </c>
      <c r="G461" t="s">
        <v>53</v>
      </c>
      <c r="H461" t="s">
        <v>20</v>
      </c>
      <c r="I461" s="2">
        <v>1</v>
      </c>
      <c r="J461" s="3">
        <v>32.28</v>
      </c>
      <c r="K461" s="4">
        <v>0.2</v>
      </c>
      <c r="L461" s="3">
        <v>14.16</v>
      </c>
      <c r="M461" s="3">
        <f>SalesTable4711[[#This Row],[Quantity]]*SalesTable4711[[#This Row],[Unit Cost]]</f>
        <v>14.16</v>
      </c>
      <c r="N461" s="3">
        <f>SalesTable4711[[#This Row],[Net Revenue]]-SalesTable4711[[#This Row],[Total Cost]]</f>
        <v>11.66</v>
      </c>
      <c r="O461" s="2">
        <v>1</v>
      </c>
      <c r="P461" s="3">
        <f>SalesTable4711[[#This Row],[Unit Price]]*SalesTable4711[[#This Row],[Quantity]]</f>
        <v>32.28</v>
      </c>
      <c r="Q461" s="3">
        <f>ROUND(SalesTable4711[[#This Row],[Unit Price]]*SalesTable4711[[#This Row],[Quantity]]*(1-SalesTable4711[[#This Row],[Discount %]]),2)</f>
        <v>25.82</v>
      </c>
      <c r="R461" s="3">
        <f>SalesTable4711[[#This Row],[Net Revenue]]-SalesTable4711[[#This Row],[Total Cost]]</f>
        <v>11.66</v>
      </c>
      <c r="S461" s="34">
        <f>SalesTable4711[[#This Row],[Profit]]/SalesTable4711[[#This Row],[Net Revenue]]</f>
        <v>0.45158791634391943</v>
      </c>
    </row>
    <row r="462" spans="1:19">
      <c r="A462" s="1">
        <v>45817</v>
      </c>
      <c r="B462" t="s">
        <v>520</v>
      </c>
      <c r="C462" t="s">
        <v>45</v>
      </c>
      <c r="D462" t="s">
        <v>46</v>
      </c>
      <c r="E462" t="s">
        <v>24</v>
      </c>
      <c r="F462" t="s">
        <v>52</v>
      </c>
      <c r="G462" t="s">
        <v>53</v>
      </c>
      <c r="H462" t="s">
        <v>33</v>
      </c>
      <c r="I462" s="2">
        <v>3</v>
      </c>
      <c r="J462" s="3">
        <v>23.38</v>
      </c>
      <c r="K462" s="4">
        <v>0.15</v>
      </c>
      <c r="L462" s="3">
        <v>8.39</v>
      </c>
      <c r="M462" s="3">
        <f>SalesTable4711[[#This Row],[Quantity]]*SalesTable4711[[#This Row],[Unit Cost]]</f>
        <v>25.17</v>
      </c>
      <c r="N462" s="3">
        <f>SalesTable4711[[#This Row],[Net Revenue]]-SalesTable4711[[#This Row],[Total Cost]]</f>
        <v>34.449999999999996</v>
      </c>
      <c r="O462" s="2">
        <v>0</v>
      </c>
      <c r="P462" s="3">
        <f>SalesTable4711[[#This Row],[Unit Price]]*SalesTable4711[[#This Row],[Quantity]]</f>
        <v>70.14</v>
      </c>
      <c r="Q462" s="3">
        <f>ROUND(SalesTable4711[[#This Row],[Unit Price]]*SalesTable4711[[#This Row],[Quantity]]*(1-SalesTable4711[[#This Row],[Discount %]]),2)</f>
        <v>59.62</v>
      </c>
      <c r="R462" s="3">
        <f>SalesTable4711[[#This Row],[Net Revenue]]-SalesTable4711[[#This Row],[Total Cost]]</f>
        <v>34.449999999999996</v>
      </c>
      <c r="S462" s="34">
        <f>SalesTable4711[[#This Row],[Profit]]/SalesTable4711[[#This Row],[Net Revenue]]</f>
        <v>0.57782623280778256</v>
      </c>
    </row>
    <row r="463" spans="1:19">
      <c r="A463" s="1">
        <v>45885</v>
      </c>
      <c r="B463" t="s">
        <v>521</v>
      </c>
      <c r="C463" t="s">
        <v>49</v>
      </c>
      <c r="D463" t="s">
        <v>50</v>
      </c>
      <c r="E463" t="s">
        <v>30</v>
      </c>
      <c r="F463" t="s">
        <v>18</v>
      </c>
      <c r="G463" t="s">
        <v>19</v>
      </c>
      <c r="H463" t="s">
        <v>33</v>
      </c>
      <c r="I463" s="2">
        <v>6</v>
      </c>
      <c r="J463" s="3">
        <v>188.83</v>
      </c>
      <c r="K463" s="4">
        <v>0</v>
      </c>
      <c r="L463" s="3">
        <v>119.68</v>
      </c>
      <c r="M463" s="3">
        <f>SalesTable4711[[#This Row],[Quantity]]*SalesTable4711[[#This Row],[Unit Cost]]</f>
        <v>718.08</v>
      </c>
      <c r="N463" s="3">
        <f>SalesTable4711[[#This Row],[Net Revenue]]-SalesTable4711[[#This Row],[Total Cost]]</f>
        <v>414.9</v>
      </c>
      <c r="O463" s="2">
        <v>0</v>
      </c>
      <c r="P463" s="3">
        <f>SalesTable4711[[#This Row],[Unit Price]]*SalesTable4711[[#This Row],[Quantity]]</f>
        <v>1132.98</v>
      </c>
      <c r="Q463" s="3">
        <f>ROUND(SalesTable4711[[#This Row],[Unit Price]]*SalesTable4711[[#This Row],[Quantity]]*(1-SalesTable4711[[#This Row],[Discount %]]),2)</f>
        <v>1132.98</v>
      </c>
      <c r="R463" s="3">
        <f>SalesTable4711[[#This Row],[Net Revenue]]-SalesTable4711[[#This Row],[Total Cost]]</f>
        <v>414.9</v>
      </c>
      <c r="S463" s="34">
        <f>SalesTable4711[[#This Row],[Profit]]/SalesTable4711[[#This Row],[Net Revenue]]</f>
        <v>0.36620240427898104</v>
      </c>
    </row>
    <row r="464" spans="1:19">
      <c r="A464" s="1">
        <v>45924</v>
      </c>
      <c r="B464" t="s">
        <v>522</v>
      </c>
      <c r="C464" t="s">
        <v>39</v>
      </c>
      <c r="D464" t="s">
        <v>40</v>
      </c>
      <c r="E464" t="s">
        <v>30</v>
      </c>
      <c r="F464" t="s">
        <v>52</v>
      </c>
      <c r="G464" t="s">
        <v>53</v>
      </c>
      <c r="H464" t="s">
        <v>33</v>
      </c>
      <c r="I464" s="2">
        <v>9</v>
      </c>
      <c r="J464" s="3">
        <v>53.67</v>
      </c>
      <c r="K464" s="4">
        <v>0.2</v>
      </c>
      <c r="L464" s="3">
        <v>26.89</v>
      </c>
      <c r="M464" s="3">
        <f>SalesTable4711[[#This Row],[Quantity]]*SalesTable4711[[#This Row],[Unit Cost]]</f>
        <v>242.01</v>
      </c>
      <c r="N464" s="3">
        <f>SalesTable4711[[#This Row],[Net Revenue]]-SalesTable4711[[#This Row],[Total Cost]]</f>
        <v>144.41000000000003</v>
      </c>
      <c r="O464" s="2">
        <v>0</v>
      </c>
      <c r="P464" s="3">
        <f>SalesTable4711[[#This Row],[Unit Price]]*SalesTable4711[[#This Row],[Quantity]]</f>
        <v>483.03000000000003</v>
      </c>
      <c r="Q464" s="3">
        <f>ROUND(SalesTable4711[[#This Row],[Unit Price]]*SalesTable4711[[#This Row],[Quantity]]*(1-SalesTable4711[[#This Row],[Discount %]]),2)</f>
        <v>386.42</v>
      </c>
      <c r="R464" s="3">
        <f>SalesTable4711[[#This Row],[Net Revenue]]-SalesTable4711[[#This Row],[Total Cost]]</f>
        <v>144.41000000000003</v>
      </c>
      <c r="S464" s="34">
        <f>SalesTable4711[[#This Row],[Profit]]/SalesTable4711[[#This Row],[Net Revenue]]</f>
        <v>0.37371254075875993</v>
      </c>
    </row>
    <row r="465" spans="1:19">
      <c r="A465" s="1">
        <v>45795</v>
      </c>
      <c r="B465" t="s">
        <v>523</v>
      </c>
      <c r="C465" t="s">
        <v>55</v>
      </c>
      <c r="D465" t="s">
        <v>56</v>
      </c>
      <c r="E465" t="s">
        <v>24</v>
      </c>
      <c r="F465" t="s">
        <v>41</v>
      </c>
      <c r="G465" t="s">
        <v>42</v>
      </c>
      <c r="H465" t="s">
        <v>20</v>
      </c>
      <c r="I465" s="2">
        <v>9</v>
      </c>
      <c r="J465" s="3">
        <v>9.2100000000000009</v>
      </c>
      <c r="K465" s="4">
        <v>0</v>
      </c>
      <c r="L465" s="3">
        <v>2.85</v>
      </c>
      <c r="M465" s="3">
        <f>SalesTable4711[[#This Row],[Quantity]]*SalesTable4711[[#This Row],[Unit Cost]]</f>
        <v>25.650000000000002</v>
      </c>
      <c r="N465" s="3">
        <f>SalesTable4711[[#This Row],[Net Revenue]]-SalesTable4711[[#This Row],[Total Cost]]</f>
        <v>57.239999999999995</v>
      </c>
      <c r="O465" s="2">
        <v>9</v>
      </c>
      <c r="P465" s="3">
        <f>SalesTable4711[[#This Row],[Unit Price]]*SalesTable4711[[#This Row],[Quantity]]</f>
        <v>82.890000000000015</v>
      </c>
      <c r="Q465" s="3">
        <f>ROUND(SalesTable4711[[#This Row],[Unit Price]]*SalesTable4711[[#This Row],[Quantity]]*(1-SalesTable4711[[#This Row],[Discount %]]),2)</f>
        <v>82.89</v>
      </c>
      <c r="R465" s="3">
        <f>SalesTable4711[[#This Row],[Net Revenue]]-SalesTable4711[[#This Row],[Total Cost]]</f>
        <v>57.239999999999995</v>
      </c>
      <c r="S465" s="34">
        <f>SalesTable4711[[#This Row],[Profit]]/SalesTable4711[[#This Row],[Net Revenue]]</f>
        <v>0.69055374592833874</v>
      </c>
    </row>
    <row r="466" spans="1:19">
      <c r="A466" s="1">
        <v>45903</v>
      </c>
      <c r="B466" t="s">
        <v>524</v>
      </c>
      <c r="C466" t="s">
        <v>66</v>
      </c>
      <c r="D466" t="s">
        <v>67</v>
      </c>
      <c r="E466" t="s">
        <v>30</v>
      </c>
      <c r="F466" t="s">
        <v>18</v>
      </c>
      <c r="G466" t="s">
        <v>19</v>
      </c>
      <c r="H466" t="s">
        <v>20</v>
      </c>
      <c r="I466" s="2">
        <v>1</v>
      </c>
      <c r="J466" s="3">
        <v>68.05</v>
      </c>
      <c r="K466" s="4">
        <v>0.1</v>
      </c>
      <c r="L466" s="3">
        <v>33.86</v>
      </c>
      <c r="M466" s="3">
        <f>SalesTable4711[[#This Row],[Quantity]]*SalesTable4711[[#This Row],[Unit Cost]]</f>
        <v>33.86</v>
      </c>
      <c r="N466" s="3">
        <f>SalesTable4711[[#This Row],[Net Revenue]]-SalesTable4711[[#This Row],[Total Cost]]</f>
        <v>27.39</v>
      </c>
      <c r="O466" s="2">
        <v>1</v>
      </c>
      <c r="P466" s="3">
        <f>SalesTable4711[[#This Row],[Unit Price]]*SalesTable4711[[#This Row],[Quantity]]</f>
        <v>68.05</v>
      </c>
      <c r="Q466" s="3">
        <f>ROUND(SalesTable4711[[#This Row],[Unit Price]]*SalesTable4711[[#This Row],[Quantity]]*(1-SalesTable4711[[#This Row],[Discount %]]),2)</f>
        <v>61.25</v>
      </c>
      <c r="R466" s="3">
        <f>SalesTable4711[[#This Row],[Net Revenue]]-SalesTable4711[[#This Row],[Total Cost]]</f>
        <v>27.39</v>
      </c>
      <c r="S466" s="34">
        <f>SalesTable4711[[#This Row],[Profit]]/SalesTable4711[[#This Row],[Net Revenue]]</f>
        <v>0.44718367346938775</v>
      </c>
    </row>
    <row r="467" spans="1:19">
      <c r="A467" s="1">
        <v>45910</v>
      </c>
      <c r="B467" t="s">
        <v>525</v>
      </c>
      <c r="C467" t="s">
        <v>15</v>
      </c>
      <c r="D467" t="s">
        <v>16</v>
      </c>
      <c r="E467" t="s">
        <v>17</v>
      </c>
      <c r="F467" t="s">
        <v>25</v>
      </c>
      <c r="G467" t="s">
        <v>26</v>
      </c>
      <c r="H467" t="s">
        <v>20</v>
      </c>
      <c r="I467" s="2">
        <v>6</v>
      </c>
      <c r="J467" s="3">
        <v>29.41</v>
      </c>
      <c r="K467" s="4">
        <v>0.15</v>
      </c>
      <c r="L467" s="3">
        <v>11.86</v>
      </c>
      <c r="M467" s="3">
        <f>SalesTable4711[[#This Row],[Quantity]]*SalesTable4711[[#This Row],[Unit Cost]]</f>
        <v>71.16</v>
      </c>
      <c r="N467" s="3">
        <f>SalesTable4711[[#This Row],[Net Revenue]]-SalesTable4711[[#This Row],[Total Cost]]</f>
        <v>78.830000000000013</v>
      </c>
      <c r="O467" s="2">
        <v>6</v>
      </c>
      <c r="P467" s="3">
        <f>SalesTable4711[[#This Row],[Unit Price]]*SalesTable4711[[#This Row],[Quantity]]</f>
        <v>176.46</v>
      </c>
      <c r="Q467" s="3">
        <f>ROUND(SalesTable4711[[#This Row],[Unit Price]]*SalesTable4711[[#This Row],[Quantity]]*(1-SalesTable4711[[#This Row],[Discount %]]),2)</f>
        <v>149.99</v>
      </c>
      <c r="R467" s="3">
        <f>SalesTable4711[[#This Row],[Net Revenue]]-SalesTable4711[[#This Row],[Total Cost]]</f>
        <v>78.830000000000013</v>
      </c>
      <c r="S467" s="34">
        <f>SalesTable4711[[#This Row],[Profit]]/SalesTable4711[[#This Row],[Net Revenue]]</f>
        <v>0.52556837122474842</v>
      </c>
    </row>
    <row r="468" spans="1:19">
      <c r="A468" s="1">
        <v>45926</v>
      </c>
      <c r="B468" t="s">
        <v>526</v>
      </c>
      <c r="C468" t="s">
        <v>22</v>
      </c>
      <c r="D468" t="s">
        <v>23</v>
      </c>
      <c r="E468" t="s">
        <v>24</v>
      </c>
      <c r="F468" t="s">
        <v>18</v>
      </c>
      <c r="G468" t="s">
        <v>19</v>
      </c>
      <c r="H468" t="s">
        <v>20</v>
      </c>
      <c r="I468" s="2">
        <v>6</v>
      </c>
      <c r="J468" s="3">
        <v>13</v>
      </c>
      <c r="K468" s="4">
        <v>0.05</v>
      </c>
      <c r="L468" s="3">
        <v>4.28</v>
      </c>
      <c r="M468" s="3">
        <f>SalesTable4711[[#This Row],[Quantity]]*SalesTable4711[[#This Row],[Unit Cost]]</f>
        <v>25.68</v>
      </c>
      <c r="N468" s="3">
        <f>SalesTable4711[[#This Row],[Net Revenue]]-SalesTable4711[[#This Row],[Total Cost]]</f>
        <v>48.419999999999995</v>
      </c>
      <c r="O468" s="2">
        <v>6</v>
      </c>
      <c r="P468" s="3">
        <f>SalesTable4711[[#This Row],[Unit Price]]*SalesTable4711[[#This Row],[Quantity]]</f>
        <v>78</v>
      </c>
      <c r="Q468" s="3">
        <f>ROUND(SalesTable4711[[#This Row],[Unit Price]]*SalesTable4711[[#This Row],[Quantity]]*(1-SalesTable4711[[#This Row],[Discount %]]),2)</f>
        <v>74.099999999999994</v>
      </c>
      <c r="R468" s="3">
        <f>SalesTable4711[[#This Row],[Net Revenue]]-SalesTable4711[[#This Row],[Total Cost]]</f>
        <v>48.419999999999995</v>
      </c>
      <c r="S468" s="34">
        <f>SalesTable4711[[#This Row],[Profit]]/SalesTable4711[[#This Row],[Net Revenue]]</f>
        <v>0.65344129554655872</v>
      </c>
    </row>
    <row r="469" spans="1:19">
      <c r="A469" s="1">
        <v>45798</v>
      </c>
      <c r="B469" t="s">
        <v>527</v>
      </c>
      <c r="C469" t="s">
        <v>28</v>
      </c>
      <c r="D469" t="s">
        <v>29</v>
      </c>
      <c r="E469" t="s">
        <v>30</v>
      </c>
      <c r="F469" t="s">
        <v>31</v>
      </c>
      <c r="G469" t="s">
        <v>32</v>
      </c>
      <c r="H469" t="s">
        <v>20</v>
      </c>
      <c r="I469" s="2">
        <v>2</v>
      </c>
      <c r="J469" s="3">
        <v>24.84</v>
      </c>
      <c r="K469" s="4">
        <v>0.1</v>
      </c>
      <c r="L469" s="3">
        <v>10.37</v>
      </c>
      <c r="M469" s="3">
        <f>SalesTable4711[[#This Row],[Quantity]]*SalesTable4711[[#This Row],[Unit Cost]]</f>
        <v>20.74</v>
      </c>
      <c r="N469" s="3">
        <f>SalesTable4711[[#This Row],[Net Revenue]]-SalesTable4711[[#This Row],[Total Cost]]</f>
        <v>23.970000000000002</v>
      </c>
      <c r="O469" s="2">
        <v>2</v>
      </c>
      <c r="P469" s="3">
        <f>SalesTable4711[[#This Row],[Unit Price]]*SalesTable4711[[#This Row],[Quantity]]</f>
        <v>49.68</v>
      </c>
      <c r="Q469" s="3">
        <f>ROUND(SalesTable4711[[#This Row],[Unit Price]]*SalesTable4711[[#This Row],[Quantity]]*(1-SalesTable4711[[#This Row],[Discount %]]),2)</f>
        <v>44.71</v>
      </c>
      <c r="R469" s="3">
        <f>SalesTable4711[[#This Row],[Net Revenue]]-SalesTable4711[[#This Row],[Total Cost]]</f>
        <v>23.970000000000002</v>
      </c>
      <c r="S469" s="34">
        <f>SalesTable4711[[#This Row],[Profit]]/SalesTable4711[[#This Row],[Net Revenue]]</f>
        <v>0.53612167300380231</v>
      </c>
    </row>
    <row r="470" spans="1:19">
      <c r="A470" s="1">
        <v>45680</v>
      </c>
      <c r="B470" t="s">
        <v>528</v>
      </c>
      <c r="C470" t="s">
        <v>66</v>
      </c>
      <c r="D470" t="s">
        <v>67</v>
      </c>
      <c r="E470" t="s">
        <v>30</v>
      </c>
      <c r="F470" t="s">
        <v>41</v>
      </c>
      <c r="G470" t="s">
        <v>42</v>
      </c>
      <c r="H470" t="s">
        <v>33</v>
      </c>
      <c r="I470" s="2">
        <v>5</v>
      </c>
      <c r="J470" s="3">
        <v>70.239999999999995</v>
      </c>
      <c r="K470" s="4">
        <v>0.1</v>
      </c>
      <c r="L470" s="3">
        <v>33.79</v>
      </c>
      <c r="M470" s="3">
        <f>SalesTable4711[[#This Row],[Quantity]]*SalesTable4711[[#This Row],[Unit Cost]]</f>
        <v>168.95</v>
      </c>
      <c r="N470" s="3">
        <f>SalesTable4711[[#This Row],[Net Revenue]]-SalesTable4711[[#This Row],[Total Cost]]</f>
        <v>147.13</v>
      </c>
      <c r="O470" s="2">
        <v>0</v>
      </c>
      <c r="P470" s="3">
        <f>SalesTable4711[[#This Row],[Unit Price]]*SalesTable4711[[#This Row],[Quantity]]</f>
        <v>351.2</v>
      </c>
      <c r="Q470" s="3">
        <f>ROUND(SalesTable4711[[#This Row],[Unit Price]]*SalesTable4711[[#This Row],[Quantity]]*(1-SalesTable4711[[#This Row],[Discount %]]),2)</f>
        <v>316.08</v>
      </c>
      <c r="R470" s="3">
        <f>SalesTable4711[[#This Row],[Net Revenue]]-SalesTable4711[[#This Row],[Total Cost]]</f>
        <v>147.13</v>
      </c>
      <c r="S470" s="34">
        <f>SalesTable4711[[#This Row],[Profit]]/SalesTable4711[[#This Row],[Net Revenue]]</f>
        <v>0.46548342191850167</v>
      </c>
    </row>
    <row r="471" spans="1:19">
      <c r="A471" s="1">
        <v>45969</v>
      </c>
      <c r="B471" t="s">
        <v>529</v>
      </c>
      <c r="C471" t="s">
        <v>55</v>
      </c>
      <c r="D471" t="s">
        <v>56</v>
      </c>
      <c r="E471" t="s">
        <v>24</v>
      </c>
      <c r="F471" t="s">
        <v>31</v>
      </c>
      <c r="G471" t="s">
        <v>32</v>
      </c>
      <c r="H471" t="s">
        <v>33</v>
      </c>
      <c r="I471" s="2">
        <v>3</v>
      </c>
      <c r="J471" s="3">
        <v>9.35</v>
      </c>
      <c r="K471" s="4">
        <v>0.1</v>
      </c>
      <c r="L471" s="3">
        <v>2.86</v>
      </c>
      <c r="M471" s="3">
        <f>SalesTable4711[[#This Row],[Quantity]]*SalesTable4711[[#This Row],[Unit Cost]]</f>
        <v>8.58</v>
      </c>
      <c r="N471" s="3">
        <f>SalesTable4711[[#This Row],[Net Revenue]]-SalesTable4711[[#This Row],[Total Cost]]</f>
        <v>16.670000000000002</v>
      </c>
      <c r="O471" s="2">
        <v>0</v>
      </c>
      <c r="P471" s="3">
        <f>SalesTable4711[[#This Row],[Unit Price]]*SalesTable4711[[#This Row],[Quantity]]</f>
        <v>28.049999999999997</v>
      </c>
      <c r="Q471" s="3">
        <f>ROUND(SalesTable4711[[#This Row],[Unit Price]]*SalesTable4711[[#This Row],[Quantity]]*(1-SalesTable4711[[#This Row],[Discount %]]),2)</f>
        <v>25.25</v>
      </c>
      <c r="R471" s="3">
        <f>SalesTable4711[[#This Row],[Net Revenue]]-SalesTable4711[[#This Row],[Total Cost]]</f>
        <v>16.670000000000002</v>
      </c>
      <c r="S471" s="34">
        <f>SalesTable4711[[#This Row],[Profit]]/SalesTable4711[[#This Row],[Net Revenue]]</f>
        <v>0.66019801980198023</v>
      </c>
    </row>
    <row r="472" spans="1:19">
      <c r="A472" s="1">
        <v>45849</v>
      </c>
      <c r="B472" t="s">
        <v>530</v>
      </c>
      <c r="C472" t="s">
        <v>66</v>
      </c>
      <c r="D472" t="s">
        <v>67</v>
      </c>
      <c r="E472" t="s">
        <v>30</v>
      </c>
      <c r="F472" t="s">
        <v>25</v>
      </c>
      <c r="G472" t="s">
        <v>26</v>
      </c>
      <c r="H472" t="s">
        <v>33</v>
      </c>
      <c r="I472" s="2">
        <v>7</v>
      </c>
      <c r="J472" s="3">
        <v>71.31</v>
      </c>
      <c r="K472" s="4">
        <v>0.05</v>
      </c>
      <c r="L472" s="3">
        <v>34.26</v>
      </c>
      <c r="M472" s="3">
        <f>SalesTable4711[[#This Row],[Quantity]]*SalesTable4711[[#This Row],[Unit Cost]]</f>
        <v>239.82</v>
      </c>
      <c r="N472" s="3">
        <f>SalesTable4711[[#This Row],[Net Revenue]]-SalesTable4711[[#This Row],[Total Cost]]</f>
        <v>234.39</v>
      </c>
      <c r="O472" s="2">
        <v>0</v>
      </c>
      <c r="P472" s="3">
        <f>SalesTable4711[[#This Row],[Unit Price]]*SalesTable4711[[#This Row],[Quantity]]</f>
        <v>499.17</v>
      </c>
      <c r="Q472" s="3">
        <f>ROUND(SalesTable4711[[#This Row],[Unit Price]]*SalesTable4711[[#This Row],[Quantity]]*(1-SalesTable4711[[#This Row],[Discount %]]),2)</f>
        <v>474.21</v>
      </c>
      <c r="R472" s="3">
        <f>SalesTable4711[[#This Row],[Net Revenue]]-SalesTable4711[[#This Row],[Total Cost]]</f>
        <v>234.39</v>
      </c>
      <c r="S472" s="34">
        <f>SalesTable4711[[#This Row],[Profit]]/SalesTable4711[[#This Row],[Net Revenue]]</f>
        <v>0.49427468842917693</v>
      </c>
    </row>
    <row r="473" spans="1:19">
      <c r="A473" s="1">
        <v>46010</v>
      </c>
      <c r="B473" t="s">
        <v>531</v>
      </c>
      <c r="C473" t="s">
        <v>89</v>
      </c>
      <c r="D473" t="s">
        <v>90</v>
      </c>
      <c r="E473" t="s">
        <v>75</v>
      </c>
      <c r="F473" t="s">
        <v>31</v>
      </c>
      <c r="G473" t="s">
        <v>32</v>
      </c>
      <c r="H473" t="s">
        <v>33</v>
      </c>
      <c r="I473" s="2">
        <v>11</v>
      </c>
      <c r="J473" s="3">
        <v>19.2</v>
      </c>
      <c r="K473" s="4">
        <v>0</v>
      </c>
      <c r="L473" s="3">
        <v>6.83</v>
      </c>
      <c r="M473" s="3">
        <f>SalesTable4711[[#This Row],[Quantity]]*SalesTable4711[[#This Row],[Unit Cost]]</f>
        <v>75.13</v>
      </c>
      <c r="N473" s="3">
        <f>SalesTable4711[[#This Row],[Net Revenue]]-SalesTable4711[[#This Row],[Total Cost]]</f>
        <v>136.07</v>
      </c>
      <c r="O473" s="2">
        <v>0</v>
      </c>
      <c r="P473" s="3">
        <f>SalesTable4711[[#This Row],[Unit Price]]*SalesTable4711[[#This Row],[Quantity]]</f>
        <v>211.2</v>
      </c>
      <c r="Q473" s="3">
        <f>ROUND(SalesTable4711[[#This Row],[Unit Price]]*SalesTable4711[[#This Row],[Quantity]]*(1-SalesTable4711[[#This Row],[Discount %]]),2)</f>
        <v>211.2</v>
      </c>
      <c r="R473" s="3">
        <f>SalesTable4711[[#This Row],[Net Revenue]]-SalesTable4711[[#This Row],[Total Cost]]</f>
        <v>136.07</v>
      </c>
      <c r="S473" s="34">
        <f>SalesTable4711[[#This Row],[Profit]]/SalesTable4711[[#This Row],[Net Revenue]]</f>
        <v>0.64427083333333335</v>
      </c>
    </row>
    <row r="474" spans="1:19">
      <c r="A474" s="1">
        <v>45834</v>
      </c>
      <c r="B474" t="s">
        <v>532</v>
      </c>
      <c r="C474" t="s">
        <v>39</v>
      </c>
      <c r="D474" t="s">
        <v>40</v>
      </c>
      <c r="E474" t="s">
        <v>30</v>
      </c>
      <c r="F474" t="s">
        <v>31</v>
      </c>
      <c r="G474" t="s">
        <v>32</v>
      </c>
      <c r="H474" t="s">
        <v>33</v>
      </c>
      <c r="I474" s="2">
        <v>3</v>
      </c>
      <c r="J474" s="3">
        <v>54.51</v>
      </c>
      <c r="K474" s="4">
        <v>0.2</v>
      </c>
      <c r="L474" s="3">
        <v>26.47</v>
      </c>
      <c r="M474" s="3">
        <f>SalesTable4711[[#This Row],[Quantity]]*SalesTable4711[[#This Row],[Unit Cost]]</f>
        <v>79.41</v>
      </c>
      <c r="N474" s="3">
        <f>SalesTable4711[[#This Row],[Net Revenue]]-SalesTable4711[[#This Row],[Total Cost]]</f>
        <v>51.41</v>
      </c>
      <c r="O474" s="2">
        <v>0</v>
      </c>
      <c r="P474" s="3">
        <f>SalesTable4711[[#This Row],[Unit Price]]*SalesTable4711[[#This Row],[Quantity]]</f>
        <v>163.53</v>
      </c>
      <c r="Q474" s="3">
        <f>ROUND(SalesTable4711[[#This Row],[Unit Price]]*SalesTable4711[[#This Row],[Quantity]]*(1-SalesTable4711[[#This Row],[Discount %]]),2)</f>
        <v>130.82</v>
      </c>
      <c r="R474" s="3">
        <f>SalesTable4711[[#This Row],[Net Revenue]]-SalesTable4711[[#This Row],[Total Cost]]</f>
        <v>51.41</v>
      </c>
      <c r="S474" s="34">
        <f>SalesTable4711[[#This Row],[Profit]]/SalesTable4711[[#This Row],[Net Revenue]]</f>
        <v>0.39298272435407428</v>
      </c>
    </row>
    <row r="475" spans="1:19">
      <c r="A475" s="1">
        <v>45969</v>
      </c>
      <c r="B475" t="s">
        <v>533</v>
      </c>
      <c r="C475" t="s">
        <v>49</v>
      </c>
      <c r="D475" t="s">
        <v>50</v>
      </c>
      <c r="E475" t="s">
        <v>30</v>
      </c>
      <c r="F475" t="s">
        <v>41</v>
      </c>
      <c r="G475" t="s">
        <v>42</v>
      </c>
      <c r="H475" t="s">
        <v>33</v>
      </c>
      <c r="I475" s="2">
        <v>6</v>
      </c>
      <c r="J475" s="3">
        <v>185.16</v>
      </c>
      <c r="K475" s="4">
        <v>0</v>
      </c>
      <c r="L475" s="3">
        <v>117.31</v>
      </c>
      <c r="M475" s="3">
        <f>SalesTable4711[[#This Row],[Quantity]]*SalesTable4711[[#This Row],[Unit Cost]]</f>
        <v>703.86</v>
      </c>
      <c r="N475" s="3">
        <f>SalesTable4711[[#This Row],[Net Revenue]]-SalesTable4711[[#This Row],[Total Cost]]</f>
        <v>407.1</v>
      </c>
      <c r="O475" s="2">
        <v>0</v>
      </c>
      <c r="P475" s="3">
        <f>SalesTable4711[[#This Row],[Unit Price]]*SalesTable4711[[#This Row],[Quantity]]</f>
        <v>1110.96</v>
      </c>
      <c r="Q475" s="3">
        <f>ROUND(SalesTable4711[[#This Row],[Unit Price]]*SalesTable4711[[#This Row],[Quantity]]*(1-SalesTable4711[[#This Row],[Discount %]]),2)</f>
        <v>1110.96</v>
      </c>
      <c r="R475" s="3">
        <f>SalesTable4711[[#This Row],[Net Revenue]]-SalesTable4711[[#This Row],[Total Cost]]</f>
        <v>407.1</v>
      </c>
      <c r="S475" s="34">
        <f>SalesTable4711[[#This Row],[Profit]]/SalesTable4711[[#This Row],[Net Revenue]]</f>
        <v>0.3664398358176712</v>
      </c>
    </row>
    <row r="476" spans="1:19">
      <c r="A476" s="1">
        <v>46000</v>
      </c>
      <c r="B476" t="s">
        <v>534</v>
      </c>
      <c r="C476" t="s">
        <v>69</v>
      </c>
      <c r="D476" t="s">
        <v>70</v>
      </c>
      <c r="E476" t="s">
        <v>30</v>
      </c>
      <c r="F476" t="s">
        <v>31</v>
      </c>
      <c r="G476" t="s">
        <v>32</v>
      </c>
      <c r="H476" t="s">
        <v>33</v>
      </c>
      <c r="I476" s="2">
        <v>2</v>
      </c>
      <c r="J476" s="3">
        <v>40.880000000000003</v>
      </c>
      <c r="K476" s="4">
        <v>0.1</v>
      </c>
      <c r="L476" s="3">
        <v>18.5</v>
      </c>
      <c r="M476" s="3">
        <f>SalesTable4711[[#This Row],[Quantity]]*SalesTable4711[[#This Row],[Unit Cost]]</f>
        <v>37</v>
      </c>
      <c r="N476" s="3">
        <f>SalesTable4711[[#This Row],[Net Revenue]]-SalesTable4711[[#This Row],[Total Cost]]</f>
        <v>36.58</v>
      </c>
      <c r="O476" s="2">
        <v>0</v>
      </c>
      <c r="P476" s="3">
        <f>SalesTable4711[[#This Row],[Unit Price]]*SalesTable4711[[#This Row],[Quantity]]</f>
        <v>81.760000000000005</v>
      </c>
      <c r="Q476" s="3">
        <f>ROUND(SalesTable4711[[#This Row],[Unit Price]]*SalesTable4711[[#This Row],[Quantity]]*(1-SalesTable4711[[#This Row],[Discount %]]),2)</f>
        <v>73.58</v>
      </c>
      <c r="R476" s="3">
        <f>SalesTable4711[[#This Row],[Net Revenue]]-SalesTable4711[[#This Row],[Total Cost]]</f>
        <v>36.58</v>
      </c>
      <c r="S476" s="34">
        <f>SalesTable4711[[#This Row],[Profit]]/SalesTable4711[[#This Row],[Net Revenue]]</f>
        <v>0.49714596357705898</v>
      </c>
    </row>
    <row r="477" spans="1:19">
      <c r="A477" s="1">
        <v>45802</v>
      </c>
      <c r="B477" t="s">
        <v>535</v>
      </c>
      <c r="C477" t="s">
        <v>66</v>
      </c>
      <c r="D477" t="s">
        <v>67</v>
      </c>
      <c r="E477" t="s">
        <v>30</v>
      </c>
      <c r="F477" t="s">
        <v>41</v>
      </c>
      <c r="G477" t="s">
        <v>42</v>
      </c>
      <c r="H477" t="s">
        <v>33</v>
      </c>
      <c r="I477" s="2">
        <v>5</v>
      </c>
      <c r="J477" s="3">
        <v>70.680000000000007</v>
      </c>
      <c r="K477" s="4">
        <v>0</v>
      </c>
      <c r="L477" s="3">
        <v>34.36</v>
      </c>
      <c r="M477" s="3">
        <f>SalesTable4711[[#This Row],[Quantity]]*SalesTable4711[[#This Row],[Unit Cost]]</f>
        <v>171.8</v>
      </c>
      <c r="N477" s="3">
        <f>SalesTable4711[[#This Row],[Net Revenue]]-SalesTable4711[[#This Row],[Total Cost]]</f>
        <v>181.59999999999997</v>
      </c>
      <c r="O477" s="2">
        <v>0</v>
      </c>
      <c r="P477" s="3">
        <f>SalesTable4711[[#This Row],[Unit Price]]*SalesTable4711[[#This Row],[Quantity]]</f>
        <v>353.40000000000003</v>
      </c>
      <c r="Q477" s="3">
        <f>ROUND(SalesTable4711[[#This Row],[Unit Price]]*SalesTable4711[[#This Row],[Quantity]]*(1-SalesTable4711[[#This Row],[Discount %]]),2)</f>
        <v>353.4</v>
      </c>
      <c r="R477" s="3">
        <f>SalesTable4711[[#This Row],[Net Revenue]]-SalesTable4711[[#This Row],[Total Cost]]</f>
        <v>181.59999999999997</v>
      </c>
      <c r="S477" s="34">
        <f>SalesTable4711[[#This Row],[Profit]]/SalesTable4711[[#This Row],[Net Revenue]]</f>
        <v>0.51386530843237122</v>
      </c>
    </row>
    <row r="478" spans="1:19">
      <c r="A478" s="1">
        <v>45871</v>
      </c>
      <c r="B478" t="s">
        <v>536</v>
      </c>
      <c r="C478" t="s">
        <v>35</v>
      </c>
      <c r="D478" t="s">
        <v>36</v>
      </c>
      <c r="E478" t="s">
        <v>17</v>
      </c>
      <c r="F478" t="s">
        <v>52</v>
      </c>
      <c r="G478" t="s">
        <v>53</v>
      </c>
      <c r="H478" t="s">
        <v>20</v>
      </c>
      <c r="I478" s="2">
        <v>2</v>
      </c>
      <c r="J478" s="3">
        <v>25.07</v>
      </c>
      <c r="K478" s="4">
        <v>0.05</v>
      </c>
      <c r="L478" s="3">
        <v>9.7899999999999991</v>
      </c>
      <c r="M478" s="3">
        <f>SalesTable4711[[#This Row],[Quantity]]*SalesTable4711[[#This Row],[Unit Cost]]</f>
        <v>19.579999999999998</v>
      </c>
      <c r="N478" s="3">
        <f>SalesTable4711[[#This Row],[Net Revenue]]-SalesTable4711[[#This Row],[Total Cost]]</f>
        <v>28.050000000000004</v>
      </c>
      <c r="O478" s="2">
        <v>2</v>
      </c>
      <c r="P478" s="3">
        <f>SalesTable4711[[#This Row],[Unit Price]]*SalesTable4711[[#This Row],[Quantity]]</f>
        <v>50.14</v>
      </c>
      <c r="Q478" s="3">
        <f>ROUND(SalesTable4711[[#This Row],[Unit Price]]*SalesTable4711[[#This Row],[Quantity]]*(1-SalesTable4711[[#This Row],[Discount %]]),2)</f>
        <v>47.63</v>
      </c>
      <c r="R478" s="3">
        <f>SalesTable4711[[#This Row],[Net Revenue]]-SalesTable4711[[#This Row],[Total Cost]]</f>
        <v>28.050000000000004</v>
      </c>
      <c r="S478" s="34">
        <f>SalesTable4711[[#This Row],[Profit]]/SalesTable4711[[#This Row],[Net Revenue]]</f>
        <v>0.5889145496535797</v>
      </c>
    </row>
    <row r="479" spans="1:19">
      <c r="A479" s="1">
        <v>46000</v>
      </c>
      <c r="B479" t="s">
        <v>537</v>
      </c>
      <c r="C479" t="s">
        <v>82</v>
      </c>
      <c r="D479" t="s">
        <v>83</v>
      </c>
      <c r="E479" t="s">
        <v>75</v>
      </c>
      <c r="F479" t="s">
        <v>31</v>
      </c>
      <c r="G479" t="s">
        <v>32</v>
      </c>
      <c r="H479" t="s">
        <v>33</v>
      </c>
      <c r="I479" s="2">
        <v>4</v>
      </c>
      <c r="J479" s="3">
        <v>27.98</v>
      </c>
      <c r="K479" s="4">
        <v>0.15</v>
      </c>
      <c r="L479" s="3">
        <v>11.53</v>
      </c>
      <c r="M479" s="3">
        <f>SalesTable4711[[#This Row],[Quantity]]*SalesTable4711[[#This Row],[Unit Cost]]</f>
        <v>46.12</v>
      </c>
      <c r="N479" s="3">
        <f>SalesTable4711[[#This Row],[Net Revenue]]-SalesTable4711[[#This Row],[Total Cost]]</f>
        <v>49.01</v>
      </c>
      <c r="O479" s="2">
        <v>0</v>
      </c>
      <c r="P479" s="3">
        <f>SalesTable4711[[#This Row],[Unit Price]]*SalesTable4711[[#This Row],[Quantity]]</f>
        <v>111.92</v>
      </c>
      <c r="Q479" s="3">
        <f>ROUND(SalesTable4711[[#This Row],[Unit Price]]*SalesTable4711[[#This Row],[Quantity]]*(1-SalesTable4711[[#This Row],[Discount %]]),2)</f>
        <v>95.13</v>
      </c>
      <c r="R479" s="3">
        <f>SalesTable4711[[#This Row],[Net Revenue]]-SalesTable4711[[#This Row],[Total Cost]]</f>
        <v>49.01</v>
      </c>
      <c r="S479" s="34">
        <f>SalesTable4711[[#This Row],[Profit]]/SalesTable4711[[#This Row],[Net Revenue]]</f>
        <v>0.51518974035530329</v>
      </c>
    </row>
    <row r="480" spans="1:19">
      <c r="A480" s="1">
        <v>45805</v>
      </c>
      <c r="B480" t="s">
        <v>538</v>
      </c>
      <c r="C480" t="s">
        <v>45</v>
      </c>
      <c r="D480" t="s">
        <v>46</v>
      </c>
      <c r="E480" t="s">
        <v>24</v>
      </c>
      <c r="F480" t="s">
        <v>31</v>
      </c>
      <c r="G480" t="s">
        <v>32</v>
      </c>
      <c r="H480" t="s">
        <v>33</v>
      </c>
      <c r="I480" s="2">
        <v>1</v>
      </c>
      <c r="J480" s="3">
        <v>23.02</v>
      </c>
      <c r="K480" s="4">
        <v>0.1</v>
      </c>
      <c r="L480" s="3">
        <v>8.56</v>
      </c>
      <c r="M480" s="3">
        <f>SalesTable4711[[#This Row],[Quantity]]*SalesTable4711[[#This Row],[Unit Cost]]</f>
        <v>8.56</v>
      </c>
      <c r="N480" s="3">
        <f>SalesTable4711[[#This Row],[Net Revenue]]-SalesTable4711[[#This Row],[Total Cost]]</f>
        <v>12.159999999999998</v>
      </c>
      <c r="O480" s="2">
        <v>0</v>
      </c>
      <c r="P480" s="3">
        <f>SalesTable4711[[#This Row],[Unit Price]]*SalesTable4711[[#This Row],[Quantity]]</f>
        <v>23.02</v>
      </c>
      <c r="Q480" s="3">
        <f>ROUND(SalesTable4711[[#This Row],[Unit Price]]*SalesTable4711[[#This Row],[Quantity]]*(1-SalesTable4711[[#This Row],[Discount %]]),2)</f>
        <v>20.72</v>
      </c>
      <c r="R480" s="3">
        <f>SalesTable4711[[#This Row],[Net Revenue]]-SalesTable4711[[#This Row],[Total Cost]]</f>
        <v>12.159999999999998</v>
      </c>
      <c r="S480" s="34">
        <f>SalesTable4711[[#This Row],[Profit]]/SalesTable4711[[#This Row],[Net Revenue]]</f>
        <v>0.58687258687258681</v>
      </c>
    </row>
    <row r="481" spans="1:19">
      <c r="A481" s="1">
        <v>45664</v>
      </c>
      <c r="B481" t="s">
        <v>539</v>
      </c>
      <c r="C481" t="s">
        <v>82</v>
      </c>
      <c r="D481" t="s">
        <v>83</v>
      </c>
      <c r="E481" t="s">
        <v>75</v>
      </c>
      <c r="F481" t="s">
        <v>25</v>
      </c>
      <c r="G481" t="s">
        <v>26</v>
      </c>
      <c r="H481" t="s">
        <v>20</v>
      </c>
      <c r="I481" s="2">
        <v>2</v>
      </c>
      <c r="J481" s="3">
        <v>28.09</v>
      </c>
      <c r="K481" s="4">
        <v>0</v>
      </c>
      <c r="L481" s="3">
        <v>11.63</v>
      </c>
      <c r="M481" s="3">
        <f>SalesTable4711[[#This Row],[Quantity]]*SalesTable4711[[#This Row],[Unit Cost]]</f>
        <v>23.26</v>
      </c>
      <c r="N481" s="3">
        <f>SalesTable4711[[#This Row],[Net Revenue]]-SalesTable4711[[#This Row],[Total Cost]]</f>
        <v>32.92</v>
      </c>
      <c r="O481" s="2">
        <v>2</v>
      </c>
      <c r="P481" s="3">
        <f>SalesTable4711[[#This Row],[Unit Price]]*SalesTable4711[[#This Row],[Quantity]]</f>
        <v>56.18</v>
      </c>
      <c r="Q481" s="3">
        <f>ROUND(SalesTable4711[[#This Row],[Unit Price]]*SalesTable4711[[#This Row],[Quantity]]*(1-SalesTable4711[[#This Row],[Discount %]]),2)</f>
        <v>56.18</v>
      </c>
      <c r="R481" s="3">
        <f>SalesTable4711[[#This Row],[Net Revenue]]-SalesTable4711[[#This Row],[Total Cost]]</f>
        <v>32.92</v>
      </c>
      <c r="S481" s="34">
        <f>SalesTable4711[[#This Row],[Profit]]/SalesTable4711[[#This Row],[Net Revenue]]</f>
        <v>0.58597365610537566</v>
      </c>
    </row>
    <row r="482" spans="1:19">
      <c r="A482" s="1">
        <v>45858</v>
      </c>
      <c r="B482" t="s">
        <v>540</v>
      </c>
      <c r="C482" t="s">
        <v>73</v>
      </c>
      <c r="D482" t="s">
        <v>74</v>
      </c>
      <c r="E482" t="s">
        <v>75</v>
      </c>
      <c r="F482" t="s">
        <v>18</v>
      </c>
      <c r="G482" t="s">
        <v>19</v>
      </c>
      <c r="H482" t="s">
        <v>20</v>
      </c>
      <c r="I482" s="2">
        <v>3</v>
      </c>
      <c r="J482" s="3">
        <v>31.83</v>
      </c>
      <c r="K482" s="4">
        <v>0.1</v>
      </c>
      <c r="L482" s="3">
        <v>14.14</v>
      </c>
      <c r="M482" s="3">
        <f>SalesTable4711[[#This Row],[Quantity]]*SalesTable4711[[#This Row],[Unit Cost]]</f>
        <v>42.42</v>
      </c>
      <c r="N482" s="3">
        <f>SalesTable4711[[#This Row],[Net Revenue]]-SalesTable4711[[#This Row],[Total Cost]]</f>
        <v>43.519999999999996</v>
      </c>
      <c r="O482" s="2">
        <v>3</v>
      </c>
      <c r="P482" s="3">
        <f>SalesTable4711[[#This Row],[Unit Price]]*SalesTable4711[[#This Row],[Quantity]]</f>
        <v>95.49</v>
      </c>
      <c r="Q482" s="3">
        <f>ROUND(SalesTable4711[[#This Row],[Unit Price]]*SalesTable4711[[#This Row],[Quantity]]*(1-SalesTable4711[[#This Row],[Discount %]]),2)</f>
        <v>85.94</v>
      </c>
      <c r="R482" s="3">
        <f>SalesTable4711[[#This Row],[Net Revenue]]-SalesTable4711[[#This Row],[Total Cost]]</f>
        <v>43.519999999999996</v>
      </c>
      <c r="S482" s="34">
        <f>SalesTable4711[[#This Row],[Profit]]/SalesTable4711[[#This Row],[Net Revenue]]</f>
        <v>0.50639981382359778</v>
      </c>
    </row>
    <row r="483" spans="1:19">
      <c r="A483" s="1">
        <v>45857</v>
      </c>
      <c r="B483" t="s">
        <v>541</v>
      </c>
      <c r="C483" t="s">
        <v>69</v>
      </c>
      <c r="D483" t="s">
        <v>70</v>
      </c>
      <c r="E483" t="s">
        <v>30</v>
      </c>
      <c r="F483" t="s">
        <v>25</v>
      </c>
      <c r="G483" t="s">
        <v>26</v>
      </c>
      <c r="H483" t="s">
        <v>33</v>
      </c>
      <c r="I483" s="2">
        <v>6</v>
      </c>
      <c r="J483" s="3">
        <v>40.520000000000003</v>
      </c>
      <c r="K483" s="4">
        <v>0.05</v>
      </c>
      <c r="L483" s="3">
        <v>18.29</v>
      </c>
      <c r="M483" s="3">
        <f>SalesTable4711[[#This Row],[Quantity]]*SalesTable4711[[#This Row],[Unit Cost]]</f>
        <v>109.74</v>
      </c>
      <c r="N483" s="3">
        <f>SalesTable4711[[#This Row],[Net Revenue]]-SalesTable4711[[#This Row],[Total Cost]]</f>
        <v>121.22000000000001</v>
      </c>
      <c r="O483" s="2">
        <v>0</v>
      </c>
      <c r="P483" s="3">
        <f>SalesTable4711[[#This Row],[Unit Price]]*SalesTable4711[[#This Row],[Quantity]]</f>
        <v>243.12</v>
      </c>
      <c r="Q483" s="3">
        <f>ROUND(SalesTable4711[[#This Row],[Unit Price]]*SalesTable4711[[#This Row],[Quantity]]*(1-SalesTable4711[[#This Row],[Discount %]]),2)</f>
        <v>230.96</v>
      </c>
      <c r="R483" s="3">
        <f>SalesTable4711[[#This Row],[Net Revenue]]-SalesTable4711[[#This Row],[Total Cost]]</f>
        <v>121.22000000000001</v>
      </c>
      <c r="S483" s="34">
        <f>SalesTable4711[[#This Row],[Profit]]/SalesTable4711[[#This Row],[Net Revenue]]</f>
        <v>0.52485278836162108</v>
      </c>
    </row>
    <row r="484" spans="1:19">
      <c r="A484" s="1">
        <v>45998</v>
      </c>
      <c r="B484" t="s">
        <v>542</v>
      </c>
      <c r="C484" t="s">
        <v>69</v>
      </c>
      <c r="D484" t="s">
        <v>70</v>
      </c>
      <c r="E484" t="s">
        <v>30</v>
      </c>
      <c r="F484" t="s">
        <v>31</v>
      </c>
      <c r="G484" t="s">
        <v>32</v>
      </c>
      <c r="H484" t="s">
        <v>33</v>
      </c>
      <c r="I484" s="2">
        <v>3</v>
      </c>
      <c r="J484" s="3">
        <v>39.99</v>
      </c>
      <c r="K484" s="4">
        <v>0.2</v>
      </c>
      <c r="L484" s="3">
        <v>18.12</v>
      </c>
      <c r="M484" s="3">
        <f>SalesTable4711[[#This Row],[Quantity]]*SalesTable4711[[#This Row],[Unit Cost]]</f>
        <v>54.36</v>
      </c>
      <c r="N484" s="3">
        <f>SalesTable4711[[#This Row],[Net Revenue]]-SalesTable4711[[#This Row],[Total Cost]]</f>
        <v>41.620000000000005</v>
      </c>
      <c r="O484" s="2">
        <v>0</v>
      </c>
      <c r="P484" s="3">
        <f>SalesTable4711[[#This Row],[Unit Price]]*SalesTable4711[[#This Row],[Quantity]]</f>
        <v>119.97</v>
      </c>
      <c r="Q484" s="3">
        <f>ROUND(SalesTable4711[[#This Row],[Unit Price]]*SalesTable4711[[#This Row],[Quantity]]*(1-SalesTable4711[[#This Row],[Discount %]]),2)</f>
        <v>95.98</v>
      </c>
      <c r="R484" s="3">
        <f>SalesTable4711[[#This Row],[Net Revenue]]-SalesTable4711[[#This Row],[Total Cost]]</f>
        <v>41.620000000000005</v>
      </c>
      <c r="S484" s="34">
        <f>SalesTable4711[[#This Row],[Profit]]/SalesTable4711[[#This Row],[Net Revenue]]</f>
        <v>0.43363200666805585</v>
      </c>
    </row>
    <row r="485" spans="1:19">
      <c r="A485" s="1">
        <v>45847</v>
      </c>
      <c r="B485" t="s">
        <v>543</v>
      </c>
      <c r="C485" t="s">
        <v>22</v>
      </c>
      <c r="D485" t="s">
        <v>23</v>
      </c>
      <c r="E485" t="s">
        <v>24</v>
      </c>
      <c r="F485" t="s">
        <v>25</v>
      </c>
      <c r="G485" t="s">
        <v>26</v>
      </c>
      <c r="H485" t="s">
        <v>20</v>
      </c>
      <c r="I485" s="2">
        <v>1</v>
      </c>
      <c r="J485" s="3">
        <v>12.73</v>
      </c>
      <c r="K485" s="4">
        <v>0.05</v>
      </c>
      <c r="L485" s="3">
        <v>4.25</v>
      </c>
      <c r="M485" s="3">
        <f>SalesTable4711[[#This Row],[Quantity]]*SalesTable4711[[#This Row],[Unit Cost]]</f>
        <v>4.25</v>
      </c>
      <c r="N485" s="3">
        <f>SalesTable4711[[#This Row],[Net Revenue]]-SalesTable4711[[#This Row],[Total Cost]]</f>
        <v>7.84</v>
      </c>
      <c r="O485" s="2">
        <v>1</v>
      </c>
      <c r="P485" s="3">
        <f>SalesTable4711[[#This Row],[Unit Price]]*SalesTable4711[[#This Row],[Quantity]]</f>
        <v>12.73</v>
      </c>
      <c r="Q485" s="3">
        <f>ROUND(SalesTable4711[[#This Row],[Unit Price]]*SalesTable4711[[#This Row],[Quantity]]*(1-SalesTable4711[[#This Row],[Discount %]]),2)</f>
        <v>12.09</v>
      </c>
      <c r="R485" s="3">
        <f>SalesTable4711[[#This Row],[Net Revenue]]-SalesTable4711[[#This Row],[Total Cost]]</f>
        <v>7.84</v>
      </c>
      <c r="S485" s="34">
        <f>SalesTable4711[[#This Row],[Profit]]/SalesTable4711[[#This Row],[Net Revenue]]</f>
        <v>0.64846980976013235</v>
      </c>
    </row>
    <row r="486" spans="1:19">
      <c r="A486" s="1">
        <v>45915</v>
      </c>
      <c r="B486" t="s">
        <v>544</v>
      </c>
      <c r="C486" t="s">
        <v>15</v>
      </c>
      <c r="D486" t="s">
        <v>16</v>
      </c>
      <c r="E486" t="s">
        <v>17</v>
      </c>
      <c r="F486" t="s">
        <v>18</v>
      </c>
      <c r="G486" t="s">
        <v>19</v>
      </c>
      <c r="H486" t="s">
        <v>20</v>
      </c>
      <c r="I486" s="2">
        <v>2</v>
      </c>
      <c r="J486" s="3">
        <v>30.09</v>
      </c>
      <c r="K486" s="4">
        <v>0.05</v>
      </c>
      <c r="L486" s="3">
        <v>11.96</v>
      </c>
      <c r="M486" s="3">
        <f>SalesTable4711[[#This Row],[Quantity]]*SalesTable4711[[#This Row],[Unit Cost]]</f>
        <v>23.92</v>
      </c>
      <c r="N486" s="3">
        <f>SalesTable4711[[#This Row],[Net Revenue]]-SalesTable4711[[#This Row],[Total Cost]]</f>
        <v>33.25</v>
      </c>
      <c r="O486" s="2">
        <v>2</v>
      </c>
      <c r="P486" s="3">
        <f>SalesTable4711[[#This Row],[Unit Price]]*SalesTable4711[[#This Row],[Quantity]]</f>
        <v>60.18</v>
      </c>
      <c r="Q486" s="3">
        <f>ROUND(SalesTable4711[[#This Row],[Unit Price]]*SalesTable4711[[#This Row],[Quantity]]*(1-SalesTable4711[[#This Row],[Discount %]]),2)</f>
        <v>57.17</v>
      </c>
      <c r="R486" s="3">
        <f>SalesTable4711[[#This Row],[Net Revenue]]-SalesTable4711[[#This Row],[Total Cost]]</f>
        <v>33.25</v>
      </c>
      <c r="S486" s="34">
        <f>SalesTable4711[[#This Row],[Profit]]/SalesTable4711[[#This Row],[Net Revenue]]</f>
        <v>0.58159874059821581</v>
      </c>
    </row>
    <row r="487" spans="1:19">
      <c r="A487" s="1">
        <v>45799</v>
      </c>
      <c r="B487" t="s">
        <v>545</v>
      </c>
      <c r="C487" t="s">
        <v>55</v>
      </c>
      <c r="D487" t="s">
        <v>56</v>
      </c>
      <c r="E487" t="s">
        <v>24</v>
      </c>
      <c r="F487" t="s">
        <v>31</v>
      </c>
      <c r="G487" t="s">
        <v>32</v>
      </c>
      <c r="H487" t="s">
        <v>33</v>
      </c>
      <c r="I487" s="2">
        <v>4</v>
      </c>
      <c r="J487" s="3">
        <v>9.51</v>
      </c>
      <c r="K487" s="4">
        <v>0.05</v>
      </c>
      <c r="L487" s="3">
        <v>2.83</v>
      </c>
      <c r="M487" s="3">
        <f>SalesTable4711[[#This Row],[Quantity]]*SalesTable4711[[#This Row],[Unit Cost]]</f>
        <v>11.32</v>
      </c>
      <c r="N487" s="3">
        <f>SalesTable4711[[#This Row],[Net Revenue]]-SalesTable4711[[#This Row],[Total Cost]]</f>
        <v>24.82</v>
      </c>
      <c r="O487" s="2">
        <v>0</v>
      </c>
      <c r="P487" s="3">
        <f>SalesTable4711[[#This Row],[Unit Price]]*SalesTable4711[[#This Row],[Quantity]]</f>
        <v>38.04</v>
      </c>
      <c r="Q487" s="3">
        <f>ROUND(SalesTable4711[[#This Row],[Unit Price]]*SalesTable4711[[#This Row],[Quantity]]*(1-SalesTable4711[[#This Row],[Discount %]]),2)</f>
        <v>36.14</v>
      </c>
      <c r="R487" s="3">
        <f>SalesTable4711[[#This Row],[Net Revenue]]-SalesTable4711[[#This Row],[Total Cost]]</f>
        <v>24.82</v>
      </c>
      <c r="S487" s="34">
        <f>SalesTable4711[[#This Row],[Profit]]/SalesTable4711[[#This Row],[Net Revenue]]</f>
        <v>0.68677365799667955</v>
      </c>
    </row>
    <row r="488" spans="1:19">
      <c r="A488" s="1">
        <v>45946</v>
      </c>
      <c r="B488" t="s">
        <v>546</v>
      </c>
      <c r="C488" t="s">
        <v>58</v>
      </c>
      <c r="D488" t="s">
        <v>59</v>
      </c>
      <c r="E488" t="s">
        <v>17</v>
      </c>
      <c r="F488" t="s">
        <v>52</v>
      </c>
      <c r="G488" t="s">
        <v>53</v>
      </c>
      <c r="H488" t="s">
        <v>33</v>
      </c>
      <c r="I488" s="2">
        <v>3</v>
      </c>
      <c r="J488" s="3">
        <v>19.73</v>
      </c>
      <c r="K488" s="4">
        <v>0</v>
      </c>
      <c r="L488" s="3">
        <v>7.41</v>
      </c>
      <c r="M488" s="3">
        <f>SalesTable4711[[#This Row],[Quantity]]*SalesTable4711[[#This Row],[Unit Cost]]</f>
        <v>22.23</v>
      </c>
      <c r="N488" s="3">
        <f>SalesTable4711[[#This Row],[Net Revenue]]-SalesTable4711[[#This Row],[Total Cost]]</f>
        <v>36.959999999999994</v>
      </c>
      <c r="O488" s="2">
        <v>0</v>
      </c>
      <c r="P488" s="3">
        <f>SalesTable4711[[#This Row],[Unit Price]]*SalesTable4711[[#This Row],[Quantity]]</f>
        <v>59.19</v>
      </c>
      <c r="Q488" s="3">
        <f>ROUND(SalesTable4711[[#This Row],[Unit Price]]*SalesTable4711[[#This Row],[Quantity]]*(1-SalesTable4711[[#This Row],[Discount %]]),2)</f>
        <v>59.19</v>
      </c>
      <c r="R488" s="3">
        <f>SalesTable4711[[#This Row],[Net Revenue]]-SalesTable4711[[#This Row],[Total Cost]]</f>
        <v>36.959999999999994</v>
      </c>
      <c r="S488" s="34">
        <f>SalesTable4711[[#This Row],[Profit]]/SalesTable4711[[#This Row],[Net Revenue]]</f>
        <v>0.62442980233147483</v>
      </c>
    </row>
    <row r="489" spans="1:19">
      <c r="A489" s="1">
        <v>45930</v>
      </c>
      <c r="B489" t="s">
        <v>547</v>
      </c>
      <c r="C489" t="s">
        <v>73</v>
      </c>
      <c r="D489" t="s">
        <v>74</v>
      </c>
      <c r="E489" t="s">
        <v>75</v>
      </c>
      <c r="F489" t="s">
        <v>52</v>
      </c>
      <c r="G489" t="s">
        <v>53</v>
      </c>
      <c r="H489" t="s">
        <v>33</v>
      </c>
      <c r="I489" s="2">
        <v>4</v>
      </c>
      <c r="J489" s="3">
        <v>32.659999999999997</v>
      </c>
      <c r="K489" s="4">
        <v>0</v>
      </c>
      <c r="L489" s="3">
        <v>13.96</v>
      </c>
      <c r="M489" s="3">
        <f>SalesTable4711[[#This Row],[Quantity]]*SalesTable4711[[#This Row],[Unit Cost]]</f>
        <v>55.84</v>
      </c>
      <c r="N489" s="3">
        <f>SalesTable4711[[#This Row],[Net Revenue]]-SalesTable4711[[#This Row],[Total Cost]]</f>
        <v>74.799999999999983</v>
      </c>
      <c r="O489" s="2">
        <v>0</v>
      </c>
      <c r="P489" s="3">
        <f>SalesTable4711[[#This Row],[Unit Price]]*SalesTable4711[[#This Row],[Quantity]]</f>
        <v>130.63999999999999</v>
      </c>
      <c r="Q489" s="3">
        <f>ROUND(SalesTable4711[[#This Row],[Unit Price]]*SalesTable4711[[#This Row],[Quantity]]*(1-SalesTable4711[[#This Row],[Discount %]]),2)</f>
        <v>130.63999999999999</v>
      </c>
      <c r="R489" s="3">
        <f>SalesTable4711[[#This Row],[Net Revenue]]-SalesTable4711[[#This Row],[Total Cost]]</f>
        <v>74.799999999999983</v>
      </c>
      <c r="S489" s="34">
        <f>SalesTable4711[[#This Row],[Profit]]/SalesTable4711[[#This Row],[Net Revenue]]</f>
        <v>0.57256582976117565</v>
      </c>
    </row>
    <row r="490" spans="1:19">
      <c r="A490" s="1">
        <v>45788</v>
      </c>
      <c r="B490" t="s">
        <v>548</v>
      </c>
      <c r="C490" t="s">
        <v>73</v>
      </c>
      <c r="D490" t="s">
        <v>74</v>
      </c>
      <c r="E490" t="s">
        <v>75</v>
      </c>
      <c r="F490" t="s">
        <v>18</v>
      </c>
      <c r="G490" t="s">
        <v>19</v>
      </c>
      <c r="H490" t="s">
        <v>33</v>
      </c>
      <c r="I490" s="2">
        <v>4</v>
      </c>
      <c r="J490" s="3">
        <v>31.79</v>
      </c>
      <c r="K490" s="4">
        <v>0.15</v>
      </c>
      <c r="L490" s="3">
        <v>14.36</v>
      </c>
      <c r="M490" s="3">
        <f>SalesTable4711[[#This Row],[Quantity]]*SalesTable4711[[#This Row],[Unit Cost]]</f>
        <v>57.44</v>
      </c>
      <c r="N490" s="3">
        <f>SalesTable4711[[#This Row],[Net Revenue]]-SalesTable4711[[#This Row],[Total Cost]]</f>
        <v>50.650000000000006</v>
      </c>
      <c r="O490" s="2">
        <v>0</v>
      </c>
      <c r="P490" s="3">
        <f>SalesTable4711[[#This Row],[Unit Price]]*SalesTable4711[[#This Row],[Quantity]]</f>
        <v>127.16</v>
      </c>
      <c r="Q490" s="3">
        <f>ROUND(SalesTable4711[[#This Row],[Unit Price]]*SalesTable4711[[#This Row],[Quantity]]*(1-SalesTable4711[[#This Row],[Discount %]]),2)</f>
        <v>108.09</v>
      </c>
      <c r="R490" s="3">
        <f>SalesTable4711[[#This Row],[Net Revenue]]-SalesTable4711[[#This Row],[Total Cost]]</f>
        <v>50.650000000000006</v>
      </c>
      <c r="S490" s="34">
        <f>SalesTable4711[[#This Row],[Profit]]/SalesTable4711[[#This Row],[Net Revenue]]</f>
        <v>0.46859098899065599</v>
      </c>
    </row>
    <row r="491" spans="1:19">
      <c r="A491" s="1">
        <v>46015</v>
      </c>
      <c r="B491" t="s">
        <v>549</v>
      </c>
      <c r="C491" t="s">
        <v>55</v>
      </c>
      <c r="D491" t="s">
        <v>56</v>
      </c>
      <c r="E491" t="s">
        <v>24</v>
      </c>
      <c r="F491" t="s">
        <v>25</v>
      </c>
      <c r="G491" t="s">
        <v>26</v>
      </c>
      <c r="H491" t="s">
        <v>33</v>
      </c>
      <c r="I491" s="2">
        <v>4</v>
      </c>
      <c r="J491" s="3">
        <v>9.69</v>
      </c>
      <c r="K491" s="4">
        <v>0</v>
      </c>
      <c r="L491" s="3">
        <v>2.87</v>
      </c>
      <c r="M491" s="3">
        <f>SalesTable4711[[#This Row],[Quantity]]*SalesTable4711[[#This Row],[Unit Cost]]</f>
        <v>11.48</v>
      </c>
      <c r="N491" s="3">
        <f>SalesTable4711[[#This Row],[Net Revenue]]-SalesTable4711[[#This Row],[Total Cost]]</f>
        <v>27.279999999999998</v>
      </c>
      <c r="O491" s="2">
        <v>0</v>
      </c>
      <c r="P491" s="3">
        <f>SalesTable4711[[#This Row],[Unit Price]]*SalesTable4711[[#This Row],[Quantity]]</f>
        <v>38.76</v>
      </c>
      <c r="Q491" s="3">
        <f>ROUND(SalesTable4711[[#This Row],[Unit Price]]*SalesTable4711[[#This Row],[Quantity]]*(1-SalesTable4711[[#This Row],[Discount %]]),2)</f>
        <v>38.76</v>
      </c>
      <c r="R491" s="3">
        <f>SalesTable4711[[#This Row],[Net Revenue]]-SalesTable4711[[#This Row],[Total Cost]]</f>
        <v>27.279999999999998</v>
      </c>
      <c r="S491" s="34">
        <f>SalesTable4711[[#This Row],[Profit]]/SalesTable4711[[#This Row],[Net Revenue]]</f>
        <v>0.70381836945304432</v>
      </c>
    </row>
    <row r="492" spans="1:19">
      <c r="A492" s="1">
        <v>46014</v>
      </c>
      <c r="B492" t="s">
        <v>550</v>
      </c>
      <c r="C492" t="s">
        <v>15</v>
      </c>
      <c r="D492" t="s">
        <v>16</v>
      </c>
      <c r="E492" t="s">
        <v>17</v>
      </c>
      <c r="F492" t="s">
        <v>41</v>
      </c>
      <c r="G492" t="s">
        <v>42</v>
      </c>
      <c r="H492" t="s">
        <v>20</v>
      </c>
      <c r="I492" s="2">
        <v>3</v>
      </c>
      <c r="J492" s="3">
        <v>29.21</v>
      </c>
      <c r="K492" s="4">
        <v>0.15</v>
      </c>
      <c r="L492" s="3">
        <v>12.01</v>
      </c>
      <c r="M492" s="3">
        <f>SalesTable4711[[#This Row],[Quantity]]*SalesTable4711[[#This Row],[Unit Cost]]</f>
        <v>36.03</v>
      </c>
      <c r="N492" s="3">
        <f>SalesTable4711[[#This Row],[Net Revenue]]-SalesTable4711[[#This Row],[Total Cost]]</f>
        <v>38.459999999999994</v>
      </c>
      <c r="O492" s="2">
        <v>3</v>
      </c>
      <c r="P492" s="3">
        <f>SalesTable4711[[#This Row],[Unit Price]]*SalesTable4711[[#This Row],[Quantity]]</f>
        <v>87.63</v>
      </c>
      <c r="Q492" s="3">
        <f>ROUND(SalesTable4711[[#This Row],[Unit Price]]*SalesTable4711[[#This Row],[Quantity]]*(1-SalesTable4711[[#This Row],[Discount %]]),2)</f>
        <v>74.489999999999995</v>
      </c>
      <c r="R492" s="3">
        <f>SalesTable4711[[#This Row],[Net Revenue]]-SalesTable4711[[#This Row],[Total Cost]]</f>
        <v>38.459999999999994</v>
      </c>
      <c r="S492" s="34">
        <f>SalesTable4711[[#This Row],[Profit]]/SalesTable4711[[#This Row],[Net Revenue]]</f>
        <v>0.5163109142166733</v>
      </c>
    </row>
    <row r="493" spans="1:19">
      <c r="A493" s="1">
        <v>45661</v>
      </c>
      <c r="B493" t="s">
        <v>551</v>
      </c>
      <c r="C493" t="s">
        <v>49</v>
      </c>
      <c r="D493" t="s">
        <v>50</v>
      </c>
      <c r="E493" t="s">
        <v>30</v>
      </c>
      <c r="F493" t="s">
        <v>25</v>
      </c>
      <c r="G493" t="s">
        <v>26</v>
      </c>
      <c r="H493" t="s">
        <v>20</v>
      </c>
      <c r="I493" s="2">
        <v>4</v>
      </c>
      <c r="J493" s="3">
        <v>194.38</v>
      </c>
      <c r="K493" s="4">
        <v>0.2</v>
      </c>
      <c r="L493" s="3">
        <v>116.98</v>
      </c>
      <c r="M493" s="3">
        <f>SalesTable4711[[#This Row],[Quantity]]*SalesTable4711[[#This Row],[Unit Cost]]</f>
        <v>467.92</v>
      </c>
      <c r="N493" s="3">
        <f>SalesTable4711[[#This Row],[Net Revenue]]-SalesTable4711[[#This Row],[Total Cost]]</f>
        <v>154.09999999999997</v>
      </c>
      <c r="O493" s="2">
        <v>4</v>
      </c>
      <c r="P493" s="3">
        <f>SalesTable4711[[#This Row],[Unit Price]]*SalesTable4711[[#This Row],[Quantity]]</f>
        <v>777.52</v>
      </c>
      <c r="Q493" s="3">
        <f>ROUND(SalesTable4711[[#This Row],[Unit Price]]*SalesTable4711[[#This Row],[Quantity]]*(1-SalesTable4711[[#This Row],[Discount %]]),2)</f>
        <v>622.02</v>
      </c>
      <c r="R493" s="3">
        <f>SalesTable4711[[#This Row],[Net Revenue]]-SalesTable4711[[#This Row],[Total Cost]]</f>
        <v>154.09999999999997</v>
      </c>
      <c r="S493" s="34">
        <f>SalesTable4711[[#This Row],[Profit]]/SalesTable4711[[#This Row],[Net Revenue]]</f>
        <v>0.24774123018552455</v>
      </c>
    </row>
    <row r="494" spans="1:19">
      <c r="A494" s="1">
        <v>45905</v>
      </c>
      <c r="B494" t="s">
        <v>552</v>
      </c>
      <c r="C494" t="s">
        <v>22</v>
      </c>
      <c r="D494" t="s">
        <v>23</v>
      </c>
      <c r="E494" t="s">
        <v>24</v>
      </c>
      <c r="F494" t="s">
        <v>31</v>
      </c>
      <c r="G494" t="s">
        <v>32</v>
      </c>
      <c r="H494" t="s">
        <v>20</v>
      </c>
      <c r="I494" s="2">
        <v>5</v>
      </c>
      <c r="J494" s="3">
        <v>13.27</v>
      </c>
      <c r="K494" s="4">
        <v>0.1</v>
      </c>
      <c r="L494" s="3">
        <v>4.24</v>
      </c>
      <c r="M494" s="3">
        <f>SalesTable4711[[#This Row],[Quantity]]*SalesTable4711[[#This Row],[Unit Cost]]</f>
        <v>21.200000000000003</v>
      </c>
      <c r="N494" s="3">
        <f>SalesTable4711[[#This Row],[Net Revenue]]-SalesTable4711[[#This Row],[Total Cost]]</f>
        <v>38.519999999999996</v>
      </c>
      <c r="O494" s="2">
        <v>5</v>
      </c>
      <c r="P494" s="3">
        <f>SalesTable4711[[#This Row],[Unit Price]]*SalesTable4711[[#This Row],[Quantity]]</f>
        <v>66.349999999999994</v>
      </c>
      <c r="Q494" s="3">
        <f>ROUND(SalesTable4711[[#This Row],[Unit Price]]*SalesTable4711[[#This Row],[Quantity]]*(1-SalesTable4711[[#This Row],[Discount %]]),2)</f>
        <v>59.72</v>
      </c>
      <c r="R494" s="3">
        <f>SalesTable4711[[#This Row],[Net Revenue]]-SalesTable4711[[#This Row],[Total Cost]]</f>
        <v>38.519999999999996</v>
      </c>
      <c r="S494" s="34">
        <f>SalesTable4711[[#This Row],[Profit]]/SalesTable4711[[#This Row],[Net Revenue]]</f>
        <v>0.64501004688546548</v>
      </c>
    </row>
    <row r="495" spans="1:19">
      <c r="A495" s="1">
        <v>46021</v>
      </c>
      <c r="B495" t="s">
        <v>553</v>
      </c>
      <c r="C495" t="s">
        <v>49</v>
      </c>
      <c r="D495" t="s">
        <v>50</v>
      </c>
      <c r="E495" t="s">
        <v>30</v>
      </c>
      <c r="F495" t="s">
        <v>25</v>
      </c>
      <c r="G495" t="s">
        <v>26</v>
      </c>
      <c r="H495" t="s">
        <v>33</v>
      </c>
      <c r="I495" s="2">
        <v>12</v>
      </c>
      <c r="J495" s="3">
        <v>186.31</v>
      </c>
      <c r="K495" s="4">
        <v>0.15</v>
      </c>
      <c r="L495" s="3">
        <v>118.64</v>
      </c>
      <c r="M495" s="3">
        <f>SalesTable4711[[#This Row],[Quantity]]*SalesTable4711[[#This Row],[Unit Cost]]</f>
        <v>1423.68</v>
      </c>
      <c r="N495" s="3">
        <f>SalesTable4711[[#This Row],[Net Revenue]]-SalesTable4711[[#This Row],[Total Cost]]</f>
        <v>476.67999999999984</v>
      </c>
      <c r="O495" s="2">
        <v>0</v>
      </c>
      <c r="P495" s="3">
        <f>SalesTable4711[[#This Row],[Unit Price]]*SalesTable4711[[#This Row],[Quantity]]</f>
        <v>2235.7200000000003</v>
      </c>
      <c r="Q495" s="3">
        <f>ROUND(SalesTable4711[[#This Row],[Unit Price]]*SalesTable4711[[#This Row],[Quantity]]*(1-SalesTable4711[[#This Row],[Discount %]]),2)</f>
        <v>1900.36</v>
      </c>
      <c r="R495" s="3">
        <f>SalesTable4711[[#This Row],[Net Revenue]]-SalesTable4711[[#This Row],[Total Cost]]</f>
        <v>476.67999999999984</v>
      </c>
      <c r="S495" s="34">
        <f>SalesTable4711[[#This Row],[Profit]]/SalesTable4711[[#This Row],[Net Revenue]]</f>
        <v>0.25083668357574346</v>
      </c>
    </row>
    <row r="496" spans="1:19">
      <c r="A496" s="1">
        <v>45886</v>
      </c>
      <c r="B496" t="s">
        <v>554</v>
      </c>
      <c r="C496" t="s">
        <v>45</v>
      </c>
      <c r="D496" t="s">
        <v>46</v>
      </c>
      <c r="E496" t="s">
        <v>24</v>
      </c>
      <c r="F496" t="s">
        <v>25</v>
      </c>
      <c r="G496" t="s">
        <v>26</v>
      </c>
      <c r="H496" t="s">
        <v>20</v>
      </c>
      <c r="I496" s="2">
        <v>2</v>
      </c>
      <c r="J496" s="3">
        <v>23.04</v>
      </c>
      <c r="K496" s="4">
        <v>0</v>
      </c>
      <c r="L496" s="3">
        <v>8.4499999999999993</v>
      </c>
      <c r="M496" s="3">
        <f>SalesTable4711[[#This Row],[Quantity]]*SalesTable4711[[#This Row],[Unit Cost]]</f>
        <v>16.899999999999999</v>
      </c>
      <c r="N496" s="3">
        <f>SalesTable4711[[#This Row],[Net Revenue]]-SalesTable4711[[#This Row],[Total Cost]]</f>
        <v>29.18</v>
      </c>
      <c r="O496" s="2">
        <v>2</v>
      </c>
      <c r="P496" s="3">
        <f>SalesTable4711[[#This Row],[Unit Price]]*SalesTable4711[[#This Row],[Quantity]]</f>
        <v>46.08</v>
      </c>
      <c r="Q496" s="3">
        <f>ROUND(SalesTable4711[[#This Row],[Unit Price]]*SalesTable4711[[#This Row],[Quantity]]*(1-SalesTable4711[[#This Row],[Discount %]]),2)</f>
        <v>46.08</v>
      </c>
      <c r="R496" s="3">
        <f>SalesTable4711[[#This Row],[Net Revenue]]-SalesTable4711[[#This Row],[Total Cost]]</f>
        <v>29.18</v>
      </c>
      <c r="S496" s="34">
        <f>SalesTable4711[[#This Row],[Profit]]/SalesTable4711[[#This Row],[Net Revenue]]</f>
        <v>0.63324652777777779</v>
      </c>
    </row>
    <row r="497" spans="1:19">
      <c r="A497" s="1">
        <v>45757</v>
      </c>
      <c r="B497" t="s">
        <v>555</v>
      </c>
      <c r="C497" t="s">
        <v>28</v>
      </c>
      <c r="D497" t="s">
        <v>29</v>
      </c>
      <c r="E497" t="s">
        <v>30</v>
      </c>
      <c r="F497" t="s">
        <v>41</v>
      </c>
      <c r="G497" t="s">
        <v>42</v>
      </c>
      <c r="H497" t="s">
        <v>33</v>
      </c>
      <c r="I497" s="2">
        <v>5</v>
      </c>
      <c r="J497" s="3">
        <v>24.44</v>
      </c>
      <c r="K497" s="4">
        <v>0.05</v>
      </c>
      <c r="L497" s="3">
        <v>10.49</v>
      </c>
      <c r="M497" s="3">
        <f>SalesTable4711[[#This Row],[Quantity]]*SalesTable4711[[#This Row],[Unit Cost]]</f>
        <v>52.45</v>
      </c>
      <c r="N497" s="3">
        <f>SalesTable4711[[#This Row],[Net Revenue]]-SalesTable4711[[#This Row],[Total Cost]]</f>
        <v>63.64</v>
      </c>
      <c r="O497" s="2">
        <v>0</v>
      </c>
      <c r="P497" s="3">
        <f>SalesTable4711[[#This Row],[Unit Price]]*SalesTable4711[[#This Row],[Quantity]]</f>
        <v>122.2</v>
      </c>
      <c r="Q497" s="3">
        <f>ROUND(SalesTable4711[[#This Row],[Unit Price]]*SalesTable4711[[#This Row],[Quantity]]*(1-SalesTable4711[[#This Row],[Discount %]]),2)</f>
        <v>116.09</v>
      </c>
      <c r="R497" s="3">
        <f>SalesTable4711[[#This Row],[Net Revenue]]-SalesTable4711[[#This Row],[Total Cost]]</f>
        <v>63.64</v>
      </c>
      <c r="S497" s="34">
        <f>SalesTable4711[[#This Row],[Profit]]/SalesTable4711[[#This Row],[Net Revenue]]</f>
        <v>0.54819536566457061</v>
      </c>
    </row>
    <row r="498" spans="1:19">
      <c r="A498" s="1">
        <v>45687</v>
      </c>
      <c r="B498" t="s">
        <v>556</v>
      </c>
      <c r="C498" t="s">
        <v>89</v>
      </c>
      <c r="D498" t="s">
        <v>90</v>
      </c>
      <c r="E498" t="s">
        <v>75</v>
      </c>
      <c r="F498" t="s">
        <v>52</v>
      </c>
      <c r="G498" t="s">
        <v>53</v>
      </c>
      <c r="H498" t="s">
        <v>20</v>
      </c>
      <c r="I498" s="2">
        <v>6</v>
      </c>
      <c r="J498" s="3">
        <v>19.329999999999998</v>
      </c>
      <c r="K498" s="4">
        <v>0.05</v>
      </c>
      <c r="L498" s="3">
        <v>6.91</v>
      </c>
      <c r="M498" s="3">
        <f>SalesTable4711[[#This Row],[Quantity]]*SalesTable4711[[#This Row],[Unit Cost]]</f>
        <v>41.46</v>
      </c>
      <c r="N498" s="3">
        <f>SalesTable4711[[#This Row],[Net Revenue]]-SalesTable4711[[#This Row],[Total Cost]]</f>
        <v>68.72</v>
      </c>
      <c r="O498" s="2">
        <v>6</v>
      </c>
      <c r="P498" s="3">
        <f>SalesTable4711[[#This Row],[Unit Price]]*SalesTable4711[[#This Row],[Quantity]]</f>
        <v>115.97999999999999</v>
      </c>
      <c r="Q498" s="3">
        <f>ROUND(SalesTable4711[[#This Row],[Unit Price]]*SalesTable4711[[#This Row],[Quantity]]*(1-SalesTable4711[[#This Row],[Discount %]]),2)</f>
        <v>110.18</v>
      </c>
      <c r="R498" s="3">
        <f>SalesTable4711[[#This Row],[Net Revenue]]-SalesTable4711[[#This Row],[Total Cost]]</f>
        <v>68.72</v>
      </c>
      <c r="S498" s="34">
        <f>SalesTable4711[[#This Row],[Profit]]/SalesTable4711[[#This Row],[Net Revenue]]</f>
        <v>0.62370666182610268</v>
      </c>
    </row>
    <row r="499" spans="1:19">
      <c r="A499" s="1">
        <v>45745</v>
      </c>
      <c r="B499" t="s">
        <v>557</v>
      </c>
      <c r="C499" t="s">
        <v>22</v>
      </c>
      <c r="D499" t="s">
        <v>23</v>
      </c>
      <c r="E499" t="s">
        <v>24</v>
      </c>
      <c r="F499" t="s">
        <v>52</v>
      </c>
      <c r="G499" t="s">
        <v>53</v>
      </c>
      <c r="H499" t="s">
        <v>33</v>
      </c>
      <c r="I499" s="2">
        <v>1</v>
      </c>
      <c r="J499" s="3">
        <v>13.17</v>
      </c>
      <c r="K499" s="4">
        <v>0.1</v>
      </c>
      <c r="L499" s="3">
        <v>4.3099999999999996</v>
      </c>
      <c r="M499" s="3">
        <f>SalesTable4711[[#This Row],[Quantity]]*SalesTable4711[[#This Row],[Unit Cost]]</f>
        <v>4.3099999999999996</v>
      </c>
      <c r="N499" s="3">
        <f>SalesTable4711[[#This Row],[Net Revenue]]-SalesTable4711[[#This Row],[Total Cost]]</f>
        <v>7.54</v>
      </c>
      <c r="O499" s="2">
        <v>0</v>
      </c>
      <c r="P499" s="3">
        <f>SalesTable4711[[#This Row],[Unit Price]]*SalesTable4711[[#This Row],[Quantity]]</f>
        <v>13.17</v>
      </c>
      <c r="Q499" s="3">
        <f>ROUND(SalesTable4711[[#This Row],[Unit Price]]*SalesTable4711[[#This Row],[Quantity]]*(1-SalesTable4711[[#This Row],[Discount %]]),2)</f>
        <v>11.85</v>
      </c>
      <c r="R499" s="3">
        <f>SalesTable4711[[#This Row],[Net Revenue]]-SalesTable4711[[#This Row],[Total Cost]]</f>
        <v>7.54</v>
      </c>
      <c r="S499" s="34">
        <f>SalesTable4711[[#This Row],[Profit]]/SalesTable4711[[#This Row],[Net Revenue]]</f>
        <v>0.63628691983122365</v>
      </c>
    </row>
    <row r="500" spans="1:19">
      <c r="A500" s="1">
        <v>45750</v>
      </c>
      <c r="B500" t="s">
        <v>558</v>
      </c>
      <c r="C500" t="s">
        <v>82</v>
      </c>
      <c r="D500" t="s">
        <v>83</v>
      </c>
      <c r="E500" t="s">
        <v>75</v>
      </c>
      <c r="F500" t="s">
        <v>31</v>
      </c>
      <c r="G500" t="s">
        <v>32</v>
      </c>
      <c r="H500" t="s">
        <v>33</v>
      </c>
      <c r="I500" s="2">
        <v>6</v>
      </c>
      <c r="J500" s="3">
        <v>27.68</v>
      </c>
      <c r="K500" s="4">
        <v>0.05</v>
      </c>
      <c r="L500" s="3">
        <v>11.65</v>
      </c>
      <c r="M500" s="3">
        <f>SalesTable4711[[#This Row],[Quantity]]*SalesTable4711[[#This Row],[Unit Cost]]</f>
        <v>69.900000000000006</v>
      </c>
      <c r="N500" s="3">
        <f>SalesTable4711[[#This Row],[Net Revenue]]-SalesTable4711[[#This Row],[Total Cost]]</f>
        <v>87.88</v>
      </c>
      <c r="O500" s="2">
        <v>0</v>
      </c>
      <c r="P500" s="3">
        <f>SalesTable4711[[#This Row],[Unit Price]]*SalesTable4711[[#This Row],[Quantity]]</f>
        <v>166.07999999999998</v>
      </c>
      <c r="Q500" s="3">
        <f>ROUND(SalesTable4711[[#This Row],[Unit Price]]*SalesTable4711[[#This Row],[Quantity]]*(1-SalesTable4711[[#This Row],[Discount %]]),2)</f>
        <v>157.78</v>
      </c>
      <c r="R500" s="3">
        <f>SalesTable4711[[#This Row],[Net Revenue]]-SalesTable4711[[#This Row],[Total Cost]]</f>
        <v>87.88</v>
      </c>
      <c r="S500" s="34">
        <f>SalesTable4711[[#This Row],[Profit]]/SalesTable4711[[#This Row],[Net Revenue]]</f>
        <v>0.55697807073139816</v>
      </c>
    </row>
    <row r="501" spans="1:19">
      <c r="A501" s="1">
        <v>45987</v>
      </c>
      <c r="B501" t="s">
        <v>559</v>
      </c>
      <c r="C501" t="s">
        <v>49</v>
      </c>
      <c r="D501" t="s">
        <v>50</v>
      </c>
      <c r="E501" t="s">
        <v>30</v>
      </c>
      <c r="F501" t="s">
        <v>52</v>
      </c>
      <c r="G501" t="s">
        <v>53</v>
      </c>
      <c r="H501" t="s">
        <v>20</v>
      </c>
      <c r="I501" s="2">
        <v>2</v>
      </c>
      <c r="J501" s="3">
        <v>187.59</v>
      </c>
      <c r="K501" s="4">
        <v>0.2</v>
      </c>
      <c r="L501" s="3">
        <v>117.96</v>
      </c>
      <c r="M501" s="3">
        <f>SalesTable4711[[#This Row],[Quantity]]*SalesTable4711[[#This Row],[Unit Cost]]</f>
        <v>235.92</v>
      </c>
      <c r="N501" s="3">
        <f>SalesTable4711[[#This Row],[Net Revenue]]-SalesTable4711[[#This Row],[Total Cost]]</f>
        <v>64.22</v>
      </c>
      <c r="O501" s="2">
        <v>2</v>
      </c>
      <c r="P501" s="3">
        <f>SalesTable4711[[#This Row],[Unit Price]]*SalesTable4711[[#This Row],[Quantity]]</f>
        <v>375.18</v>
      </c>
      <c r="Q501" s="3">
        <f>ROUND(SalesTable4711[[#This Row],[Unit Price]]*SalesTable4711[[#This Row],[Quantity]]*(1-SalesTable4711[[#This Row],[Discount %]]),2)</f>
        <v>300.14</v>
      </c>
      <c r="R501" s="3">
        <f>SalesTable4711[[#This Row],[Net Revenue]]-SalesTable4711[[#This Row],[Total Cost]]</f>
        <v>64.22</v>
      </c>
      <c r="S501" s="34">
        <f>SalesTable4711[[#This Row],[Profit]]/SalesTable4711[[#This Row],[Net Revenue]]</f>
        <v>0.21396681548610649</v>
      </c>
    </row>
    <row r="502" spans="1:19">
      <c r="A502" s="1">
        <v>45782</v>
      </c>
      <c r="B502" t="s">
        <v>560</v>
      </c>
      <c r="C502" t="s">
        <v>28</v>
      </c>
      <c r="D502" t="s">
        <v>29</v>
      </c>
      <c r="E502" t="s">
        <v>30</v>
      </c>
      <c r="F502" t="s">
        <v>25</v>
      </c>
      <c r="G502" t="s">
        <v>26</v>
      </c>
      <c r="H502" t="s">
        <v>20</v>
      </c>
      <c r="I502" s="2">
        <v>10</v>
      </c>
      <c r="J502" s="3">
        <v>24.66</v>
      </c>
      <c r="K502" s="4">
        <v>0</v>
      </c>
      <c r="L502" s="3">
        <v>10.6</v>
      </c>
      <c r="M502" s="3">
        <f>SalesTable4711[[#This Row],[Quantity]]*SalesTable4711[[#This Row],[Unit Cost]]</f>
        <v>106</v>
      </c>
      <c r="N502" s="3">
        <f>SalesTable4711[[#This Row],[Net Revenue]]-SalesTable4711[[#This Row],[Total Cost]]</f>
        <v>140.6</v>
      </c>
      <c r="O502" s="2">
        <v>10</v>
      </c>
      <c r="P502" s="3">
        <f>SalesTable4711[[#This Row],[Unit Price]]*SalesTable4711[[#This Row],[Quantity]]</f>
        <v>246.6</v>
      </c>
      <c r="Q502" s="3">
        <f>ROUND(SalesTable4711[[#This Row],[Unit Price]]*SalesTable4711[[#This Row],[Quantity]]*(1-SalesTable4711[[#This Row],[Discount %]]),2)</f>
        <v>246.6</v>
      </c>
      <c r="R502" s="3">
        <f>SalesTable4711[[#This Row],[Net Revenue]]-SalesTable4711[[#This Row],[Total Cost]]</f>
        <v>140.6</v>
      </c>
      <c r="S502" s="34">
        <f>SalesTable4711[[#This Row],[Profit]]/SalesTable4711[[#This Row],[Net Revenue]]</f>
        <v>0.57015409570154096</v>
      </c>
    </row>
    <row r="503" spans="1:19">
      <c r="A503" s="1">
        <v>45752</v>
      </c>
      <c r="B503" t="s">
        <v>561</v>
      </c>
      <c r="C503" t="s">
        <v>28</v>
      </c>
      <c r="D503" t="s">
        <v>29</v>
      </c>
      <c r="E503" t="s">
        <v>30</v>
      </c>
      <c r="F503" t="s">
        <v>52</v>
      </c>
      <c r="G503" t="s">
        <v>53</v>
      </c>
      <c r="H503" t="s">
        <v>20</v>
      </c>
      <c r="I503" s="2">
        <v>3</v>
      </c>
      <c r="J503" s="3">
        <v>25.42</v>
      </c>
      <c r="K503" s="4">
        <v>0.15</v>
      </c>
      <c r="L503" s="3">
        <v>10.48</v>
      </c>
      <c r="M503" s="3">
        <f>SalesTable4711[[#This Row],[Quantity]]*SalesTable4711[[#This Row],[Unit Cost]]</f>
        <v>31.44</v>
      </c>
      <c r="N503" s="3">
        <f>SalesTable4711[[#This Row],[Net Revenue]]-SalesTable4711[[#This Row],[Total Cost]]</f>
        <v>33.379999999999995</v>
      </c>
      <c r="O503" s="2">
        <v>3</v>
      </c>
      <c r="P503" s="3">
        <f>SalesTable4711[[#This Row],[Unit Price]]*SalesTable4711[[#This Row],[Quantity]]</f>
        <v>76.260000000000005</v>
      </c>
      <c r="Q503" s="3">
        <f>ROUND(SalesTable4711[[#This Row],[Unit Price]]*SalesTable4711[[#This Row],[Quantity]]*(1-SalesTable4711[[#This Row],[Discount %]]),2)</f>
        <v>64.819999999999993</v>
      </c>
      <c r="R503" s="3">
        <f>SalesTable4711[[#This Row],[Net Revenue]]-SalesTable4711[[#This Row],[Total Cost]]</f>
        <v>33.379999999999995</v>
      </c>
      <c r="S503" s="34">
        <f>SalesTable4711[[#This Row],[Profit]]/SalesTable4711[[#This Row],[Net Revenue]]</f>
        <v>0.51496451712434432</v>
      </c>
    </row>
    <row r="504" spans="1:19">
      <c r="A504" s="1">
        <v>45972</v>
      </c>
      <c r="B504" t="s">
        <v>562</v>
      </c>
      <c r="C504" t="s">
        <v>66</v>
      </c>
      <c r="D504" t="s">
        <v>67</v>
      </c>
      <c r="E504" t="s">
        <v>30</v>
      </c>
      <c r="F504" t="s">
        <v>31</v>
      </c>
      <c r="G504" t="s">
        <v>32</v>
      </c>
      <c r="H504" t="s">
        <v>20</v>
      </c>
      <c r="I504" s="2">
        <v>6</v>
      </c>
      <c r="J504" s="3">
        <v>70.17</v>
      </c>
      <c r="K504" s="4">
        <v>0.15</v>
      </c>
      <c r="L504" s="3">
        <v>34.450000000000003</v>
      </c>
      <c r="M504" s="3">
        <f>SalesTable4711[[#This Row],[Quantity]]*SalesTable4711[[#This Row],[Unit Cost]]</f>
        <v>206.70000000000002</v>
      </c>
      <c r="N504" s="3">
        <f>SalesTable4711[[#This Row],[Net Revenue]]-SalesTable4711[[#This Row],[Total Cost]]</f>
        <v>151.16999999999999</v>
      </c>
      <c r="O504" s="2">
        <v>6</v>
      </c>
      <c r="P504" s="3">
        <f>SalesTable4711[[#This Row],[Unit Price]]*SalesTable4711[[#This Row],[Quantity]]</f>
        <v>421.02</v>
      </c>
      <c r="Q504" s="3">
        <f>ROUND(SalesTable4711[[#This Row],[Unit Price]]*SalesTable4711[[#This Row],[Quantity]]*(1-SalesTable4711[[#This Row],[Discount %]]),2)</f>
        <v>357.87</v>
      </c>
      <c r="R504" s="3">
        <f>SalesTable4711[[#This Row],[Net Revenue]]-SalesTable4711[[#This Row],[Total Cost]]</f>
        <v>151.16999999999999</v>
      </c>
      <c r="S504" s="34">
        <f>SalesTable4711[[#This Row],[Profit]]/SalesTable4711[[#This Row],[Net Revenue]]</f>
        <v>0.42241596110319385</v>
      </c>
    </row>
    <row r="505" spans="1:19">
      <c r="A505" s="1">
        <v>45713</v>
      </c>
      <c r="B505" t="s">
        <v>563</v>
      </c>
      <c r="C505" t="s">
        <v>15</v>
      </c>
      <c r="D505" t="s">
        <v>16</v>
      </c>
      <c r="E505" t="s">
        <v>17</v>
      </c>
      <c r="F505" t="s">
        <v>31</v>
      </c>
      <c r="G505" t="s">
        <v>32</v>
      </c>
      <c r="H505" t="s">
        <v>33</v>
      </c>
      <c r="I505" s="2">
        <v>10</v>
      </c>
      <c r="J505" s="3">
        <v>29.54</v>
      </c>
      <c r="K505" s="4">
        <v>0</v>
      </c>
      <c r="L505" s="3">
        <v>11.86</v>
      </c>
      <c r="M505" s="3">
        <f>SalesTable4711[[#This Row],[Quantity]]*SalesTable4711[[#This Row],[Unit Cost]]</f>
        <v>118.6</v>
      </c>
      <c r="N505" s="3">
        <f>SalesTable4711[[#This Row],[Net Revenue]]-SalesTable4711[[#This Row],[Total Cost]]</f>
        <v>176.79999999999998</v>
      </c>
      <c r="O505" s="2">
        <v>0</v>
      </c>
      <c r="P505" s="3">
        <f>SalesTable4711[[#This Row],[Unit Price]]*SalesTable4711[[#This Row],[Quantity]]</f>
        <v>295.39999999999998</v>
      </c>
      <c r="Q505" s="3">
        <f>ROUND(SalesTable4711[[#This Row],[Unit Price]]*SalesTable4711[[#This Row],[Quantity]]*(1-SalesTable4711[[#This Row],[Discount %]]),2)</f>
        <v>295.39999999999998</v>
      </c>
      <c r="R505" s="3">
        <f>SalesTable4711[[#This Row],[Net Revenue]]-SalesTable4711[[#This Row],[Total Cost]]</f>
        <v>176.79999999999998</v>
      </c>
      <c r="S505" s="34">
        <f>SalesTable4711[[#This Row],[Profit]]/SalesTable4711[[#This Row],[Net Revenue]]</f>
        <v>0.5985104942450914</v>
      </c>
    </row>
    <row r="506" spans="1:19">
      <c r="A506" s="1">
        <v>45965</v>
      </c>
      <c r="B506" t="s">
        <v>564</v>
      </c>
      <c r="C506" t="s">
        <v>22</v>
      </c>
      <c r="D506" t="s">
        <v>23</v>
      </c>
      <c r="E506" t="s">
        <v>24</v>
      </c>
      <c r="F506" t="s">
        <v>31</v>
      </c>
      <c r="G506" t="s">
        <v>32</v>
      </c>
      <c r="H506" t="s">
        <v>33</v>
      </c>
      <c r="I506" s="2">
        <v>6</v>
      </c>
      <c r="J506" s="3">
        <v>13.33</v>
      </c>
      <c r="K506" s="4">
        <v>0</v>
      </c>
      <c r="L506" s="3">
        <v>4.17</v>
      </c>
      <c r="M506" s="3">
        <f>SalesTable4711[[#This Row],[Quantity]]*SalesTable4711[[#This Row],[Unit Cost]]</f>
        <v>25.02</v>
      </c>
      <c r="N506" s="3">
        <f>SalesTable4711[[#This Row],[Net Revenue]]-SalesTable4711[[#This Row],[Total Cost]]</f>
        <v>54.960000000000008</v>
      </c>
      <c r="O506" s="2">
        <v>0</v>
      </c>
      <c r="P506" s="3">
        <f>SalesTable4711[[#This Row],[Unit Price]]*SalesTable4711[[#This Row],[Quantity]]</f>
        <v>79.98</v>
      </c>
      <c r="Q506" s="3">
        <f>ROUND(SalesTable4711[[#This Row],[Unit Price]]*SalesTable4711[[#This Row],[Quantity]]*(1-SalesTable4711[[#This Row],[Discount %]]),2)</f>
        <v>79.98</v>
      </c>
      <c r="R506" s="3">
        <f>SalesTable4711[[#This Row],[Net Revenue]]-SalesTable4711[[#This Row],[Total Cost]]</f>
        <v>54.960000000000008</v>
      </c>
      <c r="S506" s="34">
        <f>SalesTable4711[[#This Row],[Profit]]/SalesTable4711[[#This Row],[Net Revenue]]</f>
        <v>0.68717179294823716</v>
      </c>
    </row>
    <row r="507" spans="1:19">
      <c r="A507" s="1">
        <v>46008</v>
      </c>
      <c r="B507" t="s">
        <v>565</v>
      </c>
      <c r="C507" t="s">
        <v>66</v>
      </c>
      <c r="D507" t="s">
        <v>67</v>
      </c>
      <c r="E507" t="s">
        <v>30</v>
      </c>
      <c r="F507" t="s">
        <v>18</v>
      </c>
      <c r="G507" t="s">
        <v>19</v>
      </c>
      <c r="H507" t="s">
        <v>33</v>
      </c>
      <c r="I507" s="2">
        <v>3</v>
      </c>
      <c r="J507" s="3">
        <v>71.62</v>
      </c>
      <c r="K507" s="4">
        <v>0.05</v>
      </c>
      <c r="L507" s="3">
        <v>33.64</v>
      </c>
      <c r="M507" s="3">
        <f>SalesTable4711[[#This Row],[Quantity]]*SalesTable4711[[#This Row],[Unit Cost]]</f>
        <v>100.92</v>
      </c>
      <c r="N507" s="3">
        <f>SalesTable4711[[#This Row],[Net Revenue]]-SalesTable4711[[#This Row],[Total Cost]]</f>
        <v>103.2</v>
      </c>
      <c r="O507" s="2">
        <v>0</v>
      </c>
      <c r="P507" s="3">
        <f>SalesTable4711[[#This Row],[Unit Price]]*SalesTable4711[[#This Row],[Quantity]]</f>
        <v>214.86</v>
      </c>
      <c r="Q507" s="3">
        <f>ROUND(SalesTable4711[[#This Row],[Unit Price]]*SalesTable4711[[#This Row],[Quantity]]*(1-SalesTable4711[[#This Row],[Discount %]]),2)</f>
        <v>204.12</v>
      </c>
      <c r="R507" s="3">
        <f>SalesTable4711[[#This Row],[Net Revenue]]-SalesTable4711[[#This Row],[Total Cost]]</f>
        <v>103.2</v>
      </c>
      <c r="S507" s="34">
        <f>SalesTable4711[[#This Row],[Profit]]/SalesTable4711[[#This Row],[Net Revenue]]</f>
        <v>0.50558495002939452</v>
      </c>
    </row>
    <row r="508" spans="1:19">
      <c r="A508" s="1">
        <v>45809</v>
      </c>
      <c r="B508" t="s">
        <v>566</v>
      </c>
      <c r="C508" t="s">
        <v>69</v>
      </c>
      <c r="D508" t="s">
        <v>70</v>
      </c>
      <c r="E508" t="s">
        <v>30</v>
      </c>
      <c r="F508" t="s">
        <v>18</v>
      </c>
      <c r="G508" t="s">
        <v>19</v>
      </c>
      <c r="H508" t="s">
        <v>33</v>
      </c>
      <c r="I508" s="2">
        <v>3</v>
      </c>
      <c r="J508" s="3">
        <v>39.369999999999997</v>
      </c>
      <c r="K508" s="4">
        <v>0</v>
      </c>
      <c r="L508" s="3">
        <v>18.309999999999999</v>
      </c>
      <c r="M508" s="3">
        <f>SalesTable4711[[#This Row],[Quantity]]*SalesTable4711[[#This Row],[Unit Cost]]</f>
        <v>54.929999999999993</v>
      </c>
      <c r="N508" s="3">
        <f>SalesTable4711[[#This Row],[Net Revenue]]-SalesTable4711[[#This Row],[Total Cost]]</f>
        <v>63.180000000000007</v>
      </c>
      <c r="O508" s="2">
        <v>0</v>
      </c>
      <c r="P508" s="3">
        <f>SalesTable4711[[#This Row],[Unit Price]]*SalesTable4711[[#This Row],[Quantity]]</f>
        <v>118.10999999999999</v>
      </c>
      <c r="Q508" s="3">
        <f>ROUND(SalesTable4711[[#This Row],[Unit Price]]*SalesTable4711[[#This Row],[Quantity]]*(1-SalesTable4711[[#This Row],[Discount %]]),2)</f>
        <v>118.11</v>
      </c>
      <c r="R508" s="3">
        <f>SalesTable4711[[#This Row],[Net Revenue]]-SalesTable4711[[#This Row],[Total Cost]]</f>
        <v>63.180000000000007</v>
      </c>
      <c r="S508" s="34">
        <f>SalesTable4711[[#This Row],[Profit]]/SalesTable4711[[#This Row],[Net Revenue]]</f>
        <v>0.53492506985013977</v>
      </c>
    </row>
    <row r="509" spans="1:19">
      <c r="A509" s="1">
        <v>45953</v>
      </c>
      <c r="B509" t="s">
        <v>567</v>
      </c>
      <c r="C509" t="s">
        <v>55</v>
      </c>
      <c r="D509" t="s">
        <v>56</v>
      </c>
      <c r="E509" t="s">
        <v>24</v>
      </c>
      <c r="F509" t="s">
        <v>31</v>
      </c>
      <c r="G509" t="s">
        <v>32</v>
      </c>
      <c r="H509" t="s">
        <v>20</v>
      </c>
      <c r="I509" s="2">
        <v>1</v>
      </c>
      <c r="J509" s="3">
        <v>9.3000000000000007</v>
      </c>
      <c r="K509" s="4">
        <v>0</v>
      </c>
      <c r="L509" s="3">
        <v>2.83</v>
      </c>
      <c r="M509" s="3">
        <f>SalesTable4711[[#This Row],[Quantity]]*SalesTable4711[[#This Row],[Unit Cost]]</f>
        <v>2.83</v>
      </c>
      <c r="N509" s="3">
        <f>SalesTable4711[[#This Row],[Net Revenue]]-SalesTable4711[[#This Row],[Total Cost]]</f>
        <v>6.4700000000000006</v>
      </c>
      <c r="O509" s="2">
        <v>1</v>
      </c>
      <c r="P509" s="3">
        <f>SalesTable4711[[#This Row],[Unit Price]]*SalesTable4711[[#This Row],[Quantity]]</f>
        <v>9.3000000000000007</v>
      </c>
      <c r="Q509" s="3">
        <f>ROUND(SalesTable4711[[#This Row],[Unit Price]]*SalesTable4711[[#This Row],[Quantity]]*(1-SalesTable4711[[#This Row],[Discount %]]),2)</f>
        <v>9.3000000000000007</v>
      </c>
      <c r="R509" s="3">
        <f>SalesTable4711[[#This Row],[Net Revenue]]-SalesTable4711[[#This Row],[Total Cost]]</f>
        <v>6.4700000000000006</v>
      </c>
      <c r="S509" s="34">
        <f>SalesTable4711[[#This Row],[Profit]]/SalesTable4711[[#This Row],[Net Revenue]]</f>
        <v>0.69569892473118278</v>
      </c>
    </row>
    <row r="510" spans="1:19">
      <c r="A510" s="1">
        <v>46016</v>
      </c>
      <c r="B510" t="s">
        <v>568</v>
      </c>
      <c r="C510" t="s">
        <v>45</v>
      </c>
      <c r="D510" t="s">
        <v>46</v>
      </c>
      <c r="E510" t="s">
        <v>24</v>
      </c>
      <c r="F510" t="s">
        <v>41</v>
      </c>
      <c r="G510" t="s">
        <v>42</v>
      </c>
      <c r="H510" t="s">
        <v>20</v>
      </c>
      <c r="I510" s="2">
        <v>7</v>
      </c>
      <c r="J510" s="3">
        <v>23.39</v>
      </c>
      <c r="K510" s="4">
        <v>0.2</v>
      </c>
      <c r="L510" s="3">
        <v>8.6</v>
      </c>
      <c r="M510" s="3">
        <f>SalesTable4711[[#This Row],[Quantity]]*SalesTable4711[[#This Row],[Unit Cost]]</f>
        <v>60.199999999999996</v>
      </c>
      <c r="N510" s="3">
        <f>SalesTable4711[[#This Row],[Net Revenue]]-SalesTable4711[[#This Row],[Total Cost]]</f>
        <v>70.78</v>
      </c>
      <c r="O510" s="2">
        <v>7</v>
      </c>
      <c r="P510" s="3">
        <f>SalesTable4711[[#This Row],[Unit Price]]*SalesTable4711[[#This Row],[Quantity]]</f>
        <v>163.73000000000002</v>
      </c>
      <c r="Q510" s="3">
        <f>ROUND(SalesTable4711[[#This Row],[Unit Price]]*SalesTable4711[[#This Row],[Quantity]]*(1-SalesTable4711[[#This Row],[Discount %]]),2)</f>
        <v>130.97999999999999</v>
      </c>
      <c r="R510" s="3">
        <f>SalesTable4711[[#This Row],[Net Revenue]]-SalesTable4711[[#This Row],[Total Cost]]</f>
        <v>70.78</v>
      </c>
      <c r="S510" s="34">
        <f>SalesTable4711[[#This Row],[Profit]]/SalesTable4711[[#This Row],[Net Revenue]]</f>
        <v>0.54038784547259133</v>
      </c>
    </row>
    <row r="511" spans="1:19">
      <c r="A511" s="1">
        <v>45987</v>
      </c>
      <c r="B511" t="s">
        <v>569</v>
      </c>
      <c r="C511" t="s">
        <v>63</v>
      </c>
      <c r="D511" t="s">
        <v>64</v>
      </c>
      <c r="E511" t="s">
        <v>17</v>
      </c>
      <c r="F511" t="s">
        <v>52</v>
      </c>
      <c r="G511" t="s">
        <v>53</v>
      </c>
      <c r="H511" t="s">
        <v>33</v>
      </c>
      <c r="I511" s="2">
        <v>3</v>
      </c>
      <c r="J511" s="3">
        <v>79.31</v>
      </c>
      <c r="K511" s="4">
        <v>0.1</v>
      </c>
      <c r="L511" s="3">
        <v>44.97</v>
      </c>
      <c r="M511" s="3">
        <f>SalesTable4711[[#This Row],[Quantity]]*SalesTable4711[[#This Row],[Unit Cost]]</f>
        <v>134.91</v>
      </c>
      <c r="N511" s="3">
        <f>SalesTable4711[[#This Row],[Net Revenue]]-SalesTable4711[[#This Row],[Total Cost]]</f>
        <v>79.22999999999999</v>
      </c>
      <c r="O511" s="2">
        <v>0</v>
      </c>
      <c r="P511" s="3">
        <f>SalesTable4711[[#This Row],[Unit Price]]*SalesTable4711[[#This Row],[Quantity]]</f>
        <v>237.93</v>
      </c>
      <c r="Q511" s="3">
        <f>ROUND(SalesTable4711[[#This Row],[Unit Price]]*SalesTable4711[[#This Row],[Quantity]]*(1-SalesTable4711[[#This Row],[Discount %]]),2)</f>
        <v>214.14</v>
      </c>
      <c r="R511" s="3">
        <f>SalesTable4711[[#This Row],[Net Revenue]]-SalesTable4711[[#This Row],[Total Cost]]</f>
        <v>79.22999999999999</v>
      </c>
      <c r="S511" s="34">
        <f>SalesTable4711[[#This Row],[Profit]]/SalesTable4711[[#This Row],[Net Revenue]]</f>
        <v>0.36999159428411316</v>
      </c>
    </row>
    <row r="512" spans="1:19">
      <c r="A512" s="1">
        <v>45818</v>
      </c>
      <c r="B512" t="s">
        <v>570</v>
      </c>
      <c r="C512" t="s">
        <v>22</v>
      </c>
      <c r="D512" t="s">
        <v>23</v>
      </c>
      <c r="E512" t="s">
        <v>24</v>
      </c>
      <c r="F512" t="s">
        <v>52</v>
      </c>
      <c r="G512" t="s">
        <v>53</v>
      </c>
      <c r="H512" t="s">
        <v>20</v>
      </c>
      <c r="I512" s="2">
        <v>1</v>
      </c>
      <c r="J512" s="3">
        <v>12.87</v>
      </c>
      <c r="K512" s="4">
        <v>0.2</v>
      </c>
      <c r="L512" s="3">
        <v>4.32</v>
      </c>
      <c r="M512" s="3">
        <f>SalesTable4711[[#This Row],[Quantity]]*SalesTable4711[[#This Row],[Unit Cost]]</f>
        <v>4.32</v>
      </c>
      <c r="N512" s="3">
        <f>SalesTable4711[[#This Row],[Net Revenue]]-SalesTable4711[[#This Row],[Total Cost]]</f>
        <v>5.98</v>
      </c>
      <c r="O512" s="2">
        <v>1</v>
      </c>
      <c r="P512" s="3">
        <f>SalesTable4711[[#This Row],[Unit Price]]*SalesTable4711[[#This Row],[Quantity]]</f>
        <v>12.87</v>
      </c>
      <c r="Q512" s="3">
        <f>ROUND(SalesTable4711[[#This Row],[Unit Price]]*SalesTable4711[[#This Row],[Quantity]]*(1-SalesTable4711[[#This Row],[Discount %]]),2)</f>
        <v>10.3</v>
      </c>
      <c r="R512" s="3">
        <f>SalesTable4711[[#This Row],[Net Revenue]]-SalesTable4711[[#This Row],[Total Cost]]</f>
        <v>5.98</v>
      </c>
      <c r="S512" s="34">
        <f>SalesTable4711[[#This Row],[Profit]]/SalesTable4711[[#This Row],[Net Revenue]]</f>
        <v>0.58058252427184465</v>
      </c>
    </row>
    <row r="513" spans="1:19">
      <c r="A513" s="1">
        <v>45872</v>
      </c>
      <c r="B513" t="s">
        <v>571</v>
      </c>
      <c r="C513" t="s">
        <v>22</v>
      </c>
      <c r="D513" t="s">
        <v>23</v>
      </c>
      <c r="E513" t="s">
        <v>24</v>
      </c>
      <c r="F513" t="s">
        <v>31</v>
      </c>
      <c r="G513" t="s">
        <v>32</v>
      </c>
      <c r="H513" t="s">
        <v>33</v>
      </c>
      <c r="I513" s="2">
        <v>6</v>
      </c>
      <c r="J513" s="3">
        <v>13.02</v>
      </c>
      <c r="K513" s="4">
        <v>0.15</v>
      </c>
      <c r="L513" s="3">
        <v>4.17</v>
      </c>
      <c r="M513" s="3">
        <f>SalesTable4711[[#This Row],[Quantity]]*SalesTable4711[[#This Row],[Unit Cost]]</f>
        <v>25.02</v>
      </c>
      <c r="N513" s="3">
        <f>SalesTable4711[[#This Row],[Net Revenue]]-SalesTable4711[[#This Row],[Total Cost]]</f>
        <v>41.38000000000001</v>
      </c>
      <c r="O513" s="2">
        <v>0</v>
      </c>
      <c r="P513" s="3">
        <f>SalesTable4711[[#This Row],[Unit Price]]*SalesTable4711[[#This Row],[Quantity]]</f>
        <v>78.12</v>
      </c>
      <c r="Q513" s="3">
        <f>ROUND(SalesTable4711[[#This Row],[Unit Price]]*SalesTable4711[[#This Row],[Quantity]]*(1-SalesTable4711[[#This Row],[Discount %]]),2)</f>
        <v>66.400000000000006</v>
      </c>
      <c r="R513" s="3">
        <f>SalesTable4711[[#This Row],[Net Revenue]]-SalesTable4711[[#This Row],[Total Cost]]</f>
        <v>41.38000000000001</v>
      </c>
      <c r="S513" s="34">
        <f>SalesTable4711[[#This Row],[Profit]]/SalesTable4711[[#This Row],[Net Revenue]]</f>
        <v>0.62319277108433746</v>
      </c>
    </row>
    <row r="514" spans="1:19">
      <c r="A514" s="1">
        <v>45913</v>
      </c>
      <c r="B514" t="s">
        <v>572</v>
      </c>
      <c r="C514" t="s">
        <v>15</v>
      </c>
      <c r="D514" t="s">
        <v>16</v>
      </c>
      <c r="E514" t="s">
        <v>17</v>
      </c>
      <c r="F514" t="s">
        <v>31</v>
      </c>
      <c r="G514" t="s">
        <v>32</v>
      </c>
      <c r="H514" t="s">
        <v>33</v>
      </c>
      <c r="I514" s="2">
        <v>4</v>
      </c>
      <c r="J514" s="3">
        <v>29.75</v>
      </c>
      <c r="K514" s="4">
        <v>0.05</v>
      </c>
      <c r="L514" s="3">
        <v>11.91</v>
      </c>
      <c r="M514" s="3">
        <f>SalesTable4711[[#This Row],[Quantity]]*SalesTable4711[[#This Row],[Unit Cost]]</f>
        <v>47.64</v>
      </c>
      <c r="N514" s="3">
        <f>SalesTable4711[[#This Row],[Net Revenue]]-SalesTable4711[[#This Row],[Total Cost]]</f>
        <v>65.41</v>
      </c>
      <c r="O514" s="2">
        <v>0</v>
      </c>
      <c r="P514" s="3">
        <f>SalesTable4711[[#This Row],[Unit Price]]*SalesTable4711[[#This Row],[Quantity]]</f>
        <v>119</v>
      </c>
      <c r="Q514" s="3">
        <f>ROUND(SalesTable4711[[#This Row],[Unit Price]]*SalesTable4711[[#This Row],[Quantity]]*(1-SalesTable4711[[#This Row],[Discount %]]),2)</f>
        <v>113.05</v>
      </c>
      <c r="R514" s="3">
        <f>SalesTable4711[[#This Row],[Net Revenue]]-SalesTable4711[[#This Row],[Total Cost]]</f>
        <v>65.41</v>
      </c>
      <c r="S514" s="34">
        <f>SalesTable4711[[#This Row],[Profit]]/SalesTable4711[[#This Row],[Net Revenue]]</f>
        <v>0.57859354268023</v>
      </c>
    </row>
    <row r="515" spans="1:19">
      <c r="A515" s="1">
        <v>45688</v>
      </c>
      <c r="B515" t="s">
        <v>573</v>
      </c>
      <c r="C515" t="s">
        <v>22</v>
      </c>
      <c r="D515" t="s">
        <v>23</v>
      </c>
      <c r="E515" t="s">
        <v>24</v>
      </c>
      <c r="F515" t="s">
        <v>52</v>
      </c>
      <c r="G515" t="s">
        <v>53</v>
      </c>
      <c r="H515" t="s">
        <v>20</v>
      </c>
      <c r="I515" s="2">
        <v>5</v>
      </c>
      <c r="J515" s="3">
        <v>13.2</v>
      </c>
      <c r="K515" s="4">
        <v>0</v>
      </c>
      <c r="L515" s="3">
        <v>4.22</v>
      </c>
      <c r="M515" s="3">
        <f>SalesTable4711[[#This Row],[Quantity]]*SalesTable4711[[#This Row],[Unit Cost]]</f>
        <v>21.099999999999998</v>
      </c>
      <c r="N515" s="3">
        <f>SalesTable4711[[#This Row],[Net Revenue]]-SalesTable4711[[#This Row],[Total Cost]]</f>
        <v>44.900000000000006</v>
      </c>
      <c r="O515" s="2">
        <v>5</v>
      </c>
      <c r="P515" s="3">
        <f>SalesTable4711[[#This Row],[Unit Price]]*SalesTable4711[[#This Row],[Quantity]]</f>
        <v>66</v>
      </c>
      <c r="Q515" s="3">
        <f>ROUND(SalesTable4711[[#This Row],[Unit Price]]*SalesTable4711[[#This Row],[Quantity]]*(1-SalesTable4711[[#This Row],[Discount %]]),2)</f>
        <v>66</v>
      </c>
      <c r="R515" s="3">
        <f>SalesTable4711[[#This Row],[Net Revenue]]-SalesTable4711[[#This Row],[Total Cost]]</f>
        <v>44.900000000000006</v>
      </c>
      <c r="S515" s="34">
        <f>SalesTable4711[[#This Row],[Profit]]/SalesTable4711[[#This Row],[Net Revenue]]</f>
        <v>0.68030303030303041</v>
      </c>
    </row>
    <row r="516" spans="1:19">
      <c r="A516" s="1">
        <v>45904</v>
      </c>
      <c r="B516" t="s">
        <v>574</v>
      </c>
      <c r="C516" t="s">
        <v>66</v>
      </c>
      <c r="D516" t="s">
        <v>67</v>
      </c>
      <c r="E516" t="s">
        <v>30</v>
      </c>
      <c r="F516" t="s">
        <v>25</v>
      </c>
      <c r="G516" t="s">
        <v>26</v>
      </c>
      <c r="H516" t="s">
        <v>33</v>
      </c>
      <c r="I516" s="2">
        <v>1</v>
      </c>
      <c r="J516" s="3">
        <v>71.83</v>
      </c>
      <c r="K516" s="4">
        <v>0</v>
      </c>
      <c r="L516" s="3">
        <v>34.51</v>
      </c>
      <c r="M516" s="3">
        <f>SalesTable4711[[#This Row],[Quantity]]*SalesTable4711[[#This Row],[Unit Cost]]</f>
        <v>34.51</v>
      </c>
      <c r="N516" s="3">
        <f>SalesTable4711[[#This Row],[Net Revenue]]-SalesTable4711[[#This Row],[Total Cost]]</f>
        <v>37.32</v>
      </c>
      <c r="O516" s="2">
        <v>0</v>
      </c>
      <c r="P516" s="3">
        <f>SalesTable4711[[#This Row],[Unit Price]]*SalesTable4711[[#This Row],[Quantity]]</f>
        <v>71.83</v>
      </c>
      <c r="Q516" s="3">
        <f>ROUND(SalesTable4711[[#This Row],[Unit Price]]*SalesTable4711[[#This Row],[Quantity]]*(1-SalesTable4711[[#This Row],[Discount %]]),2)</f>
        <v>71.83</v>
      </c>
      <c r="R516" s="3">
        <f>SalesTable4711[[#This Row],[Net Revenue]]-SalesTable4711[[#This Row],[Total Cost]]</f>
        <v>37.32</v>
      </c>
      <c r="S516" s="34">
        <f>SalesTable4711[[#This Row],[Profit]]/SalesTable4711[[#This Row],[Net Revenue]]</f>
        <v>0.5195600723931505</v>
      </c>
    </row>
    <row r="517" spans="1:19">
      <c r="A517" s="1">
        <v>45732</v>
      </c>
      <c r="B517" t="s">
        <v>575</v>
      </c>
      <c r="C517" t="s">
        <v>39</v>
      </c>
      <c r="D517" t="s">
        <v>40</v>
      </c>
      <c r="E517" t="s">
        <v>30</v>
      </c>
      <c r="F517" t="s">
        <v>41</v>
      </c>
      <c r="G517" t="s">
        <v>42</v>
      </c>
      <c r="H517" t="s">
        <v>20</v>
      </c>
      <c r="I517" s="2">
        <v>4</v>
      </c>
      <c r="J517" s="3">
        <v>54.62</v>
      </c>
      <c r="K517" s="4">
        <v>0.15</v>
      </c>
      <c r="L517" s="3">
        <v>27.22</v>
      </c>
      <c r="M517" s="3">
        <f>SalesTable4711[[#This Row],[Quantity]]*SalesTable4711[[#This Row],[Unit Cost]]</f>
        <v>108.88</v>
      </c>
      <c r="N517" s="3">
        <f>SalesTable4711[[#This Row],[Net Revenue]]-SalesTable4711[[#This Row],[Total Cost]]</f>
        <v>76.830000000000013</v>
      </c>
      <c r="O517" s="2">
        <v>4</v>
      </c>
      <c r="P517" s="3">
        <f>SalesTable4711[[#This Row],[Unit Price]]*SalesTable4711[[#This Row],[Quantity]]</f>
        <v>218.48</v>
      </c>
      <c r="Q517" s="3">
        <f>ROUND(SalesTable4711[[#This Row],[Unit Price]]*SalesTable4711[[#This Row],[Quantity]]*(1-SalesTable4711[[#This Row],[Discount %]]),2)</f>
        <v>185.71</v>
      </c>
      <c r="R517" s="3">
        <f>SalesTable4711[[#This Row],[Net Revenue]]-SalesTable4711[[#This Row],[Total Cost]]</f>
        <v>76.830000000000013</v>
      </c>
      <c r="S517" s="34">
        <f>SalesTable4711[[#This Row],[Profit]]/SalesTable4711[[#This Row],[Net Revenue]]</f>
        <v>0.41370954714339564</v>
      </c>
    </row>
    <row r="518" spans="1:19">
      <c r="A518" s="1">
        <v>45759</v>
      </c>
      <c r="B518" t="s">
        <v>576</v>
      </c>
      <c r="C518" t="s">
        <v>39</v>
      </c>
      <c r="D518" t="s">
        <v>40</v>
      </c>
      <c r="E518" t="s">
        <v>30</v>
      </c>
      <c r="F518" t="s">
        <v>25</v>
      </c>
      <c r="G518" t="s">
        <v>26</v>
      </c>
      <c r="H518" t="s">
        <v>33</v>
      </c>
      <c r="I518" s="2">
        <v>1</v>
      </c>
      <c r="J518" s="3">
        <v>56.38</v>
      </c>
      <c r="K518" s="4">
        <v>0.15</v>
      </c>
      <c r="L518" s="3">
        <v>27.46</v>
      </c>
      <c r="M518" s="3">
        <f>SalesTable4711[[#This Row],[Quantity]]*SalesTable4711[[#This Row],[Unit Cost]]</f>
        <v>27.46</v>
      </c>
      <c r="N518" s="3">
        <f>SalesTable4711[[#This Row],[Net Revenue]]-SalesTable4711[[#This Row],[Total Cost]]</f>
        <v>20.46</v>
      </c>
      <c r="O518" s="2">
        <v>0</v>
      </c>
      <c r="P518" s="3">
        <f>SalesTable4711[[#This Row],[Unit Price]]*SalesTable4711[[#This Row],[Quantity]]</f>
        <v>56.38</v>
      </c>
      <c r="Q518" s="3">
        <f>ROUND(SalesTable4711[[#This Row],[Unit Price]]*SalesTable4711[[#This Row],[Quantity]]*(1-SalesTable4711[[#This Row],[Discount %]]),2)</f>
        <v>47.92</v>
      </c>
      <c r="R518" s="3">
        <f>SalesTable4711[[#This Row],[Net Revenue]]-SalesTable4711[[#This Row],[Total Cost]]</f>
        <v>20.46</v>
      </c>
      <c r="S518" s="34">
        <f>SalesTable4711[[#This Row],[Profit]]/SalesTable4711[[#This Row],[Net Revenue]]</f>
        <v>0.42696160267111855</v>
      </c>
    </row>
    <row r="519" spans="1:19">
      <c r="A519" s="1">
        <v>45976</v>
      </c>
      <c r="B519" t="s">
        <v>577</v>
      </c>
      <c r="C519" t="s">
        <v>58</v>
      </c>
      <c r="D519" t="s">
        <v>59</v>
      </c>
      <c r="E519" t="s">
        <v>17</v>
      </c>
      <c r="F519" t="s">
        <v>41</v>
      </c>
      <c r="G519" t="s">
        <v>42</v>
      </c>
      <c r="H519" t="s">
        <v>20</v>
      </c>
      <c r="I519" s="2">
        <v>7</v>
      </c>
      <c r="J519" s="3">
        <v>20.38</v>
      </c>
      <c r="K519" s="4">
        <v>0.1</v>
      </c>
      <c r="L519" s="3">
        <v>7.37</v>
      </c>
      <c r="M519" s="3">
        <f>SalesTable4711[[#This Row],[Quantity]]*SalesTable4711[[#This Row],[Unit Cost]]</f>
        <v>51.59</v>
      </c>
      <c r="N519" s="3">
        <f>SalesTable4711[[#This Row],[Net Revenue]]-SalesTable4711[[#This Row],[Total Cost]]</f>
        <v>76.799999999999983</v>
      </c>
      <c r="O519" s="2">
        <v>7</v>
      </c>
      <c r="P519" s="3">
        <f>SalesTable4711[[#This Row],[Unit Price]]*SalesTable4711[[#This Row],[Quantity]]</f>
        <v>142.66</v>
      </c>
      <c r="Q519" s="3">
        <f>ROUND(SalesTable4711[[#This Row],[Unit Price]]*SalesTable4711[[#This Row],[Quantity]]*(1-SalesTable4711[[#This Row],[Discount %]]),2)</f>
        <v>128.38999999999999</v>
      </c>
      <c r="R519" s="3">
        <f>SalesTable4711[[#This Row],[Net Revenue]]-SalesTable4711[[#This Row],[Total Cost]]</f>
        <v>76.799999999999983</v>
      </c>
      <c r="S519" s="34">
        <f>SalesTable4711[[#This Row],[Profit]]/SalesTable4711[[#This Row],[Net Revenue]]</f>
        <v>0.59817742814860964</v>
      </c>
    </row>
    <row r="520" spans="1:19">
      <c r="A520" s="1">
        <v>45964</v>
      </c>
      <c r="B520" t="s">
        <v>578</v>
      </c>
      <c r="C520" t="s">
        <v>39</v>
      </c>
      <c r="D520" t="s">
        <v>40</v>
      </c>
      <c r="E520" t="s">
        <v>30</v>
      </c>
      <c r="F520" t="s">
        <v>25</v>
      </c>
      <c r="G520" t="s">
        <v>26</v>
      </c>
      <c r="H520" t="s">
        <v>20</v>
      </c>
      <c r="I520" s="2">
        <v>8</v>
      </c>
      <c r="J520" s="3">
        <v>54.61</v>
      </c>
      <c r="K520" s="4">
        <v>0.2</v>
      </c>
      <c r="L520" s="3">
        <v>27.48</v>
      </c>
      <c r="M520" s="3">
        <f>SalesTable4711[[#This Row],[Quantity]]*SalesTable4711[[#This Row],[Unit Cost]]</f>
        <v>219.84</v>
      </c>
      <c r="N520" s="3">
        <f>SalesTable4711[[#This Row],[Net Revenue]]-SalesTable4711[[#This Row],[Total Cost]]</f>
        <v>129.66</v>
      </c>
      <c r="O520" s="2">
        <v>8</v>
      </c>
      <c r="P520" s="3">
        <f>SalesTable4711[[#This Row],[Unit Price]]*SalesTable4711[[#This Row],[Quantity]]</f>
        <v>436.88</v>
      </c>
      <c r="Q520" s="3">
        <f>ROUND(SalesTable4711[[#This Row],[Unit Price]]*SalesTable4711[[#This Row],[Quantity]]*(1-SalesTable4711[[#This Row],[Discount %]]),2)</f>
        <v>349.5</v>
      </c>
      <c r="R520" s="3">
        <f>SalesTable4711[[#This Row],[Net Revenue]]-SalesTable4711[[#This Row],[Total Cost]]</f>
        <v>129.66</v>
      </c>
      <c r="S520" s="34">
        <f>SalesTable4711[[#This Row],[Profit]]/SalesTable4711[[#This Row],[Net Revenue]]</f>
        <v>0.37098712446351928</v>
      </c>
    </row>
    <row r="521" spans="1:19">
      <c r="A521" s="1">
        <v>45887</v>
      </c>
      <c r="B521" t="s">
        <v>579</v>
      </c>
      <c r="C521" t="s">
        <v>82</v>
      </c>
      <c r="D521" t="s">
        <v>83</v>
      </c>
      <c r="E521" t="s">
        <v>75</v>
      </c>
      <c r="F521" t="s">
        <v>41</v>
      </c>
      <c r="G521" t="s">
        <v>42</v>
      </c>
      <c r="H521" t="s">
        <v>33</v>
      </c>
      <c r="I521" s="2">
        <v>4</v>
      </c>
      <c r="J521" s="3">
        <v>27.78</v>
      </c>
      <c r="K521" s="4">
        <v>0.1</v>
      </c>
      <c r="L521" s="3">
        <v>11.93</v>
      </c>
      <c r="M521" s="3">
        <f>SalesTable4711[[#This Row],[Quantity]]*SalesTable4711[[#This Row],[Unit Cost]]</f>
        <v>47.72</v>
      </c>
      <c r="N521" s="3">
        <f>SalesTable4711[[#This Row],[Net Revenue]]-SalesTable4711[[#This Row],[Total Cost]]</f>
        <v>52.290000000000006</v>
      </c>
      <c r="O521" s="2">
        <v>0</v>
      </c>
      <c r="P521" s="3">
        <f>SalesTable4711[[#This Row],[Unit Price]]*SalesTable4711[[#This Row],[Quantity]]</f>
        <v>111.12</v>
      </c>
      <c r="Q521" s="3">
        <f>ROUND(SalesTable4711[[#This Row],[Unit Price]]*SalesTable4711[[#This Row],[Quantity]]*(1-SalesTable4711[[#This Row],[Discount %]]),2)</f>
        <v>100.01</v>
      </c>
      <c r="R521" s="3">
        <f>SalesTable4711[[#This Row],[Net Revenue]]-SalesTable4711[[#This Row],[Total Cost]]</f>
        <v>52.290000000000006</v>
      </c>
      <c r="S521" s="34">
        <f>SalesTable4711[[#This Row],[Profit]]/SalesTable4711[[#This Row],[Net Revenue]]</f>
        <v>0.52284771522847717</v>
      </c>
    </row>
    <row r="522" spans="1:19">
      <c r="A522" s="1">
        <v>45722</v>
      </c>
      <c r="B522" t="s">
        <v>580</v>
      </c>
      <c r="C522" t="s">
        <v>22</v>
      </c>
      <c r="D522" t="s">
        <v>23</v>
      </c>
      <c r="E522" t="s">
        <v>24</v>
      </c>
      <c r="F522" t="s">
        <v>52</v>
      </c>
      <c r="G522" t="s">
        <v>53</v>
      </c>
      <c r="H522" t="s">
        <v>33</v>
      </c>
      <c r="I522" s="2">
        <v>4</v>
      </c>
      <c r="J522" s="3">
        <v>13.02</v>
      </c>
      <c r="K522" s="4">
        <v>0.15</v>
      </c>
      <c r="L522" s="3">
        <v>4.32</v>
      </c>
      <c r="M522" s="3">
        <f>SalesTable4711[[#This Row],[Quantity]]*SalesTable4711[[#This Row],[Unit Cost]]</f>
        <v>17.28</v>
      </c>
      <c r="N522" s="3">
        <f>SalesTable4711[[#This Row],[Net Revenue]]-SalesTable4711[[#This Row],[Total Cost]]</f>
        <v>26.990000000000002</v>
      </c>
      <c r="O522" s="2">
        <v>0</v>
      </c>
      <c r="P522" s="3">
        <f>SalesTable4711[[#This Row],[Unit Price]]*SalesTable4711[[#This Row],[Quantity]]</f>
        <v>52.08</v>
      </c>
      <c r="Q522" s="3">
        <f>ROUND(SalesTable4711[[#This Row],[Unit Price]]*SalesTable4711[[#This Row],[Quantity]]*(1-SalesTable4711[[#This Row],[Discount %]]),2)</f>
        <v>44.27</v>
      </c>
      <c r="R522" s="3">
        <f>SalesTable4711[[#This Row],[Net Revenue]]-SalesTable4711[[#This Row],[Total Cost]]</f>
        <v>26.990000000000002</v>
      </c>
      <c r="S522" s="34">
        <f>SalesTable4711[[#This Row],[Profit]]/SalesTable4711[[#This Row],[Net Revenue]]</f>
        <v>0.60966794669076119</v>
      </c>
    </row>
    <row r="523" spans="1:19">
      <c r="A523" s="1">
        <v>46009</v>
      </c>
      <c r="B523" t="s">
        <v>581</v>
      </c>
      <c r="C523" t="s">
        <v>73</v>
      </c>
      <c r="D523" t="s">
        <v>74</v>
      </c>
      <c r="E523" t="s">
        <v>75</v>
      </c>
      <c r="F523" t="s">
        <v>18</v>
      </c>
      <c r="G523" t="s">
        <v>19</v>
      </c>
      <c r="H523" t="s">
        <v>33</v>
      </c>
      <c r="I523" s="2">
        <v>5</v>
      </c>
      <c r="J523" s="3">
        <v>32.200000000000003</v>
      </c>
      <c r="K523" s="4">
        <v>0.2</v>
      </c>
      <c r="L523" s="3">
        <v>14.44</v>
      </c>
      <c r="M523" s="3">
        <f>SalesTable4711[[#This Row],[Quantity]]*SalesTable4711[[#This Row],[Unit Cost]]</f>
        <v>72.2</v>
      </c>
      <c r="N523" s="3">
        <f>SalesTable4711[[#This Row],[Net Revenue]]-SalesTable4711[[#This Row],[Total Cost]]</f>
        <v>56.600000000000009</v>
      </c>
      <c r="O523" s="2">
        <v>0</v>
      </c>
      <c r="P523" s="3">
        <f>SalesTable4711[[#This Row],[Unit Price]]*SalesTable4711[[#This Row],[Quantity]]</f>
        <v>161</v>
      </c>
      <c r="Q523" s="3">
        <f>ROUND(SalesTable4711[[#This Row],[Unit Price]]*SalesTable4711[[#This Row],[Quantity]]*(1-SalesTable4711[[#This Row],[Discount %]]),2)</f>
        <v>128.80000000000001</v>
      </c>
      <c r="R523" s="3">
        <f>SalesTable4711[[#This Row],[Net Revenue]]-SalesTable4711[[#This Row],[Total Cost]]</f>
        <v>56.600000000000009</v>
      </c>
      <c r="S523" s="34">
        <f>SalesTable4711[[#This Row],[Profit]]/SalesTable4711[[#This Row],[Net Revenue]]</f>
        <v>0.4394409937888199</v>
      </c>
    </row>
    <row r="524" spans="1:19">
      <c r="A524" s="1">
        <v>45762</v>
      </c>
      <c r="B524" t="s">
        <v>582</v>
      </c>
      <c r="C524" t="s">
        <v>89</v>
      </c>
      <c r="D524" t="s">
        <v>90</v>
      </c>
      <c r="E524" t="s">
        <v>75</v>
      </c>
      <c r="F524" t="s">
        <v>52</v>
      </c>
      <c r="G524" t="s">
        <v>53</v>
      </c>
      <c r="H524" t="s">
        <v>20</v>
      </c>
      <c r="I524" s="2">
        <v>1</v>
      </c>
      <c r="J524" s="3">
        <v>18.739999999999998</v>
      </c>
      <c r="K524" s="4">
        <v>0</v>
      </c>
      <c r="L524" s="3">
        <v>7.04</v>
      </c>
      <c r="M524" s="3">
        <f>SalesTable4711[[#This Row],[Quantity]]*SalesTable4711[[#This Row],[Unit Cost]]</f>
        <v>7.04</v>
      </c>
      <c r="N524" s="3">
        <f>SalesTable4711[[#This Row],[Net Revenue]]-SalesTable4711[[#This Row],[Total Cost]]</f>
        <v>11.7</v>
      </c>
      <c r="O524" s="2">
        <v>1</v>
      </c>
      <c r="P524" s="3">
        <f>SalesTable4711[[#This Row],[Unit Price]]*SalesTable4711[[#This Row],[Quantity]]</f>
        <v>18.739999999999998</v>
      </c>
      <c r="Q524" s="3">
        <f>ROUND(SalesTable4711[[#This Row],[Unit Price]]*SalesTable4711[[#This Row],[Quantity]]*(1-SalesTable4711[[#This Row],[Discount %]]),2)</f>
        <v>18.739999999999998</v>
      </c>
      <c r="R524" s="3">
        <f>SalesTable4711[[#This Row],[Net Revenue]]-SalesTable4711[[#This Row],[Total Cost]]</f>
        <v>11.7</v>
      </c>
      <c r="S524" s="34">
        <f>SalesTable4711[[#This Row],[Profit]]/SalesTable4711[[#This Row],[Net Revenue]]</f>
        <v>0.62433297758804696</v>
      </c>
    </row>
    <row r="525" spans="1:19">
      <c r="A525" s="1">
        <v>45787</v>
      </c>
      <c r="B525" t="s">
        <v>583</v>
      </c>
      <c r="C525" t="s">
        <v>39</v>
      </c>
      <c r="D525" t="s">
        <v>40</v>
      </c>
      <c r="E525" t="s">
        <v>30</v>
      </c>
      <c r="F525" t="s">
        <v>31</v>
      </c>
      <c r="G525" t="s">
        <v>32</v>
      </c>
      <c r="H525" t="s">
        <v>33</v>
      </c>
      <c r="I525" s="2">
        <v>1</v>
      </c>
      <c r="J525" s="3">
        <v>56.05</v>
      </c>
      <c r="K525" s="4">
        <v>0.05</v>
      </c>
      <c r="L525" s="3">
        <v>27.45</v>
      </c>
      <c r="M525" s="3">
        <f>SalesTable4711[[#This Row],[Quantity]]*SalesTable4711[[#This Row],[Unit Cost]]</f>
        <v>27.45</v>
      </c>
      <c r="N525" s="3">
        <f>SalesTable4711[[#This Row],[Net Revenue]]-SalesTable4711[[#This Row],[Total Cost]]</f>
        <v>25.8</v>
      </c>
      <c r="O525" s="2">
        <v>0</v>
      </c>
      <c r="P525" s="3">
        <f>SalesTable4711[[#This Row],[Unit Price]]*SalesTable4711[[#This Row],[Quantity]]</f>
        <v>56.05</v>
      </c>
      <c r="Q525" s="3">
        <f>ROUND(SalesTable4711[[#This Row],[Unit Price]]*SalesTable4711[[#This Row],[Quantity]]*(1-SalesTable4711[[#This Row],[Discount %]]),2)</f>
        <v>53.25</v>
      </c>
      <c r="R525" s="3">
        <f>SalesTable4711[[#This Row],[Net Revenue]]-SalesTable4711[[#This Row],[Total Cost]]</f>
        <v>25.8</v>
      </c>
      <c r="S525" s="34">
        <f>SalesTable4711[[#This Row],[Profit]]/SalesTable4711[[#This Row],[Net Revenue]]</f>
        <v>0.48450704225352115</v>
      </c>
    </row>
    <row r="526" spans="1:19">
      <c r="A526" s="1">
        <v>45857</v>
      </c>
      <c r="B526" t="s">
        <v>584</v>
      </c>
      <c r="C526" t="s">
        <v>63</v>
      </c>
      <c r="D526" t="s">
        <v>64</v>
      </c>
      <c r="E526" t="s">
        <v>17</v>
      </c>
      <c r="F526" t="s">
        <v>25</v>
      </c>
      <c r="G526" t="s">
        <v>26</v>
      </c>
      <c r="H526" t="s">
        <v>20</v>
      </c>
      <c r="I526" s="2">
        <v>1</v>
      </c>
      <c r="J526" s="3">
        <v>79.3</v>
      </c>
      <c r="K526" s="4">
        <v>0.2</v>
      </c>
      <c r="L526" s="3">
        <v>44.55</v>
      </c>
      <c r="M526" s="3">
        <f>SalesTable4711[[#This Row],[Quantity]]*SalesTable4711[[#This Row],[Unit Cost]]</f>
        <v>44.55</v>
      </c>
      <c r="N526" s="3">
        <f>SalesTable4711[[#This Row],[Net Revenue]]-SalesTable4711[[#This Row],[Total Cost]]</f>
        <v>18.89</v>
      </c>
      <c r="O526" s="2">
        <v>1</v>
      </c>
      <c r="P526" s="3">
        <f>SalesTable4711[[#This Row],[Unit Price]]*SalesTable4711[[#This Row],[Quantity]]</f>
        <v>79.3</v>
      </c>
      <c r="Q526" s="3">
        <f>ROUND(SalesTable4711[[#This Row],[Unit Price]]*SalesTable4711[[#This Row],[Quantity]]*(1-SalesTable4711[[#This Row],[Discount %]]),2)</f>
        <v>63.44</v>
      </c>
      <c r="R526" s="3">
        <f>SalesTable4711[[#This Row],[Net Revenue]]-SalesTable4711[[#This Row],[Total Cost]]</f>
        <v>18.89</v>
      </c>
      <c r="S526" s="34">
        <f>SalesTable4711[[#This Row],[Profit]]/SalesTable4711[[#This Row],[Net Revenue]]</f>
        <v>0.2977616645649433</v>
      </c>
    </row>
    <row r="527" spans="1:19">
      <c r="A527" s="1">
        <v>45757</v>
      </c>
      <c r="B527" t="s">
        <v>585</v>
      </c>
      <c r="C527" t="s">
        <v>66</v>
      </c>
      <c r="D527" t="s">
        <v>67</v>
      </c>
      <c r="E527" t="s">
        <v>30</v>
      </c>
      <c r="F527" t="s">
        <v>25</v>
      </c>
      <c r="G527" t="s">
        <v>26</v>
      </c>
      <c r="H527" t="s">
        <v>33</v>
      </c>
      <c r="I527" s="2">
        <v>8</v>
      </c>
      <c r="J527" s="3">
        <v>70.97</v>
      </c>
      <c r="K527" s="4">
        <v>0.1</v>
      </c>
      <c r="L527" s="3">
        <v>34.4</v>
      </c>
      <c r="M527" s="3">
        <f>SalesTable4711[[#This Row],[Quantity]]*SalesTable4711[[#This Row],[Unit Cost]]</f>
        <v>275.2</v>
      </c>
      <c r="N527" s="3">
        <f>SalesTable4711[[#This Row],[Net Revenue]]-SalesTable4711[[#This Row],[Total Cost]]</f>
        <v>235.78000000000003</v>
      </c>
      <c r="O527" s="2">
        <v>0</v>
      </c>
      <c r="P527" s="3">
        <f>SalesTable4711[[#This Row],[Unit Price]]*SalesTable4711[[#This Row],[Quantity]]</f>
        <v>567.76</v>
      </c>
      <c r="Q527" s="3">
        <f>ROUND(SalesTable4711[[#This Row],[Unit Price]]*SalesTable4711[[#This Row],[Quantity]]*(1-SalesTable4711[[#This Row],[Discount %]]),2)</f>
        <v>510.98</v>
      </c>
      <c r="R527" s="3">
        <f>SalesTable4711[[#This Row],[Net Revenue]]-SalesTable4711[[#This Row],[Total Cost]]</f>
        <v>235.78000000000003</v>
      </c>
      <c r="S527" s="34">
        <f>SalesTable4711[[#This Row],[Profit]]/SalesTable4711[[#This Row],[Net Revenue]]</f>
        <v>0.46142706172452935</v>
      </c>
    </row>
    <row r="528" spans="1:19">
      <c r="A528" s="1">
        <v>45743</v>
      </c>
      <c r="B528" t="s">
        <v>586</v>
      </c>
      <c r="C528" t="s">
        <v>63</v>
      </c>
      <c r="D528" t="s">
        <v>64</v>
      </c>
      <c r="E528" t="s">
        <v>17</v>
      </c>
      <c r="F528" t="s">
        <v>25</v>
      </c>
      <c r="G528" t="s">
        <v>26</v>
      </c>
      <c r="H528" t="s">
        <v>33</v>
      </c>
      <c r="I528" s="2">
        <v>1</v>
      </c>
      <c r="J528" s="3">
        <v>80.67</v>
      </c>
      <c r="K528" s="4">
        <v>0</v>
      </c>
      <c r="L528" s="3">
        <v>45.42</v>
      </c>
      <c r="M528" s="3">
        <f>SalesTable4711[[#This Row],[Quantity]]*SalesTable4711[[#This Row],[Unit Cost]]</f>
        <v>45.42</v>
      </c>
      <c r="N528" s="3">
        <f>SalesTable4711[[#This Row],[Net Revenue]]-SalesTable4711[[#This Row],[Total Cost]]</f>
        <v>35.25</v>
      </c>
      <c r="O528" s="2">
        <v>0</v>
      </c>
      <c r="P528" s="3">
        <f>SalesTable4711[[#This Row],[Unit Price]]*SalesTable4711[[#This Row],[Quantity]]</f>
        <v>80.67</v>
      </c>
      <c r="Q528" s="3">
        <f>ROUND(SalesTable4711[[#This Row],[Unit Price]]*SalesTable4711[[#This Row],[Quantity]]*(1-SalesTable4711[[#This Row],[Discount %]]),2)</f>
        <v>80.67</v>
      </c>
      <c r="R528" s="3">
        <f>SalesTable4711[[#This Row],[Net Revenue]]-SalesTable4711[[#This Row],[Total Cost]]</f>
        <v>35.25</v>
      </c>
      <c r="S528" s="34">
        <f>SalesTable4711[[#This Row],[Profit]]/SalesTable4711[[#This Row],[Net Revenue]]</f>
        <v>0.43696541465228711</v>
      </c>
    </row>
    <row r="529" spans="1:19">
      <c r="A529" s="1">
        <v>45872</v>
      </c>
      <c r="B529" t="s">
        <v>587</v>
      </c>
      <c r="C529" t="s">
        <v>58</v>
      </c>
      <c r="D529" t="s">
        <v>59</v>
      </c>
      <c r="E529" t="s">
        <v>17</v>
      </c>
      <c r="F529" t="s">
        <v>41</v>
      </c>
      <c r="G529" t="s">
        <v>42</v>
      </c>
      <c r="H529" t="s">
        <v>33</v>
      </c>
      <c r="I529" s="2">
        <v>2</v>
      </c>
      <c r="J529" s="3">
        <v>20.45</v>
      </c>
      <c r="K529" s="4">
        <v>0.1</v>
      </c>
      <c r="L529" s="3">
        <v>7.28</v>
      </c>
      <c r="M529" s="3">
        <f>SalesTable4711[[#This Row],[Quantity]]*SalesTable4711[[#This Row],[Unit Cost]]</f>
        <v>14.56</v>
      </c>
      <c r="N529" s="3">
        <f>SalesTable4711[[#This Row],[Net Revenue]]-SalesTable4711[[#This Row],[Total Cost]]</f>
        <v>22.25</v>
      </c>
      <c r="O529" s="2">
        <v>0</v>
      </c>
      <c r="P529" s="3">
        <f>SalesTable4711[[#This Row],[Unit Price]]*SalesTable4711[[#This Row],[Quantity]]</f>
        <v>40.9</v>
      </c>
      <c r="Q529" s="3">
        <f>ROUND(SalesTable4711[[#This Row],[Unit Price]]*SalesTable4711[[#This Row],[Quantity]]*(1-SalesTable4711[[#This Row],[Discount %]]),2)</f>
        <v>36.81</v>
      </c>
      <c r="R529" s="3">
        <f>SalesTable4711[[#This Row],[Net Revenue]]-SalesTable4711[[#This Row],[Total Cost]]</f>
        <v>22.25</v>
      </c>
      <c r="S529" s="34">
        <f>SalesTable4711[[#This Row],[Profit]]/SalesTable4711[[#This Row],[Net Revenue]]</f>
        <v>0.60445531105677797</v>
      </c>
    </row>
    <row r="530" spans="1:19">
      <c r="A530" s="1">
        <v>46019</v>
      </c>
      <c r="B530" t="s">
        <v>588</v>
      </c>
      <c r="C530" t="s">
        <v>58</v>
      </c>
      <c r="D530" t="s">
        <v>59</v>
      </c>
      <c r="E530" t="s">
        <v>17</v>
      </c>
      <c r="F530" t="s">
        <v>31</v>
      </c>
      <c r="G530" t="s">
        <v>32</v>
      </c>
      <c r="H530" t="s">
        <v>33</v>
      </c>
      <c r="I530" s="2">
        <v>7</v>
      </c>
      <c r="J530" s="3">
        <v>20.149999999999999</v>
      </c>
      <c r="K530" s="4">
        <v>0.2</v>
      </c>
      <c r="L530" s="3">
        <v>7.17</v>
      </c>
      <c r="M530" s="3">
        <f>SalesTable4711[[#This Row],[Quantity]]*SalesTable4711[[#This Row],[Unit Cost]]</f>
        <v>50.19</v>
      </c>
      <c r="N530" s="3">
        <f>SalesTable4711[[#This Row],[Net Revenue]]-SalesTable4711[[#This Row],[Total Cost]]</f>
        <v>62.650000000000006</v>
      </c>
      <c r="O530" s="2">
        <v>0</v>
      </c>
      <c r="P530" s="3">
        <f>SalesTable4711[[#This Row],[Unit Price]]*SalesTable4711[[#This Row],[Quantity]]</f>
        <v>141.04999999999998</v>
      </c>
      <c r="Q530" s="3">
        <f>ROUND(SalesTable4711[[#This Row],[Unit Price]]*SalesTable4711[[#This Row],[Quantity]]*(1-SalesTable4711[[#This Row],[Discount %]]),2)</f>
        <v>112.84</v>
      </c>
      <c r="R530" s="3">
        <f>SalesTable4711[[#This Row],[Net Revenue]]-SalesTable4711[[#This Row],[Total Cost]]</f>
        <v>62.650000000000006</v>
      </c>
      <c r="S530" s="34">
        <f>SalesTable4711[[#This Row],[Profit]]/SalesTable4711[[#This Row],[Net Revenue]]</f>
        <v>0.55521091811414391</v>
      </c>
    </row>
    <row r="531" spans="1:19">
      <c r="A531" s="1">
        <v>45874</v>
      </c>
      <c r="B531" t="s">
        <v>589</v>
      </c>
      <c r="C531" t="s">
        <v>73</v>
      </c>
      <c r="D531" t="s">
        <v>74</v>
      </c>
      <c r="E531" t="s">
        <v>75</v>
      </c>
      <c r="F531" t="s">
        <v>25</v>
      </c>
      <c r="G531" t="s">
        <v>26</v>
      </c>
      <c r="H531" t="s">
        <v>33</v>
      </c>
      <c r="I531" s="2">
        <v>1</v>
      </c>
      <c r="J531" s="3">
        <v>32.32</v>
      </c>
      <c r="K531" s="4">
        <v>0.1</v>
      </c>
      <c r="L531" s="3">
        <v>14.47</v>
      </c>
      <c r="M531" s="3">
        <f>SalesTable4711[[#This Row],[Quantity]]*SalesTable4711[[#This Row],[Unit Cost]]</f>
        <v>14.47</v>
      </c>
      <c r="N531" s="3">
        <f>SalesTable4711[[#This Row],[Net Revenue]]-SalesTable4711[[#This Row],[Total Cost]]</f>
        <v>14.62</v>
      </c>
      <c r="O531" s="2">
        <v>0</v>
      </c>
      <c r="P531" s="3">
        <f>SalesTable4711[[#This Row],[Unit Price]]*SalesTable4711[[#This Row],[Quantity]]</f>
        <v>32.32</v>
      </c>
      <c r="Q531" s="3">
        <f>ROUND(SalesTable4711[[#This Row],[Unit Price]]*SalesTable4711[[#This Row],[Quantity]]*(1-SalesTable4711[[#This Row],[Discount %]]),2)</f>
        <v>29.09</v>
      </c>
      <c r="R531" s="3">
        <f>SalesTable4711[[#This Row],[Net Revenue]]-SalesTable4711[[#This Row],[Total Cost]]</f>
        <v>14.62</v>
      </c>
      <c r="S531" s="34">
        <f>SalesTable4711[[#This Row],[Profit]]/SalesTable4711[[#This Row],[Net Revenue]]</f>
        <v>0.50257820556892396</v>
      </c>
    </row>
    <row r="532" spans="1:19">
      <c r="A532" s="1">
        <v>45980</v>
      </c>
      <c r="B532" t="s">
        <v>590</v>
      </c>
      <c r="C532" t="s">
        <v>22</v>
      </c>
      <c r="D532" t="s">
        <v>23</v>
      </c>
      <c r="E532" t="s">
        <v>24</v>
      </c>
      <c r="F532" t="s">
        <v>41</v>
      </c>
      <c r="G532" t="s">
        <v>42</v>
      </c>
      <c r="H532" t="s">
        <v>20</v>
      </c>
      <c r="I532" s="2">
        <v>4</v>
      </c>
      <c r="J532" s="3">
        <v>12.72</v>
      </c>
      <c r="K532" s="4">
        <v>0.2</v>
      </c>
      <c r="L532" s="3">
        <v>4.26</v>
      </c>
      <c r="M532" s="3">
        <f>SalesTable4711[[#This Row],[Quantity]]*SalesTable4711[[#This Row],[Unit Cost]]</f>
        <v>17.04</v>
      </c>
      <c r="N532" s="3">
        <f>SalesTable4711[[#This Row],[Net Revenue]]-SalesTable4711[[#This Row],[Total Cost]]</f>
        <v>23.660000000000004</v>
      </c>
      <c r="O532" s="2">
        <v>4</v>
      </c>
      <c r="P532" s="3">
        <f>SalesTable4711[[#This Row],[Unit Price]]*SalesTable4711[[#This Row],[Quantity]]</f>
        <v>50.88</v>
      </c>
      <c r="Q532" s="3">
        <f>ROUND(SalesTable4711[[#This Row],[Unit Price]]*SalesTable4711[[#This Row],[Quantity]]*(1-SalesTable4711[[#This Row],[Discount %]]),2)</f>
        <v>40.700000000000003</v>
      </c>
      <c r="R532" s="3">
        <f>SalesTable4711[[#This Row],[Net Revenue]]-SalesTable4711[[#This Row],[Total Cost]]</f>
        <v>23.660000000000004</v>
      </c>
      <c r="S532" s="34">
        <f>SalesTable4711[[#This Row],[Profit]]/SalesTable4711[[#This Row],[Net Revenue]]</f>
        <v>0.58132678132678139</v>
      </c>
    </row>
    <row r="533" spans="1:19">
      <c r="A533" s="1">
        <v>45760</v>
      </c>
      <c r="B533" t="s">
        <v>591</v>
      </c>
      <c r="C533" t="s">
        <v>22</v>
      </c>
      <c r="D533" t="s">
        <v>23</v>
      </c>
      <c r="E533" t="s">
        <v>24</v>
      </c>
      <c r="F533" t="s">
        <v>52</v>
      </c>
      <c r="G533" t="s">
        <v>53</v>
      </c>
      <c r="H533" t="s">
        <v>33</v>
      </c>
      <c r="I533" s="2">
        <v>1</v>
      </c>
      <c r="J533" s="3">
        <v>12.71</v>
      </c>
      <c r="K533" s="4">
        <v>0.2</v>
      </c>
      <c r="L533" s="3">
        <v>4.2</v>
      </c>
      <c r="M533" s="3">
        <f>SalesTable4711[[#This Row],[Quantity]]*SalesTable4711[[#This Row],[Unit Cost]]</f>
        <v>4.2</v>
      </c>
      <c r="N533" s="3">
        <f>SalesTable4711[[#This Row],[Net Revenue]]-SalesTable4711[[#This Row],[Total Cost]]</f>
        <v>5.97</v>
      </c>
      <c r="O533" s="2">
        <v>0</v>
      </c>
      <c r="P533" s="3">
        <f>SalesTable4711[[#This Row],[Unit Price]]*SalesTable4711[[#This Row],[Quantity]]</f>
        <v>12.71</v>
      </c>
      <c r="Q533" s="3">
        <f>ROUND(SalesTable4711[[#This Row],[Unit Price]]*SalesTable4711[[#This Row],[Quantity]]*(1-SalesTable4711[[#This Row],[Discount %]]),2)</f>
        <v>10.17</v>
      </c>
      <c r="R533" s="3">
        <f>SalesTable4711[[#This Row],[Net Revenue]]-SalesTable4711[[#This Row],[Total Cost]]</f>
        <v>5.97</v>
      </c>
      <c r="S533" s="34">
        <f>SalesTable4711[[#This Row],[Profit]]/SalesTable4711[[#This Row],[Net Revenue]]</f>
        <v>0.58702064896755157</v>
      </c>
    </row>
    <row r="534" spans="1:19">
      <c r="A534" s="1">
        <v>45827</v>
      </c>
      <c r="B534" t="s">
        <v>592</v>
      </c>
      <c r="C534" t="s">
        <v>39</v>
      </c>
      <c r="D534" t="s">
        <v>40</v>
      </c>
      <c r="E534" t="s">
        <v>30</v>
      </c>
      <c r="F534" t="s">
        <v>25</v>
      </c>
      <c r="G534" t="s">
        <v>26</v>
      </c>
      <c r="H534" t="s">
        <v>33</v>
      </c>
      <c r="I534" s="2">
        <v>5</v>
      </c>
      <c r="J534" s="3">
        <v>54.15</v>
      </c>
      <c r="K534" s="4">
        <v>0</v>
      </c>
      <c r="L534" s="3">
        <v>26.75</v>
      </c>
      <c r="M534" s="3">
        <f>SalesTable4711[[#This Row],[Quantity]]*SalesTable4711[[#This Row],[Unit Cost]]</f>
        <v>133.75</v>
      </c>
      <c r="N534" s="3">
        <f>SalesTable4711[[#This Row],[Net Revenue]]-SalesTable4711[[#This Row],[Total Cost]]</f>
        <v>137</v>
      </c>
      <c r="O534" s="2">
        <v>0</v>
      </c>
      <c r="P534" s="3">
        <f>SalesTable4711[[#This Row],[Unit Price]]*SalesTable4711[[#This Row],[Quantity]]</f>
        <v>270.75</v>
      </c>
      <c r="Q534" s="3">
        <f>ROUND(SalesTable4711[[#This Row],[Unit Price]]*SalesTable4711[[#This Row],[Quantity]]*(1-SalesTable4711[[#This Row],[Discount %]]),2)</f>
        <v>270.75</v>
      </c>
      <c r="R534" s="3">
        <f>SalesTable4711[[#This Row],[Net Revenue]]-SalesTable4711[[#This Row],[Total Cost]]</f>
        <v>137</v>
      </c>
      <c r="S534" s="34">
        <f>SalesTable4711[[#This Row],[Profit]]/SalesTable4711[[#This Row],[Net Revenue]]</f>
        <v>0.50600184672206838</v>
      </c>
    </row>
    <row r="535" spans="1:19">
      <c r="A535" s="1">
        <v>45830</v>
      </c>
      <c r="B535" t="s">
        <v>593</v>
      </c>
      <c r="C535" t="s">
        <v>63</v>
      </c>
      <c r="D535" t="s">
        <v>64</v>
      </c>
      <c r="E535" t="s">
        <v>17</v>
      </c>
      <c r="F535" t="s">
        <v>25</v>
      </c>
      <c r="G535" t="s">
        <v>26</v>
      </c>
      <c r="H535" t="s">
        <v>20</v>
      </c>
      <c r="I535" s="2">
        <v>5</v>
      </c>
      <c r="J535" s="3">
        <v>79.62</v>
      </c>
      <c r="K535" s="4">
        <v>0.15</v>
      </c>
      <c r="L535" s="3">
        <v>45.17</v>
      </c>
      <c r="M535" s="3">
        <f>SalesTable4711[[#This Row],[Quantity]]*SalesTable4711[[#This Row],[Unit Cost]]</f>
        <v>225.85000000000002</v>
      </c>
      <c r="N535" s="3">
        <f>SalesTable4711[[#This Row],[Net Revenue]]-SalesTable4711[[#This Row],[Total Cost]]</f>
        <v>112.53999999999996</v>
      </c>
      <c r="O535" s="2">
        <v>5</v>
      </c>
      <c r="P535" s="3">
        <f>SalesTable4711[[#This Row],[Unit Price]]*SalesTable4711[[#This Row],[Quantity]]</f>
        <v>398.1</v>
      </c>
      <c r="Q535" s="3">
        <f>ROUND(SalesTable4711[[#This Row],[Unit Price]]*SalesTable4711[[#This Row],[Quantity]]*(1-SalesTable4711[[#This Row],[Discount %]]),2)</f>
        <v>338.39</v>
      </c>
      <c r="R535" s="3">
        <f>SalesTable4711[[#This Row],[Net Revenue]]-SalesTable4711[[#This Row],[Total Cost]]</f>
        <v>112.53999999999996</v>
      </c>
      <c r="S535" s="34">
        <f>SalesTable4711[[#This Row],[Profit]]/SalesTable4711[[#This Row],[Net Revenue]]</f>
        <v>0.33257483968202362</v>
      </c>
    </row>
    <row r="536" spans="1:19">
      <c r="A536" s="1">
        <v>45667</v>
      </c>
      <c r="B536" t="s">
        <v>594</v>
      </c>
      <c r="C536" t="s">
        <v>69</v>
      </c>
      <c r="D536" t="s">
        <v>70</v>
      </c>
      <c r="E536" t="s">
        <v>30</v>
      </c>
      <c r="F536" t="s">
        <v>18</v>
      </c>
      <c r="G536" t="s">
        <v>19</v>
      </c>
      <c r="H536" t="s">
        <v>33</v>
      </c>
      <c r="I536" s="2">
        <v>10</v>
      </c>
      <c r="J536" s="3">
        <v>39.85</v>
      </c>
      <c r="K536" s="4">
        <v>0</v>
      </c>
      <c r="L536" s="3">
        <v>18.21</v>
      </c>
      <c r="M536" s="3">
        <f>SalesTable4711[[#This Row],[Quantity]]*SalesTable4711[[#This Row],[Unit Cost]]</f>
        <v>182.10000000000002</v>
      </c>
      <c r="N536" s="3">
        <f>SalesTable4711[[#This Row],[Net Revenue]]-SalesTable4711[[#This Row],[Total Cost]]</f>
        <v>216.39999999999998</v>
      </c>
      <c r="O536" s="2">
        <v>0</v>
      </c>
      <c r="P536" s="3">
        <f>SalesTable4711[[#This Row],[Unit Price]]*SalesTable4711[[#This Row],[Quantity]]</f>
        <v>398.5</v>
      </c>
      <c r="Q536" s="3">
        <f>ROUND(SalesTable4711[[#This Row],[Unit Price]]*SalesTable4711[[#This Row],[Quantity]]*(1-SalesTable4711[[#This Row],[Discount %]]),2)</f>
        <v>398.5</v>
      </c>
      <c r="R536" s="3">
        <f>SalesTable4711[[#This Row],[Net Revenue]]-SalesTable4711[[#This Row],[Total Cost]]</f>
        <v>216.39999999999998</v>
      </c>
      <c r="S536" s="34">
        <f>SalesTable4711[[#This Row],[Profit]]/SalesTable4711[[#This Row],[Net Revenue]]</f>
        <v>0.54303638644918439</v>
      </c>
    </row>
    <row r="537" spans="1:19">
      <c r="A537" s="1">
        <v>45999</v>
      </c>
      <c r="B537" t="s">
        <v>595</v>
      </c>
      <c r="C537" t="s">
        <v>39</v>
      </c>
      <c r="D537" t="s">
        <v>40</v>
      </c>
      <c r="E537" t="s">
        <v>30</v>
      </c>
      <c r="F537" t="s">
        <v>18</v>
      </c>
      <c r="G537" t="s">
        <v>19</v>
      </c>
      <c r="H537" t="s">
        <v>20</v>
      </c>
      <c r="I537" s="2">
        <v>5</v>
      </c>
      <c r="J537" s="3">
        <v>53.71</v>
      </c>
      <c r="K537" s="4">
        <v>0.2</v>
      </c>
      <c r="L537" s="3">
        <v>27.4</v>
      </c>
      <c r="M537" s="3">
        <f>SalesTable4711[[#This Row],[Quantity]]*SalesTable4711[[#This Row],[Unit Cost]]</f>
        <v>137</v>
      </c>
      <c r="N537" s="3">
        <f>SalesTable4711[[#This Row],[Net Revenue]]-SalesTable4711[[#This Row],[Total Cost]]</f>
        <v>77.84</v>
      </c>
      <c r="O537" s="2">
        <v>5</v>
      </c>
      <c r="P537" s="3">
        <f>SalesTable4711[[#This Row],[Unit Price]]*SalesTable4711[[#This Row],[Quantity]]</f>
        <v>268.55</v>
      </c>
      <c r="Q537" s="3">
        <f>ROUND(SalesTable4711[[#This Row],[Unit Price]]*SalesTable4711[[#This Row],[Quantity]]*(1-SalesTable4711[[#This Row],[Discount %]]),2)</f>
        <v>214.84</v>
      </c>
      <c r="R537" s="3">
        <f>SalesTable4711[[#This Row],[Net Revenue]]-SalesTable4711[[#This Row],[Total Cost]]</f>
        <v>77.84</v>
      </c>
      <c r="S537" s="34">
        <f>SalesTable4711[[#This Row],[Profit]]/SalesTable4711[[#This Row],[Net Revenue]]</f>
        <v>0.36231614224539194</v>
      </c>
    </row>
    <row r="538" spans="1:19">
      <c r="A538" s="1">
        <v>45962</v>
      </c>
      <c r="B538" t="s">
        <v>596</v>
      </c>
      <c r="C538" t="s">
        <v>73</v>
      </c>
      <c r="D538" t="s">
        <v>74</v>
      </c>
      <c r="E538" t="s">
        <v>75</v>
      </c>
      <c r="F538" t="s">
        <v>41</v>
      </c>
      <c r="G538" t="s">
        <v>42</v>
      </c>
      <c r="H538" t="s">
        <v>20</v>
      </c>
      <c r="I538" s="2">
        <v>4</v>
      </c>
      <c r="J538" s="3">
        <v>31.43</v>
      </c>
      <c r="K538" s="4">
        <v>0.2</v>
      </c>
      <c r="L538" s="3">
        <v>14.06</v>
      </c>
      <c r="M538" s="3">
        <f>SalesTable4711[[#This Row],[Quantity]]*SalesTable4711[[#This Row],[Unit Cost]]</f>
        <v>56.24</v>
      </c>
      <c r="N538" s="3">
        <f>SalesTable4711[[#This Row],[Net Revenue]]-SalesTable4711[[#This Row],[Total Cost]]</f>
        <v>44.339999999999996</v>
      </c>
      <c r="O538" s="2">
        <v>4</v>
      </c>
      <c r="P538" s="3">
        <f>SalesTable4711[[#This Row],[Unit Price]]*SalesTable4711[[#This Row],[Quantity]]</f>
        <v>125.72</v>
      </c>
      <c r="Q538" s="3">
        <f>ROUND(SalesTable4711[[#This Row],[Unit Price]]*SalesTable4711[[#This Row],[Quantity]]*(1-SalesTable4711[[#This Row],[Discount %]]),2)</f>
        <v>100.58</v>
      </c>
      <c r="R538" s="3">
        <f>SalesTable4711[[#This Row],[Net Revenue]]-SalesTable4711[[#This Row],[Total Cost]]</f>
        <v>44.339999999999996</v>
      </c>
      <c r="S538" s="34">
        <f>SalesTable4711[[#This Row],[Profit]]/SalesTable4711[[#This Row],[Net Revenue]]</f>
        <v>0.44084310996221909</v>
      </c>
    </row>
    <row r="539" spans="1:19">
      <c r="A539" s="1">
        <v>45862</v>
      </c>
      <c r="B539" t="s">
        <v>597</v>
      </c>
      <c r="C539" t="s">
        <v>69</v>
      </c>
      <c r="D539" t="s">
        <v>70</v>
      </c>
      <c r="E539" t="s">
        <v>30</v>
      </c>
      <c r="F539" t="s">
        <v>41</v>
      </c>
      <c r="G539" t="s">
        <v>42</v>
      </c>
      <c r="H539" t="s">
        <v>20</v>
      </c>
      <c r="I539" s="2">
        <v>8</v>
      </c>
      <c r="J539" s="3">
        <v>40.049999999999997</v>
      </c>
      <c r="K539" s="4">
        <v>0.15</v>
      </c>
      <c r="L539" s="3">
        <v>18.03</v>
      </c>
      <c r="M539" s="3">
        <f>SalesTable4711[[#This Row],[Quantity]]*SalesTable4711[[#This Row],[Unit Cost]]</f>
        <v>144.24</v>
      </c>
      <c r="N539" s="3">
        <f>SalesTable4711[[#This Row],[Net Revenue]]-SalesTable4711[[#This Row],[Total Cost]]</f>
        <v>128.09999999999997</v>
      </c>
      <c r="O539" s="2">
        <v>8</v>
      </c>
      <c r="P539" s="3">
        <f>SalesTable4711[[#This Row],[Unit Price]]*SalesTable4711[[#This Row],[Quantity]]</f>
        <v>320.39999999999998</v>
      </c>
      <c r="Q539" s="3">
        <f>ROUND(SalesTable4711[[#This Row],[Unit Price]]*SalesTable4711[[#This Row],[Quantity]]*(1-SalesTable4711[[#This Row],[Discount %]]),2)</f>
        <v>272.33999999999997</v>
      </c>
      <c r="R539" s="3">
        <f>SalesTable4711[[#This Row],[Net Revenue]]-SalesTable4711[[#This Row],[Total Cost]]</f>
        <v>128.09999999999997</v>
      </c>
      <c r="S539" s="34">
        <f>SalesTable4711[[#This Row],[Profit]]/SalesTable4711[[#This Row],[Net Revenue]]</f>
        <v>0.47036792244987874</v>
      </c>
    </row>
    <row r="540" spans="1:19">
      <c r="A540" s="1">
        <v>45939</v>
      </c>
      <c r="B540" t="s">
        <v>598</v>
      </c>
      <c r="C540" t="s">
        <v>28</v>
      </c>
      <c r="D540" t="s">
        <v>29</v>
      </c>
      <c r="E540" t="s">
        <v>30</v>
      </c>
      <c r="F540" t="s">
        <v>52</v>
      </c>
      <c r="G540" t="s">
        <v>53</v>
      </c>
      <c r="H540" t="s">
        <v>33</v>
      </c>
      <c r="I540" s="2">
        <v>1</v>
      </c>
      <c r="J540" s="3">
        <v>24.82</v>
      </c>
      <c r="K540" s="4">
        <v>0.05</v>
      </c>
      <c r="L540" s="3">
        <v>10.57</v>
      </c>
      <c r="M540" s="3">
        <f>SalesTable4711[[#This Row],[Quantity]]*SalesTable4711[[#This Row],[Unit Cost]]</f>
        <v>10.57</v>
      </c>
      <c r="N540" s="3">
        <f>SalesTable4711[[#This Row],[Net Revenue]]-SalesTable4711[[#This Row],[Total Cost]]</f>
        <v>13.009999999999998</v>
      </c>
      <c r="O540" s="2">
        <v>0</v>
      </c>
      <c r="P540" s="3">
        <f>SalesTable4711[[#This Row],[Unit Price]]*SalesTable4711[[#This Row],[Quantity]]</f>
        <v>24.82</v>
      </c>
      <c r="Q540" s="3">
        <f>ROUND(SalesTable4711[[#This Row],[Unit Price]]*SalesTable4711[[#This Row],[Quantity]]*(1-SalesTable4711[[#This Row],[Discount %]]),2)</f>
        <v>23.58</v>
      </c>
      <c r="R540" s="3">
        <f>SalesTable4711[[#This Row],[Net Revenue]]-SalesTable4711[[#This Row],[Total Cost]]</f>
        <v>13.009999999999998</v>
      </c>
      <c r="S540" s="34">
        <f>SalesTable4711[[#This Row],[Profit]]/SalesTable4711[[#This Row],[Net Revenue]]</f>
        <v>0.55173876166242575</v>
      </c>
    </row>
    <row r="541" spans="1:19">
      <c r="A541" s="1">
        <v>46003</v>
      </c>
      <c r="B541" t="s">
        <v>599</v>
      </c>
      <c r="C541" t="s">
        <v>35</v>
      </c>
      <c r="D541" t="s">
        <v>36</v>
      </c>
      <c r="E541" t="s">
        <v>17</v>
      </c>
      <c r="F541" t="s">
        <v>41</v>
      </c>
      <c r="G541" t="s">
        <v>42</v>
      </c>
      <c r="H541" t="s">
        <v>20</v>
      </c>
      <c r="I541" s="2">
        <v>9</v>
      </c>
      <c r="J541" s="3">
        <v>24.09</v>
      </c>
      <c r="K541" s="4">
        <v>0.1</v>
      </c>
      <c r="L541" s="3">
        <v>9.76</v>
      </c>
      <c r="M541" s="3">
        <f>SalesTable4711[[#This Row],[Quantity]]*SalesTable4711[[#This Row],[Unit Cost]]</f>
        <v>87.84</v>
      </c>
      <c r="N541" s="3">
        <f>SalesTable4711[[#This Row],[Net Revenue]]-SalesTable4711[[#This Row],[Total Cost]]</f>
        <v>107.28999999999999</v>
      </c>
      <c r="O541" s="2">
        <v>9</v>
      </c>
      <c r="P541" s="3">
        <f>SalesTable4711[[#This Row],[Unit Price]]*SalesTable4711[[#This Row],[Quantity]]</f>
        <v>216.81</v>
      </c>
      <c r="Q541" s="3">
        <f>ROUND(SalesTable4711[[#This Row],[Unit Price]]*SalesTable4711[[#This Row],[Quantity]]*(1-SalesTable4711[[#This Row],[Discount %]]),2)</f>
        <v>195.13</v>
      </c>
      <c r="R541" s="3">
        <f>SalesTable4711[[#This Row],[Net Revenue]]-SalesTable4711[[#This Row],[Total Cost]]</f>
        <v>107.28999999999999</v>
      </c>
      <c r="S541" s="34">
        <f>SalesTable4711[[#This Row],[Profit]]/SalesTable4711[[#This Row],[Net Revenue]]</f>
        <v>0.54983856915902218</v>
      </c>
    </row>
    <row r="542" spans="1:19">
      <c r="A542" s="1">
        <v>45858</v>
      </c>
      <c r="B542" t="s">
        <v>600</v>
      </c>
      <c r="C542" t="s">
        <v>22</v>
      </c>
      <c r="D542" t="s">
        <v>23</v>
      </c>
      <c r="E542" t="s">
        <v>24</v>
      </c>
      <c r="F542" t="s">
        <v>41</v>
      </c>
      <c r="G542" t="s">
        <v>42</v>
      </c>
      <c r="H542" t="s">
        <v>20</v>
      </c>
      <c r="I542" s="2">
        <v>3</v>
      </c>
      <c r="J542" s="3">
        <v>12.96</v>
      </c>
      <c r="K542" s="4">
        <v>0.2</v>
      </c>
      <c r="L542" s="3">
        <v>4.22</v>
      </c>
      <c r="M542" s="3">
        <f>SalesTable4711[[#This Row],[Quantity]]*SalesTable4711[[#This Row],[Unit Cost]]</f>
        <v>12.66</v>
      </c>
      <c r="N542" s="3">
        <f>SalesTable4711[[#This Row],[Net Revenue]]-SalesTable4711[[#This Row],[Total Cost]]</f>
        <v>18.440000000000001</v>
      </c>
      <c r="O542" s="2">
        <v>3</v>
      </c>
      <c r="P542" s="3">
        <f>SalesTable4711[[#This Row],[Unit Price]]*SalesTable4711[[#This Row],[Quantity]]</f>
        <v>38.880000000000003</v>
      </c>
      <c r="Q542" s="3">
        <f>ROUND(SalesTable4711[[#This Row],[Unit Price]]*SalesTable4711[[#This Row],[Quantity]]*(1-SalesTable4711[[#This Row],[Discount %]]),2)</f>
        <v>31.1</v>
      </c>
      <c r="R542" s="3">
        <f>SalesTable4711[[#This Row],[Net Revenue]]-SalesTable4711[[#This Row],[Total Cost]]</f>
        <v>18.440000000000001</v>
      </c>
      <c r="S542" s="34">
        <f>SalesTable4711[[#This Row],[Profit]]/SalesTable4711[[#This Row],[Net Revenue]]</f>
        <v>0.59292604501607715</v>
      </c>
    </row>
    <row r="543" spans="1:19">
      <c r="A543" s="1">
        <v>45862</v>
      </c>
      <c r="B543" t="s">
        <v>601</v>
      </c>
      <c r="C543" t="s">
        <v>69</v>
      </c>
      <c r="D543" t="s">
        <v>70</v>
      </c>
      <c r="E543" t="s">
        <v>30</v>
      </c>
      <c r="F543" t="s">
        <v>41</v>
      </c>
      <c r="G543" t="s">
        <v>42</v>
      </c>
      <c r="H543" t="s">
        <v>20</v>
      </c>
      <c r="I543" s="2">
        <v>2</v>
      </c>
      <c r="J543" s="3">
        <v>40.29</v>
      </c>
      <c r="K543" s="4">
        <v>0.05</v>
      </c>
      <c r="L543" s="3">
        <v>18.600000000000001</v>
      </c>
      <c r="M543" s="3">
        <f>SalesTable4711[[#This Row],[Quantity]]*SalesTable4711[[#This Row],[Unit Cost]]</f>
        <v>37.200000000000003</v>
      </c>
      <c r="N543" s="3">
        <f>SalesTable4711[[#This Row],[Net Revenue]]-SalesTable4711[[#This Row],[Total Cost]]</f>
        <v>39.349999999999994</v>
      </c>
      <c r="O543" s="2">
        <v>2</v>
      </c>
      <c r="P543" s="3">
        <f>SalesTable4711[[#This Row],[Unit Price]]*SalesTable4711[[#This Row],[Quantity]]</f>
        <v>80.58</v>
      </c>
      <c r="Q543" s="3">
        <f>ROUND(SalesTable4711[[#This Row],[Unit Price]]*SalesTable4711[[#This Row],[Quantity]]*(1-SalesTable4711[[#This Row],[Discount %]]),2)</f>
        <v>76.55</v>
      </c>
      <c r="R543" s="3">
        <f>SalesTable4711[[#This Row],[Net Revenue]]-SalesTable4711[[#This Row],[Total Cost]]</f>
        <v>39.349999999999994</v>
      </c>
      <c r="S543" s="34">
        <f>SalesTable4711[[#This Row],[Profit]]/SalesTable4711[[#This Row],[Net Revenue]]</f>
        <v>0.51404310907903328</v>
      </c>
    </row>
    <row r="544" spans="1:19">
      <c r="A544" s="1">
        <v>45749</v>
      </c>
      <c r="B544" t="s">
        <v>602</v>
      </c>
      <c r="C544" t="s">
        <v>45</v>
      </c>
      <c r="D544" t="s">
        <v>46</v>
      </c>
      <c r="E544" t="s">
        <v>24</v>
      </c>
      <c r="F544" t="s">
        <v>18</v>
      </c>
      <c r="G544" t="s">
        <v>19</v>
      </c>
      <c r="H544" t="s">
        <v>33</v>
      </c>
      <c r="I544" s="2">
        <v>7</v>
      </c>
      <c r="J544" s="3">
        <v>23.42</v>
      </c>
      <c r="K544" s="4">
        <v>0</v>
      </c>
      <c r="L544" s="3">
        <v>8.65</v>
      </c>
      <c r="M544" s="3">
        <f>SalesTable4711[[#This Row],[Quantity]]*SalesTable4711[[#This Row],[Unit Cost]]</f>
        <v>60.550000000000004</v>
      </c>
      <c r="N544" s="3">
        <f>SalesTable4711[[#This Row],[Net Revenue]]-SalesTable4711[[#This Row],[Total Cost]]</f>
        <v>103.38999999999999</v>
      </c>
      <c r="O544" s="2">
        <v>0</v>
      </c>
      <c r="P544" s="3">
        <f>SalesTable4711[[#This Row],[Unit Price]]*SalesTable4711[[#This Row],[Quantity]]</f>
        <v>163.94</v>
      </c>
      <c r="Q544" s="3">
        <f>ROUND(SalesTable4711[[#This Row],[Unit Price]]*SalesTable4711[[#This Row],[Quantity]]*(1-SalesTable4711[[#This Row],[Discount %]]),2)</f>
        <v>163.94</v>
      </c>
      <c r="R544" s="3">
        <f>SalesTable4711[[#This Row],[Net Revenue]]-SalesTable4711[[#This Row],[Total Cost]]</f>
        <v>103.38999999999999</v>
      </c>
      <c r="S544" s="34">
        <f>SalesTable4711[[#This Row],[Profit]]/SalesTable4711[[#This Row],[Net Revenue]]</f>
        <v>0.6306575576430401</v>
      </c>
    </row>
    <row r="545" spans="1:19">
      <c r="A545" s="1">
        <v>45999</v>
      </c>
      <c r="B545" t="s">
        <v>603</v>
      </c>
      <c r="C545" t="s">
        <v>69</v>
      </c>
      <c r="D545" t="s">
        <v>70</v>
      </c>
      <c r="E545" t="s">
        <v>30</v>
      </c>
      <c r="F545" t="s">
        <v>18</v>
      </c>
      <c r="G545" t="s">
        <v>19</v>
      </c>
      <c r="H545" t="s">
        <v>33</v>
      </c>
      <c r="I545" s="2">
        <v>4</v>
      </c>
      <c r="J545" s="3">
        <v>40.54</v>
      </c>
      <c r="K545" s="4">
        <v>0.2</v>
      </c>
      <c r="L545" s="3">
        <v>18.329999999999998</v>
      </c>
      <c r="M545" s="3">
        <f>SalesTable4711[[#This Row],[Quantity]]*SalesTable4711[[#This Row],[Unit Cost]]</f>
        <v>73.319999999999993</v>
      </c>
      <c r="N545" s="3">
        <f>SalesTable4711[[#This Row],[Net Revenue]]-SalesTable4711[[#This Row],[Total Cost]]</f>
        <v>56.41</v>
      </c>
      <c r="O545" s="2">
        <v>0</v>
      </c>
      <c r="P545" s="3">
        <f>SalesTable4711[[#This Row],[Unit Price]]*SalesTable4711[[#This Row],[Quantity]]</f>
        <v>162.16</v>
      </c>
      <c r="Q545" s="3">
        <f>ROUND(SalesTable4711[[#This Row],[Unit Price]]*SalesTable4711[[#This Row],[Quantity]]*(1-SalesTable4711[[#This Row],[Discount %]]),2)</f>
        <v>129.72999999999999</v>
      </c>
      <c r="R545" s="3">
        <f>SalesTable4711[[#This Row],[Net Revenue]]-SalesTable4711[[#This Row],[Total Cost]]</f>
        <v>56.41</v>
      </c>
      <c r="S545" s="34">
        <f>SalesTable4711[[#This Row],[Profit]]/SalesTable4711[[#This Row],[Net Revenue]]</f>
        <v>0.43482617744546365</v>
      </c>
    </row>
    <row r="546" spans="1:19">
      <c r="A546" s="1">
        <v>45908</v>
      </c>
      <c r="B546" t="s">
        <v>604</v>
      </c>
      <c r="C546" t="s">
        <v>82</v>
      </c>
      <c r="D546" t="s">
        <v>83</v>
      </c>
      <c r="E546" t="s">
        <v>75</v>
      </c>
      <c r="F546" t="s">
        <v>31</v>
      </c>
      <c r="G546" t="s">
        <v>32</v>
      </c>
      <c r="H546" t="s">
        <v>33</v>
      </c>
      <c r="I546" s="2">
        <v>3</v>
      </c>
      <c r="J546" s="3">
        <v>27.18</v>
      </c>
      <c r="K546" s="4">
        <v>0.1</v>
      </c>
      <c r="L546" s="3">
        <v>11.73</v>
      </c>
      <c r="M546" s="3">
        <f>SalesTable4711[[#This Row],[Quantity]]*SalesTable4711[[#This Row],[Unit Cost]]</f>
        <v>35.19</v>
      </c>
      <c r="N546" s="3">
        <f>SalesTable4711[[#This Row],[Net Revenue]]-SalesTable4711[[#This Row],[Total Cost]]</f>
        <v>38.200000000000003</v>
      </c>
      <c r="O546" s="2">
        <v>0</v>
      </c>
      <c r="P546" s="3">
        <f>SalesTable4711[[#This Row],[Unit Price]]*SalesTable4711[[#This Row],[Quantity]]</f>
        <v>81.539999999999992</v>
      </c>
      <c r="Q546" s="3">
        <f>ROUND(SalesTable4711[[#This Row],[Unit Price]]*SalesTable4711[[#This Row],[Quantity]]*(1-SalesTable4711[[#This Row],[Discount %]]),2)</f>
        <v>73.39</v>
      </c>
      <c r="R546" s="3">
        <f>SalesTable4711[[#This Row],[Net Revenue]]-SalesTable4711[[#This Row],[Total Cost]]</f>
        <v>38.200000000000003</v>
      </c>
      <c r="S546" s="34">
        <f>SalesTable4711[[#This Row],[Profit]]/SalesTable4711[[#This Row],[Net Revenue]]</f>
        <v>0.52050688104646414</v>
      </c>
    </row>
    <row r="547" spans="1:19">
      <c r="A547" s="1">
        <v>45709</v>
      </c>
      <c r="B547" t="s">
        <v>605</v>
      </c>
      <c r="C547" t="s">
        <v>69</v>
      </c>
      <c r="D547" t="s">
        <v>70</v>
      </c>
      <c r="E547" t="s">
        <v>30</v>
      </c>
      <c r="F547" t="s">
        <v>25</v>
      </c>
      <c r="G547" t="s">
        <v>26</v>
      </c>
      <c r="H547" t="s">
        <v>33</v>
      </c>
      <c r="I547" s="2">
        <v>6</v>
      </c>
      <c r="J547" s="3">
        <v>40.86</v>
      </c>
      <c r="K547" s="4">
        <v>0.05</v>
      </c>
      <c r="L547" s="3">
        <v>18.39</v>
      </c>
      <c r="M547" s="3">
        <f>SalesTable4711[[#This Row],[Quantity]]*SalesTable4711[[#This Row],[Unit Cost]]</f>
        <v>110.34</v>
      </c>
      <c r="N547" s="3">
        <f>SalesTable4711[[#This Row],[Net Revenue]]-SalesTable4711[[#This Row],[Total Cost]]</f>
        <v>122.56</v>
      </c>
      <c r="O547" s="2">
        <v>0</v>
      </c>
      <c r="P547" s="3">
        <f>SalesTable4711[[#This Row],[Unit Price]]*SalesTable4711[[#This Row],[Quantity]]</f>
        <v>245.16</v>
      </c>
      <c r="Q547" s="3">
        <f>ROUND(SalesTable4711[[#This Row],[Unit Price]]*SalesTable4711[[#This Row],[Quantity]]*(1-SalesTable4711[[#This Row],[Discount %]]),2)</f>
        <v>232.9</v>
      </c>
      <c r="R547" s="3">
        <f>SalesTable4711[[#This Row],[Net Revenue]]-SalesTable4711[[#This Row],[Total Cost]]</f>
        <v>122.56</v>
      </c>
      <c r="S547" s="34">
        <f>SalesTable4711[[#This Row],[Profit]]/SalesTable4711[[#This Row],[Net Revenue]]</f>
        <v>0.52623443537999137</v>
      </c>
    </row>
    <row r="548" spans="1:19">
      <c r="A548" s="1">
        <v>46021</v>
      </c>
      <c r="B548" t="s">
        <v>606</v>
      </c>
      <c r="C548" t="s">
        <v>69</v>
      </c>
      <c r="D548" t="s">
        <v>70</v>
      </c>
      <c r="E548" t="s">
        <v>30</v>
      </c>
      <c r="F548" t="s">
        <v>52</v>
      </c>
      <c r="G548" t="s">
        <v>53</v>
      </c>
      <c r="H548" t="s">
        <v>33</v>
      </c>
      <c r="I548" s="2">
        <v>11</v>
      </c>
      <c r="J548" s="3">
        <v>40.36</v>
      </c>
      <c r="K548" s="4">
        <v>0.2</v>
      </c>
      <c r="L548" s="3">
        <v>18.27</v>
      </c>
      <c r="M548" s="3">
        <f>SalesTable4711[[#This Row],[Quantity]]*SalesTable4711[[#This Row],[Unit Cost]]</f>
        <v>200.97</v>
      </c>
      <c r="N548" s="3">
        <f>SalesTable4711[[#This Row],[Net Revenue]]-SalesTable4711[[#This Row],[Total Cost]]</f>
        <v>154.20000000000002</v>
      </c>
      <c r="O548" s="2">
        <v>0</v>
      </c>
      <c r="P548" s="3">
        <f>SalesTable4711[[#This Row],[Unit Price]]*SalesTable4711[[#This Row],[Quantity]]</f>
        <v>443.96</v>
      </c>
      <c r="Q548" s="3">
        <f>ROUND(SalesTable4711[[#This Row],[Unit Price]]*SalesTable4711[[#This Row],[Quantity]]*(1-SalesTable4711[[#This Row],[Discount %]]),2)</f>
        <v>355.17</v>
      </c>
      <c r="R548" s="3">
        <f>SalesTable4711[[#This Row],[Net Revenue]]-SalesTable4711[[#This Row],[Total Cost]]</f>
        <v>154.20000000000002</v>
      </c>
      <c r="S548" s="34">
        <f>SalesTable4711[[#This Row],[Profit]]/SalesTable4711[[#This Row],[Net Revenue]]</f>
        <v>0.43415829039614834</v>
      </c>
    </row>
    <row r="549" spans="1:19">
      <c r="A549" s="1">
        <v>45936</v>
      </c>
      <c r="B549" t="s">
        <v>607</v>
      </c>
      <c r="C549" t="s">
        <v>73</v>
      </c>
      <c r="D549" t="s">
        <v>74</v>
      </c>
      <c r="E549" t="s">
        <v>75</v>
      </c>
      <c r="F549" t="s">
        <v>31</v>
      </c>
      <c r="G549" t="s">
        <v>32</v>
      </c>
      <c r="H549" t="s">
        <v>33</v>
      </c>
      <c r="I549" s="2">
        <v>6</v>
      </c>
      <c r="J549" s="3">
        <v>32.72</v>
      </c>
      <c r="K549" s="4">
        <v>0.1</v>
      </c>
      <c r="L549" s="3">
        <v>14.46</v>
      </c>
      <c r="M549" s="3">
        <f>SalesTable4711[[#This Row],[Quantity]]*SalesTable4711[[#This Row],[Unit Cost]]</f>
        <v>86.76</v>
      </c>
      <c r="N549" s="3">
        <f>SalesTable4711[[#This Row],[Net Revenue]]-SalesTable4711[[#This Row],[Total Cost]]</f>
        <v>89.929999999999993</v>
      </c>
      <c r="O549" s="2">
        <v>0</v>
      </c>
      <c r="P549" s="3">
        <f>SalesTable4711[[#This Row],[Unit Price]]*SalesTable4711[[#This Row],[Quantity]]</f>
        <v>196.32</v>
      </c>
      <c r="Q549" s="3">
        <f>ROUND(SalesTable4711[[#This Row],[Unit Price]]*SalesTable4711[[#This Row],[Quantity]]*(1-SalesTable4711[[#This Row],[Discount %]]),2)</f>
        <v>176.69</v>
      </c>
      <c r="R549" s="3">
        <f>SalesTable4711[[#This Row],[Net Revenue]]-SalesTable4711[[#This Row],[Total Cost]]</f>
        <v>89.929999999999993</v>
      </c>
      <c r="S549" s="34">
        <f>SalesTable4711[[#This Row],[Profit]]/SalesTable4711[[#This Row],[Net Revenue]]</f>
        <v>0.50897051332842824</v>
      </c>
    </row>
    <row r="550" spans="1:19">
      <c r="A550" s="1">
        <v>45801</v>
      </c>
      <c r="B550" t="s">
        <v>608</v>
      </c>
      <c r="C550" t="s">
        <v>63</v>
      </c>
      <c r="D550" t="s">
        <v>64</v>
      </c>
      <c r="E550" t="s">
        <v>17</v>
      </c>
      <c r="F550" t="s">
        <v>18</v>
      </c>
      <c r="G550" t="s">
        <v>19</v>
      </c>
      <c r="H550" t="s">
        <v>20</v>
      </c>
      <c r="I550" s="2">
        <v>1</v>
      </c>
      <c r="J550" s="3">
        <v>78.22</v>
      </c>
      <c r="K550" s="4">
        <v>0</v>
      </c>
      <c r="L550" s="3">
        <v>45.2</v>
      </c>
      <c r="M550" s="3">
        <f>SalesTable4711[[#This Row],[Quantity]]*SalesTable4711[[#This Row],[Unit Cost]]</f>
        <v>45.2</v>
      </c>
      <c r="N550" s="3">
        <f>SalesTable4711[[#This Row],[Net Revenue]]-SalesTable4711[[#This Row],[Total Cost]]</f>
        <v>33.019999999999996</v>
      </c>
      <c r="O550" s="2">
        <v>1</v>
      </c>
      <c r="P550" s="3">
        <f>SalesTable4711[[#This Row],[Unit Price]]*SalesTable4711[[#This Row],[Quantity]]</f>
        <v>78.22</v>
      </c>
      <c r="Q550" s="3">
        <f>ROUND(SalesTable4711[[#This Row],[Unit Price]]*SalesTable4711[[#This Row],[Quantity]]*(1-SalesTable4711[[#This Row],[Discount %]]),2)</f>
        <v>78.22</v>
      </c>
      <c r="R550" s="3">
        <f>SalesTable4711[[#This Row],[Net Revenue]]-SalesTable4711[[#This Row],[Total Cost]]</f>
        <v>33.019999999999996</v>
      </c>
      <c r="S550" s="34">
        <f>SalesTable4711[[#This Row],[Profit]]/SalesTable4711[[#This Row],[Net Revenue]]</f>
        <v>0.42214267450779847</v>
      </c>
    </row>
    <row r="551" spans="1:19">
      <c r="A551" s="1">
        <v>45766</v>
      </c>
      <c r="B551" t="s">
        <v>609</v>
      </c>
      <c r="C551" t="s">
        <v>55</v>
      </c>
      <c r="D551" t="s">
        <v>56</v>
      </c>
      <c r="E551" t="s">
        <v>24</v>
      </c>
      <c r="F551" t="s">
        <v>31</v>
      </c>
      <c r="G551" t="s">
        <v>32</v>
      </c>
      <c r="H551" t="s">
        <v>33</v>
      </c>
      <c r="I551" s="2">
        <v>2</v>
      </c>
      <c r="J551" s="3">
        <v>9.2200000000000006</v>
      </c>
      <c r="K551" s="4">
        <v>0</v>
      </c>
      <c r="L551" s="3">
        <v>2.87</v>
      </c>
      <c r="M551" s="3">
        <f>SalesTable4711[[#This Row],[Quantity]]*SalesTable4711[[#This Row],[Unit Cost]]</f>
        <v>5.74</v>
      </c>
      <c r="N551" s="3">
        <f>SalesTable4711[[#This Row],[Net Revenue]]-SalesTable4711[[#This Row],[Total Cost]]</f>
        <v>12.700000000000001</v>
      </c>
      <c r="O551" s="2">
        <v>0</v>
      </c>
      <c r="P551" s="3">
        <f>SalesTable4711[[#This Row],[Unit Price]]*SalesTable4711[[#This Row],[Quantity]]</f>
        <v>18.440000000000001</v>
      </c>
      <c r="Q551" s="3">
        <f>ROUND(SalesTable4711[[#This Row],[Unit Price]]*SalesTable4711[[#This Row],[Quantity]]*(1-SalesTable4711[[#This Row],[Discount %]]),2)</f>
        <v>18.440000000000001</v>
      </c>
      <c r="R551" s="3">
        <f>SalesTable4711[[#This Row],[Net Revenue]]-SalesTable4711[[#This Row],[Total Cost]]</f>
        <v>12.700000000000001</v>
      </c>
      <c r="S551" s="34">
        <f>SalesTable4711[[#This Row],[Profit]]/SalesTable4711[[#This Row],[Net Revenue]]</f>
        <v>0.68872017353579174</v>
      </c>
    </row>
    <row r="552" spans="1:19">
      <c r="A552" s="1">
        <v>45855</v>
      </c>
      <c r="B552" t="s">
        <v>610</v>
      </c>
      <c r="C552" t="s">
        <v>35</v>
      </c>
      <c r="D552" t="s">
        <v>36</v>
      </c>
      <c r="E552" t="s">
        <v>17</v>
      </c>
      <c r="F552" t="s">
        <v>25</v>
      </c>
      <c r="G552" t="s">
        <v>26</v>
      </c>
      <c r="H552" t="s">
        <v>33</v>
      </c>
      <c r="I552" s="2">
        <v>4</v>
      </c>
      <c r="J552" s="3">
        <v>24.03</v>
      </c>
      <c r="K552" s="4">
        <v>0.1</v>
      </c>
      <c r="L552" s="3">
        <v>9.6</v>
      </c>
      <c r="M552" s="3">
        <f>SalesTable4711[[#This Row],[Quantity]]*SalesTable4711[[#This Row],[Unit Cost]]</f>
        <v>38.4</v>
      </c>
      <c r="N552" s="3">
        <f>SalesTable4711[[#This Row],[Net Revenue]]-SalesTable4711[[#This Row],[Total Cost]]</f>
        <v>48.110000000000007</v>
      </c>
      <c r="O552" s="2">
        <v>0</v>
      </c>
      <c r="P552" s="3">
        <f>SalesTable4711[[#This Row],[Unit Price]]*SalesTable4711[[#This Row],[Quantity]]</f>
        <v>96.12</v>
      </c>
      <c r="Q552" s="3">
        <f>ROUND(SalesTable4711[[#This Row],[Unit Price]]*SalesTable4711[[#This Row],[Quantity]]*(1-SalesTable4711[[#This Row],[Discount %]]),2)</f>
        <v>86.51</v>
      </c>
      <c r="R552" s="3">
        <f>SalesTable4711[[#This Row],[Net Revenue]]-SalesTable4711[[#This Row],[Total Cost]]</f>
        <v>48.110000000000007</v>
      </c>
      <c r="S552" s="34">
        <f>SalesTable4711[[#This Row],[Profit]]/SalesTable4711[[#This Row],[Net Revenue]]</f>
        <v>0.55612067969020929</v>
      </c>
    </row>
    <row r="553" spans="1:19">
      <c r="A553" s="1">
        <v>45723</v>
      </c>
      <c r="B553" t="s">
        <v>611</v>
      </c>
      <c r="C553" t="s">
        <v>39</v>
      </c>
      <c r="D553" t="s">
        <v>40</v>
      </c>
      <c r="E553" t="s">
        <v>30</v>
      </c>
      <c r="F553" t="s">
        <v>41</v>
      </c>
      <c r="G553" t="s">
        <v>42</v>
      </c>
      <c r="H553" t="s">
        <v>33</v>
      </c>
      <c r="I553" s="2">
        <v>9</v>
      </c>
      <c r="J553" s="3">
        <v>56.39</v>
      </c>
      <c r="K553" s="4">
        <v>0.1</v>
      </c>
      <c r="L553" s="3">
        <v>26.7</v>
      </c>
      <c r="M553" s="3">
        <f>SalesTable4711[[#This Row],[Quantity]]*SalesTable4711[[#This Row],[Unit Cost]]</f>
        <v>240.29999999999998</v>
      </c>
      <c r="N553" s="3">
        <f>SalesTable4711[[#This Row],[Net Revenue]]-SalesTable4711[[#This Row],[Total Cost]]</f>
        <v>216.46</v>
      </c>
      <c r="O553" s="2">
        <v>0</v>
      </c>
      <c r="P553" s="3">
        <f>SalesTable4711[[#This Row],[Unit Price]]*SalesTable4711[[#This Row],[Quantity]]</f>
        <v>507.51</v>
      </c>
      <c r="Q553" s="3">
        <f>ROUND(SalesTable4711[[#This Row],[Unit Price]]*SalesTable4711[[#This Row],[Quantity]]*(1-SalesTable4711[[#This Row],[Discount %]]),2)</f>
        <v>456.76</v>
      </c>
      <c r="R553" s="3">
        <f>SalesTable4711[[#This Row],[Net Revenue]]-SalesTable4711[[#This Row],[Total Cost]]</f>
        <v>216.46</v>
      </c>
      <c r="S553" s="34">
        <f>SalesTable4711[[#This Row],[Profit]]/SalesTable4711[[#This Row],[Net Revenue]]</f>
        <v>0.47390314388300203</v>
      </c>
    </row>
    <row r="554" spans="1:19">
      <c r="A554" s="1">
        <v>45937</v>
      </c>
      <c r="B554" t="s">
        <v>612</v>
      </c>
      <c r="C554" t="s">
        <v>58</v>
      </c>
      <c r="D554" t="s">
        <v>59</v>
      </c>
      <c r="E554" t="s">
        <v>17</v>
      </c>
      <c r="F554" t="s">
        <v>31</v>
      </c>
      <c r="G554" t="s">
        <v>32</v>
      </c>
      <c r="H554" t="s">
        <v>20</v>
      </c>
      <c r="I554" s="2">
        <v>8</v>
      </c>
      <c r="J554" s="3">
        <v>20.57</v>
      </c>
      <c r="K554" s="4">
        <v>0.15</v>
      </c>
      <c r="L554" s="3">
        <v>7.41</v>
      </c>
      <c r="M554" s="3">
        <f>SalesTable4711[[#This Row],[Quantity]]*SalesTable4711[[#This Row],[Unit Cost]]</f>
        <v>59.28</v>
      </c>
      <c r="N554" s="3">
        <f>SalesTable4711[[#This Row],[Net Revenue]]-SalesTable4711[[#This Row],[Total Cost]]</f>
        <v>80.599999999999994</v>
      </c>
      <c r="O554" s="2">
        <v>8</v>
      </c>
      <c r="P554" s="3">
        <f>SalesTable4711[[#This Row],[Unit Price]]*SalesTable4711[[#This Row],[Quantity]]</f>
        <v>164.56</v>
      </c>
      <c r="Q554" s="3">
        <f>ROUND(SalesTable4711[[#This Row],[Unit Price]]*SalesTable4711[[#This Row],[Quantity]]*(1-SalesTable4711[[#This Row],[Discount %]]),2)</f>
        <v>139.88</v>
      </c>
      <c r="R554" s="3">
        <f>SalesTable4711[[#This Row],[Net Revenue]]-SalesTable4711[[#This Row],[Total Cost]]</f>
        <v>80.599999999999994</v>
      </c>
      <c r="S554" s="34">
        <f>SalesTable4711[[#This Row],[Profit]]/SalesTable4711[[#This Row],[Net Revenue]]</f>
        <v>0.57620817843866168</v>
      </c>
    </row>
    <row r="555" spans="1:19">
      <c r="A555" s="1">
        <v>46005</v>
      </c>
      <c r="B555" t="s">
        <v>613</v>
      </c>
      <c r="C555" t="s">
        <v>82</v>
      </c>
      <c r="D555" t="s">
        <v>83</v>
      </c>
      <c r="E555" t="s">
        <v>75</v>
      </c>
      <c r="F555" t="s">
        <v>41</v>
      </c>
      <c r="G555" t="s">
        <v>42</v>
      </c>
      <c r="H555" t="s">
        <v>33</v>
      </c>
      <c r="I555" s="2">
        <v>7</v>
      </c>
      <c r="J555" s="3">
        <v>27.32</v>
      </c>
      <c r="K555" s="4">
        <v>0.2</v>
      </c>
      <c r="L555" s="3">
        <v>11.93</v>
      </c>
      <c r="M555" s="3">
        <f>SalesTable4711[[#This Row],[Quantity]]*SalesTable4711[[#This Row],[Unit Cost]]</f>
        <v>83.509999999999991</v>
      </c>
      <c r="N555" s="3">
        <f>SalesTable4711[[#This Row],[Net Revenue]]-SalesTable4711[[#This Row],[Total Cost]]</f>
        <v>69.480000000000018</v>
      </c>
      <c r="O555" s="2">
        <v>0</v>
      </c>
      <c r="P555" s="3">
        <f>SalesTable4711[[#This Row],[Unit Price]]*SalesTable4711[[#This Row],[Quantity]]</f>
        <v>191.24</v>
      </c>
      <c r="Q555" s="3">
        <f>ROUND(SalesTable4711[[#This Row],[Unit Price]]*SalesTable4711[[#This Row],[Quantity]]*(1-SalesTable4711[[#This Row],[Discount %]]),2)</f>
        <v>152.99</v>
      </c>
      <c r="R555" s="3">
        <f>SalesTable4711[[#This Row],[Net Revenue]]-SalesTable4711[[#This Row],[Total Cost]]</f>
        <v>69.480000000000018</v>
      </c>
      <c r="S555" s="34">
        <f>SalesTable4711[[#This Row],[Profit]]/SalesTable4711[[#This Row],[Net Revenue]]</f>
        <v>0.45414732989084261</v>
      </c>
    </row>
    <row r="556" spans="1:19">
      <c r="A556" s="1">
        <v>45978</v>
      </c>
      <c r="B556" t="s">
        <v>614</v>
      </c>
      <c r="C556" t="s">
        <v>66</v>
      </c>
      <c r="D556" t="s">
        <v>67</v>
      </c>
      <c r="E556" t="s">
        <v>30</v>
      </c>
      <c r="F556" t="s">
        <v>52</v>
      </c>
      <c r="G556" t="s">
        <v>53</v>
      </c>
      <c r="H556" t="s">
        <v>33</v>
      </c>
      <c r="I556" s="2">
        <v>8</v>
      </c>
      <c r="J556" s="3">
        <v>70.069999999999993</v>
      </c>
      <c r="K556" s="4">
        <v>0.1</v>
      </c>
      <c r="L556" s="3">
        <v>33.369999999999997</v>
      </c>
      <c r="M556" s="3">
        <f>SalesTable4711[[#This Row],[Quantity]]*SalesTable4711[[#This Row],[Unit Cost]]</f>
        <v>266.95999999999998</v>
      </c>
      <c r="N556" s="3">
        <f>SalesTable4711[[#This Row],[Net Revenue]]-SalesTable4711[[#This Row],[Total Cost]]</f>
        <v>237.54000000000002</v>
      </c>
      <c r="O556" s="2">
        <v>0</v>
      </c>
      <c r="P556" s="3">
        <f>SalesTable4711[[#This Row],[Unit Price]]*SalesTable4711[[#This Row],[Quantity]]</f>
        <v>560.55999999999995</v>
      </c>
      <c r="Q556" s="3">
        <f>ROUND(SalesTable4711[[#This Row],[Unit Price]]*SalesTable4711[[#This Row],[Quantity]]*(1-SalesTable4711[[#This Row],[Discount %]]),2)</f>
        <v>504.5</v>
      </c>
      <c r="R556" s="3">
        <f>SalesTable4711[[#This Row],[Net Revenue]]-SalesTable4711[[#This Row],[Total Cost]]</f>
        <v>237.54000000000002</v>
      </c>
      <c r="S556" s="34">
        <f>SalesTable4711[[#This Row],[Profit]]/SalesTable4711[[#This Row],[Net Revenue]]</f>
        <v>0.47084241823587714</v>
      </c>
    </row>
    <row r="557" spans="1:19">
      <c r="A557" s="1">
        <v>45833</v>
      </c>
      <c r="B557" t="s">
        <v>615</v>
      </c>
      <c r="C557" t="s">
        <v>45</v>
      </c>
      <c r="D557" t="s">
        <v>46</v>
      </c>
      <c r="E557" t="s">
        <v>24</v>
      </c>
      <c r="F557" t="s">
        <v>41</v>
      </c>
      <c r="G557" t="s">
        <v>42</v>
      </c>
      <c r="H557" t="s">
        <v>20</v>
      </c>
      <c r="I557" s="2">
        <v>3</v>
      </c>
      <c r="J557" s="3">
        <v>23.52</v>
      </c>
      <c r="K557" s="4">
        <v>0.05</v>
      </c>
      <c r="L557" s="3">
        <v>8.4700000000000006</v>
      </c>
      <c r="M557" s="3">
        <f>SalesTable4711[[#This Row],[Quantity]]*SalesTable4711[[#This Row],[Unit Cost]]</f>
        <v>25.410000000000004</v>
      </c>
      <c r="N557" s="3">
        <f>SalesTable4711[[#This Row],[Net Revenue]]-SalesTable4711[[#This Row],[Total Cost]]</f>
        <v>41.62</v>
      </c>
      <c r="O557" s="2">
        <v>3</v>
      </c>
      <c r="P557" s="3">
        <f>SalesTable4711[[#This Row],[Unit Price]]*SalesTable4711[[#This Row],[Quantity]]</f>
        <v>70.56</v>
      </c>
      <c r="Q557" s="3">
        <f>ROUND(SalesTable4711[[#This Row],[Unit Price]]*SalesTable4711[[#This Row],[Quantity]]*(1-SalesTable4711[[#This Row],[Discount %]]),2)</f>
        <v>67.03</v>
      </c>
      <c r="R557" s="3">
        <f>SalesTable4711[[#This Row],[Net Revenue]]-SalesTable4711[[#This Row],[Total Cost]]</f>
        <v>41.62</v>
      </c>
      <c r="S557" s="34">
        <f>SalesTable4711[[#This Row],[Profit]]/SalesTable4711[[#This Row],[Net Revenue]]</f>
        <v>0.62091600775772038</v>
      </c>
    </row>
    <row r="558" spans="1:19">
      <c r="A558" s="1">
        <v>45902</v>
      </c>
      <c r="B558" t="s">
        <v>616</v>
      </c>
      <c r="C558" t="s">
        <v>15</v>
      </c>
      <c r="D558" t="s">
        <v>16</v>
      </c>
      <c r="E558" t="s">
        <v>17</v>
      </c>
      <c r="F558" t="s">
        <v>25</v>
      </c>
      <c r="G558" t="s">
        <v>26</v>
      </c>
      <c r="H558" t="s">
        <v>33</v>
      </c>
      <c r="I558" s="2">
        <v>3</v>
      </c>
      <c r="J558" s="3">
        <v>30.25</v>
      </c>
      <c r="K558" s="4">
        <v>0</v>
      </c>
      <c r="L558" s="3">
        <v>12.11</v>
      </c>
      <c r="M558" s="3">
        <f>SalesTable4711[[#This Row],[Quantity]]*SalesTable4711[[#This Row],[Unit Cost]]</f>
        <v>36.33</v>
      </c>
      <c r="N558" s="3">
        <f>SalesTable4711[[#This Row],[Net Revenue]]-SalesTable4711[[#This Row],[Total Cost]]</f>
        <v>54.42</v>
      </c>
      <c r="O558" s="2">
        <v>0</v>
      </c>
      <c r="P558" s="3">
        <f>SalesTable4711[[#This Row],[Unit Price]]*SalesTable4711[[#This Row],[Quantity]]</f>
        <v>90.75</v>
      </c>
      <c r="Q558" s="3">
        <f>ROUND(SalesTable4711[[#This Row],[Unit Price]]*SalesTable4711[[#This Row],[Quantity]]*(1-SalesTable4711[[#This Row],[Discount %]]),2)</f>
        <v>90.75</v>
      </c>
      <c r="R558" s="3">
        <f>SalesTable4711[[#This Row],[Net Revenue]]-SalesTable4711[[#This Row],[Total Cost]]</f>
        <v>54.42</v>
      </c>
      <c r="S558" s="34">
        <f>SalesTable4711[[#This Row],[Profit]]/SalesTable4711[[#This Row],[Net Revenue]]</f>
        <v>0.59966942148760327</v>
      </c>
    </row>
    <row r="559" spans="1:19">
      <c r="A559" s="1">
        <v>45713</v>
      </c>
      <c r="B559" t="s">
        <v>617</v>
      </c>
      <c r="C559" t="s">
        <v>55</v>
      </c>
      <c r="D559" t="s">
        <v>56</v>
      </c>
      <c r="E559" t="s">
        <v>24</v>
      </c>
      <c r="F559" t="s">
        <v>25</v>
      </c>
      <c r="G559" t="s">
        <v>26</v>
      </c>
      <c r="H559" t="s">
        <v>20</v>
      </c>
      <c r="I559" s="2">
        <v>3</v>
      </c>
      <c r="J559" s="3">
        <v>9.4600000000000009</v>
      </c>
      <c r="K559" s="4">
        <v>0</v>
      </c>
      <c r="L559" s="3">
        <v>2.9</v>
      </c>
      <c r="M559" s="3">
        <f>SalesTable4711[[#This Row],[Quantity]]*SalesTable4711[[#This Row],[Unit Cost]]</f>
        <v>8.6999999999999993</v>
      </c>
      <c r="N559" s="3">
        <f>SalesTable4711[[#This Row],[Net Revenue]]-SalesTable4711[[#This Row],[Total Cost]]</f>
        <v>19.68</v>
      </c>
      <c r="O559" s="2">
        <v>3</v>
      </c>
      <c r="P559" s="3">
        <f>SalesTable4711[[#This Row],[Unit Price]]*SalesTable4711[[#This Row],[Quantity]]</f>
        <v>28.380000000000003</v>
      </c>
      <c r="Q559" s="3">
        <f>ROUND(SalesTable4711[[#This Row],[Unit Price]]*SalesTable4711[[#This Row],[Quantity]]*(1-SalesTable4711[[#This Row],[Discount %]]),2)</f>
        <v>28.38</v>
      </c>
      <c r="R559" s="3">
        <f>SalesTable4711[[#This Row],[Net Revenue]]-SalesTable4711[[#This Row],[Total Cost]]</f>
        <v>19.68</v>
      </c>
      <c r="S559" s="34">
        <f>SalesTable4711[[#This Row],[Profit]]/SalesTable4711[[#This Row],[Net Revenue]]</f>
        <v>0.69344608879492597</v>
      </c>
    </row>
    <row r="560" spans="1:19">
      <c r="A560" s="1">
        <v>46020</v>
      </c>
      <c r="B560" t="s">
        <v>618</v>
      </c>
      <c r="C560" t="s">
        <v>89</v>
      </c>
      <c r="D560" t="s">
        <v>90</v>
      </c>
      <c r="E560" t="s">
        <v>75</v>
      </c>
      <c r="F560" t="s">
        <v>41</v>
      </c>
      <c r="G560" t="s">
        <v>42</v>
      </c>
      <c r="H560" t="s">
        <v>20</v>
      </c>
      <c r="I560" s="2">
        <v>6</v>
      </c>
      <c r="J560" s="3">
        <v>19.239999999999998</v>
      </c>
      <c r="K560" s="4">
        <v>0.2</v>
      </c>
      <c r="L560" s="3">
        <v>6.79</v>
      </c>
      <c r="M560" s="3">
        <f>SalesTable4711[[#This Row],[Quantity]]*SalesTable4711[[#This Row],[Unit Cost]]</f>
        <v>40.74</v>
      </c>
      <c r="N560" s="3">
        <f>SalesTable4711[[#This Row],[Net Revenue]]-SalesTable4711[[#This Row],[Total Cost]]</f>
        <v>51.609999999999992</v>
      </c>
      <c r="O560" s="2">
        <v>6</v>
      </c>
      <c r="P560" s="3">
        <f>SalesTable4711[[#This Row],[Unit Price]]*SalesTable4711[[#This Row],[Quantity]]</f>
        <v>115.44</v>
      </c>
      <c r="Q560" s="3">
        <f>ROUND(SalesTable4711[[#This Row],[Unit Price]]*SalesTable4711[[#This Row],[Quantity]]*(1-SalesTable4711[[#This Row],[Discount %]]),2)</f>
        <v>92.35</v>
      </c>
      <c r="R560" s="3">
        <f>SalesTable4711[[#This Row],[Net Revenue]]-SalesTable4711[[#This Row],[Total Cost]]</f>
        <v>51.609999999999992</v>
      </c>
      <c r="S560" s="34">
        <f>SalesTable4711[[#This Row],[Profit]]/SalesTable4711[[#This Row],[Net Revenue]]</f>
        <v>0.55885219274499187</v>
      </c>
    </row>
    <row r="561" spans="1:19">
      <c r="A561" s="1">
        <v>45954</v>
      </c>
      <c r="B561" t="s">
        <v>619</v>
      </c>
      <c r="C561" t="s">
        <v>58</v>
      </c>
      <c r="D561" t="s">
        <v>59</v>
      </c>
      <c r="E561" t="s">
        <v>17</v>
      </c>
      <c r="F561" t="s">
        <v>25</v>
      </c>
      <c r="G561" t="s">
        <v>26</v>
      </c>
      <c r="H561" t="s">
        <v>33</v>
      </c>
      <c r="I561" s="2">
        <v>1</v>
      </c>
      <c r="J561" s="3">
        <v>20.05</v>
      </c>
      <c r="K561" s="4">
        <v>0</v>
      </c>
      <c r="L561" s="3">
        <v>7.38</v>
      </c>
      <c r="M561" s="3">
        <f>SalesTable4711[[#This Row],[Quantity]]*SalesTable4711[[#This Row],[Unit Cost]]</f>
        <v>7.38</v>
      </c>
      <c r="N561" s="3">
        <f>SalesTable4711[[#This Row],[Net Revenue]]-SalesTable4711[[#This Row],[Total Cost]]</f>
        <v>12.670000000000002</v>
      </c>
      <c r="O561" s="2">
        <v>0</v>
      </c>
      <c r="P561" s="3">
        <f>SalesTable4711[[#This Row],[Unit Price]]*SalesTable4711[[#This Row],[Quantity]]</f>
        <v>20.05</v>
      </c>
      <c r="Q561" s="3">
        <f>ROUND(SalesTable4711[[#This Row],[Unit Price]]*SalesTable4711[[#This Row],[Quantity]]*(1-SalesTable4711[[#This Row],[Discount %]]),2)</f>
        <v>20.05</v>
      </c>
      <c r="R561" s="3">
        <f>SalesTable4711[[#This Row],[Net Revenue]]-SalesTable4711[[#This Row],[Total Cost]]</f>
        <v>12.670000000000002</v>
      </c>
      <c r="S561" s="34">
        <f>SalesTable4711[[#This Row],[Profit]]/SalesTable4711[[#This Row],[Net Revenue]]</f>
        <v>0.63192019950124689</v>
      </c>
    </row>
    <row r="562" spans="1:19">
      <c r="A562" s="1">
        <v>46010</v>
      </c>
      <c r="B562" t="s">
        <v>620</v>
      </c>
      <c r="C562" t="s">
        <v>35</v>
      </c>
      <c r="D562" t="s">
        <v>36</v>
      </c>
      <c r="E562" t="s">
        <v>17</v>
      </c>
      <c r="F562" t="s">
        <v>31</v>
      </c>
      <c r="G562" t="s">
        <v>32</v>
      </c>
      <c r="H562" t="s">
        <v>20</v>
      </c>
      <c r="I562" s="2">
        <v>1</v>
      </c>
      <c r="J562" s="3">
        <v>24.37</v>
      </c>
      <c r="K562" s="4">
        <v>0.05</v>
      </c>
      <c r="L562" s="3">
        <v>9.52</v>
      </c>
      <c r="M562" s="3">
        <f>SalesTable4711[[#This Row],[Quantity]]*SalesTable4711[[#This Row],[Unit Cost]]</f>
        <v>9.52</v>
      </c>
      <c r="N562" s="3">
        <f>SalesTable4711[[#This Row],[Net Revenue]]-SalesTable4711[[#This Row],[Total Cost]]</f>
        <v>13.629999999999999</v>
      </c>
      <c r="O562" s="2">
        <v>1</v>
      </c>
      <c r="P562" s="3">
        <f>SalesTable4711[[#This Row],[Unit Price]]*SalesTable4711[[#This Row],[Quantity]]</f>
        <v>24.37</v>
      </c>
      <c r="Q562" s="3">
        <f>ROUND(SalesTable4711[[#This Row],[Unit Price]]*SalesTable4711[[#This Row],[Quantity]]*(1-SalesTable4711[[#This Row],[Discount %]]),2)</f>
        <v>23.15</v>
      </c>
      <c r="R562" s="3">
        <f>SalesTable4711[[#This Row],[Net Revenue]]-SalesTable4711[[#This Row],[Total Cost]]</f>
        <v>13.629999999999999</v>
      </c>
      <c r="S562" s="34">
        <f>SalesTable4711[[#This Row],[Profit]]/SalesTable4711[[#This Row],[Net Revenue]]</f>
        <v>0.58876889848812097</v>
      </c>
    </row>
    <row r="563" spans="1:19">
      <c r="A563" s="1">
        <v>45745</v>
      </c>
      <c r="B563" t="s">
        <v>621</v>
      </c>
      <c r="C563" t="s">
        <v>69</v>
      </c>
      <c r="D563" t="s">
        <v>70</v>
      </c>
      <c r="E563" t="s">
        <v>30</v>
      </c>
      <c r="F563" t="s">
        <v>31</v>
      </c>
      <c r="G563" t="s">
        <v>32</v>
      </c>
      <c r="H563" t="s">
        <v>20</v>
      </c>
      <c r="I563" s="2">
        <v>6</v>
      </c>
      <c r="J563" s="3">
        <v>38.82</v>
      </c>
      <c r="K563" s="4">
        <v>0.15</v>
      </c>
      <c r="L563" s="3">
        <v>18.28</v>
      </c>
      <c r="M563" s="3">
        <f>SalesTable4711[[#This Row],[Quantity]]*SalesTable4711[[#This Row],[Unit Cost]]</f>
        <v>109.68</v>
      </c>
      <c r="N563" s="3">
        <f>SalesTable4711[[#This Row],[Net Revenue]]-SalesTable4711[[#This Row],[Total Cost]]</f>
        <v>88.299999999999983</v>
      </c>
      <c r="O563" s="2">
        <v>6</v>
      </c>
      <c r="P563" s="3">
        <f>SalesTable4711[[#This Row],[Unit Price]]*SalesTable4711[[#This Row],[Quantity]]</f>
        <v>232.92000000000002</v>
      </c>
      <c r="Q563" s="3">
        <f>ROUND(SalesTable4711[[#This Row],[Unit Price]]*SalesTable4711[[#This Row],[Quantity]]*(1-SalesTable4711[[#This Row],[Discount %]]),2)</f>
        <v>197.98</v>
      </c>
      <c r="R563" s="3">
        <f>SalesTable4711[[#This Row],[Net Revenue]]-SalesTable4711[[#This Row],[Total Cost]]</f>
        <v>88.299999999999983</v>
      </c>
      <c r="S563" s="34">
        <f>SalesTable4711[[#This Row],[Profit]]/SalesTable4711[[#This Row],[Net Revenue]]</f>
        <v>0.44600464693403369</v>
      </c>
    </row>
    <row r="564" spans="1:19">
      <c r="A564" s="1">
        <v>45686</v>
      </c>
      <c r="B564" t="s">
        <v>622</v>
      </c>
      <c r="C564" t="s">
        <v>89</v>
      </c>
      <c r="D564" t="s">
        <v>90</v>
      </c>
      <c r="E564" t="s">
        <v>75</v>
      </c>
      <c r="F564" t="s">
        <v>31</v>
      </c>
      <c r="G564" t="s">
        <v>32</v>
      </c>
      <c r="H564" t="s">
        <v>20</v>
      </c>
      <c r="I564" s="2">
        <v>4</v>
      </c>
      <c r="J564" s="3">
        <v>18.940000000000001</v>
      </c>
      <c r="K564" s="4">
        <v>0.2</v>
      </c>
      <c r="L564" s="3">
        <v>6.76</v>
      </c>
      <c r="M564" s="3">
        <f>SalesTable4711[[#This Row],[Quantity]]*SalesTable4711[[#This Row],[Unit Cost]]</f>
        <v>27.04</v>
      </c>
      <c r="N564" s="3">
        <f>SalesTable4711[[#This Row],[Net Revenue]]-SalesTable4711[[#This Row],[Total Cost]]</f>
        <v>33.57</v>
      </c>
      <c r="O564" s="2">
        <v>4</v>
      </c>
      <c r="P564" s="3">
        <f>SalesTable4711[[#This Row],[Unit Price]]*SalesTable4711[[#This Row],[Quantity]]</f>
        <v>75.760000000000005</v>
      </c>
      <c r="Q564" s="3">
        <f>ROUND(SalesTable4711[[#This Row],[Unit Price]]*SalesTable4711[[#This Row],[Quantity]]*(1-SalesTable4711[[#This Row],[Discount %]]),2)</f>
        <v>60.61</v>
      </c>
      <c r="R564" s="3">
        <f>SalesTable4711[[#This Row],[Net Revenue]]-SalesTable4711[[#This Row],[Total Cost]]</f>
        <v>33.57</v>
      </c>
      <c r="S564" s="34">
        <f>SalesTable4711[[#This Row],[Profit]]/SalesTable4711[[#This Row],[Net Revenue]]</f>
        <v>0.55386899851509652</v>
      </c>
    </row>
    <row r="565" spans="1:19">
      <c r="A565" s="1">
        <v>46000</v>
      </c>
      <c r="B565" t="s">
        <v>623</v>
      </c>
      <c r="C565" t="s">
        <v>55</v>
      </c>
      <c r="D565" t="s">
        <v>56</v>
      </c>
      <c r="E565" t="s">
        <v>24</v>
      </c>
      <c r="F565" t="s">
        <v>25</v>
      </c>
      <c r="G565" t="s">
        <v>26</v>
      </c>
      <c r="H565" t="s">
        <v>33</v>
      </c>
      <c r="I565" s="2">
        <v>3</v>
      </c>
      <c r="J565" s="3">
        <v>9.2899999999999991</v>
      </c>
      <c r="K565" s="4">
        <v>0.1</v>
      </c>
      <c r="L565" s="3">
        <v>2.87</v>
      </c>
      <c r="M565" s="3">
        <f>SalesTable4711[[#This Row],[Quantity]]*SalesTable4711[[#This Row],[Unit Cost]]</f>
        <v>8.61</v>
      </c>
      <c r="N565" s="3">
        <f>SalesTable4711[[#This Row],[Net Revenue]]-SalesTable4711[[#This Row],[Total Cost]]</f>
        <v>16.47</v>
      </c>
      <c r="O565" s="2">
        <v>0</v>
      </c>
      <c r="P565" s="3">
        <f>SalesTable4711[[#This Row],[Unit Price]]*SalesTable4711[[#This Row],[Quantity]]</f>
        <v>27.869999999999997</v>
      </c>
      <c r="Q565" s="3">
        <f>ROUND(SalesTable4711[[#This Row],[Unit Price]]*SalesTable4711[[#This Row],[Quantity]]*(1-SalesTable4711[[#This Row],[Discount %]]),2)</f>
        <v>25.08</v>
      </c>
      <c r="R565" s="3">
        <f>SalesTable4711[[#This Row],[Net Revenue]]-SalesTable4711[[#This Row],[Total Cost]]</f>
        <v>16.47</v>
      </c>
      <c r="S565" s="34">
        <f>SalesTable4711[[#This Row],[Profit]]/SalesTable4711[[#This Row],[Net Revenue]]</f>
        <v>0.65669856459330145</v>
      </c>
    </row>
    <row r="566" spans="1:19">
      <c r="A566" s="1">
        <v>45971</v>
      </c>
      <c r="B566" t="s">
        <v>624</v>
      </c>
      <c r="C566" t="s">
        <v>73</v>
      </c>
      <c r="D566" t="s">
        <v>74</v>
      </c>
      <c r="E566" t="s">
        <v>75</v>
      </c>
      <c r="F566" t="s">
        <v>41</v>
      </c>
      <c r="G566" t="s">
        <v>42</v>
      </c>
      <c r="H566" t="s">
        <v>20</v>
      </c>
      <c r="I566" s="2">
        <v>4</v>
      </c>
      <c r="J566" s="3">
        <v>31.34</v>
      </c>
      <c r="K566" s="4">
        <v>0.05</v>
      </c>
      <c r="L566" s="3">
        <v>14.25</v>
      </c>
      <c r="M566" s="3">
        <f>SalesTable4711[[#This Row],[Quantity]]*SalesTable4711[[#This Row],[Unit Cost]]</f>
        <v>57</v>
      </c>
      <c r="N566" s="3">
        <f>SalesTable4711[[#This Row],[Net Revenue]]-SalesTable4711[[#This Row],[Total Cost]]</f>
        <v>62.09</v>
      </c>
      <c r="O566" s="2">
        <v>4</v>
      </c>
      <c r="P566" s="3">
        <f>SalesTable4711[[#This Row],[Unit Price]]*SalesTable4711[[#This Row],[Quantity]]</f>
        <v>125.36</v>
      </c>
      <c r="Q566" s="3">
        <f>ROUND(SalesTable4711[[#This Row],[Unit Price]]*SalesTable4711[[#This Row],[Quantity]]*(1-SalesTable4711[[#This Row],[Discount %]]),2)</f>
        <v>119.09</v>
      </c>
      <c r="R566" s="3">
        <f>SalesTable4711[[#This Row],[Net Revenue]]-SalesTable4711[[#This Row],[Total Cost]]</f>
        <v>62.09</v>
      </c>
      <c r="S566" s="34">
        <f>SalesTable4711[[#This Row],[Profit]]/SalesTable4711[[#This Row],[Net Revenue]]</f>
        <v>0.52137039214039804</v>
      </c>
    </row>
    <row r="567" spans="1:19">
      <c r="A567" s="1">
        <v>45967</v>
      </c>
      <c r="B567" t="s">
        <v>625</v>
      </c>
      <c r="C567" t="s">
        <v>89</v>
      </c>
      <c r="D567" t="s">
        <v>90</v>
      </c>
      <c r="E567" t="s">
        <v>75</v>
      </c>
      <c r="F567" t="s">
        <v>25</v>
      </c>
      <c r="G567" t="s">
        <v>26</v>
      </c>
      <c r="H567" t="s">
        <v>20</v>
      </c>
      <c r="I567" s="2">
        <v>2</v>
      </c>
      <c r="J567" s="3">
        <v>18.79</v>
      </c>
      <c r="K567" s="4">
        <v>0.1</v>
      </c>
      <c r="L567" s="3">
        <v>6.99</v>
      </c>
      <c r="M567" s="3">
        <f>SalesTable4711[[#This Row],[Quantity]]*SalesTable4711[[#This Row],[Unit Cost]]</f>
        <v>13.98</v>
      </c>
      <c r="N567" s="3">
        <f>SalesTable4711[[#This Row],[Net Revenue]]-SalesTable4711[[#This Row],[Total Cost]]</f>
        <v>19.84</v>
      </c>
      <c r="O567" s="2">
        <v>2</v>
      </c>
      <c r="P567" s="3">
        <f>SalesTable4711[[#This Row],[Unit Price]]*SalesTable4711[[#This Row],[Quantity]]</f>
        <v>37.58</v>
      </c>
      <c r="Q567" s="3">
        <f>ROUND(SalesTable4711[[#This Row],[Unit Price]]*SalesTable4711[[#This Row],[Quantity]]*(1-SalesTable4711[[#This Row],[Discount %]]),2)</f>
        <v>33.82</v>
      </c>
      <c r="R567" s="3">
        <f>SalesTable4711[[#This Row],[Net Revenue]]-SalesTable4711[[#This Row],[Total Cost]]</f>
        <v>19.84</v>
      </c>
      <c r="S567" s="34">
        <f>SalesTable4711[[#This Row],[Profit]]/SalesTable4711[[#This Row],[Net Revenue]]</f>
        <v>0.58663512714370192</v>
      </c>
    </row>
    <row r="568" spans="1:19">
      <c r="A568" s="1">
        <v>45673</v>
      </c>
      <c r="B568" t="s">
        <v>626</v>
      </c>
      <c r="C568" t="s">
        <v>69</v>
      </c>
      <c r="D568" t="s">
        <v>70</v>
      </c>
      <c r="E568" t="s">
        <v>30</v>
      </c>
      <c r="F568" t="s">
        <v>41</v>
      </c>
      <c r="G568" t="s">
        <v>42</v>
      </c>
      <c r="H568" t="s">
        <v>33</v>
      </c>
      <c r="I568" s="2">
        <v>2</v>
      </c>
      <c r="J568" s="3">
        <v>40.049999999999997</v>
      </c>
      <c r="K568" s="4">
        <v>0.2</v>
      </c>
      <c r="L568" s="3">
        <v>18.04</v>
      </c>
      <c r="M568" s="3">
        <f>SalesTable4711[[#This Row],[Quantity]]*SalesTable4711[[#This Row],[Unit Cost]]</f>
        <v>36.08</v>
      </c>
      <c r="N568" s="3">
        <f>SalesTable4711[[#This Row],[Net Revenue]]-SalesTable4711[[#This Row],[Total Cost]]</f>
        <v>28</v>
      </c>
      <c r="O568" s="2">
        <v>0</v>
      </c>
      <c r="P568" s="3">
        <f>SalesTable4711[[#This Row],[Unit Price]]*SalesTable4711[[#This Row],[Quantity]]</f>
        <v>80.099999999999994</v>
      </c>
      <c r="Q568" s="3">
        <f>ROUND(SalesTable4711[[#This Row],[Unit Price]]*SalesTable4711[[#This Row],[Quantity]]*(1-SalesTable4711[[#This Row],[Discount %]]),2)</f>
        <v>64.08</v>
      </c>
      <c r="R568" s="3">
        <f>SalesTable4711[[#This Row],[Net Revenue]]-SalesTable4711[[#This Row],[Total Cost]]</f>
        <v>28</v>
      </c>
      <c r="S568" s="34">
        <f>SalesTable4711[[#This Row],[Profit]]/SalesTable4711[[#This Row],[Net Revenue]]</f>
        <v>0.43695380774032461</v>
      </c>
    </row>
    <row r="569" spans="1:19">
      <c r="A569" s="1">
        <v>45718</v>
      </c>
      <c r="B569" t="s">
        <v>627</v>
      </c>
      <c r="C569" t="s">
        <v>66</v>
      </c>
      <c r="D569" t="s">
        <v>67</v>
      </c>
      <c r="E569" t="s">
        <v>30</v>
      </c>
      <c r="F569" t="s">
        <v>25</v>
      </c>
      <c r="G569" t="s">
        <v>26</v>
      </c>
      <c r="H569" t="s">
        <v>33</v>
      </c>
      <c r="I569" s="2">
        <v>4</v>
      </c>
      <c r="J569" s="3">
        <v>72.040000000000006</v>
      </c>
      <c r="K569" s="4">
        <v>0.15</v>
      </c>
      <c r="L569" s="3">
        <v>34.299999999999997</v>
      </c>
      <c r="M569" s="3">
        <f>SalesTable4711[[#This Row],[Quantity]]*SalesTable4711[[#This Row],[Unit Cost]]</f>
        <v>137.19999999999999</v>
      </c>
      <c r="N569" s="3">
        <f>SalesTable4711[[#This Row],[Net Revenue]]-SalesTable4711[[#This Row],[Total Cost]]</f>
        <v>107.74000000000001</v>
      </c>
      <c r="O569" s="2">
        <v>0</v>
      </c>
      <c r="P569" s="3">
        <f>SalesTable4711[[#This Row],[Unit Price]]*SalesTable4711[[#This Row],[Quantity]]</f>
        <v>288.16000000000003</v>
      </c>
      <c r="Q569" s="3">
        <f>ROUND(SalesTable4711[[#This Row],[Unit Price]]*SalesTable4711[[#This Row],[Quantity]]*(1-SalesTable4711[[#This Row],[Discount %]]),2)</f>
        <v>244.94</v>
      </c>
      <c r="R569" s="3">
        <f>SalesTable4711[[#This Row],[Net Revenue]]-SalesTable4711[[#This Row],[Total Cost]]</f>
        <v>107.74000000000001</v>
      </c>
      <c r="S569" s="34">
        <f>SalesTable4711[[#This Row],[Profit]]/SalesTable4711[[#This Row],[Net Revenue]]</f>
        <v>0.43986282354862422</v>
      </c>
    </row>
    <row r="570" spans="1:19">
      <c r="A570" s="1">
        <v>45926</v>
      </c>
      <c r="B570" t="s">
        <v>628</v>
      </c>
      <c r="C570" t="s">
        <v>15</v>
      </c>
      <c r="D570" t="s">
        <v>16</v>
      </c>
      <c r="E570" t="s">
        <v>17</v>
      </c>
      <c r="F570" t="s">
        <v>18</v>
      </c>
      <c r="G570" t="s">
        <v>19</v>
      </c>
      <c r="H570" t="s">
        <v>33</v>
      </c>
      <c r="I570" s="2">
        <v>7</v>
      </c>
      <c r="J570" s="3">
        <v>29.56</v>
      </c>
      <c r="K570" s="4">
        <v>0.1</v>
      </c>
      <c r="L570" s="3">
        <v>12.21</v>
      </c>
      <c r="M570" s="3">
        <f>SalesTable4711[[#This Row],[Quantity]]*SalesTable4711[[#This Row],[Unit Cost]]</f>
        <v>85.47</v>
      </c>
      <c r="N570" s="3">
        <f>SalesTable4711[[#This Row],[Net Revenue]]-SalesTable4711[[#This Row],[Total Cost]]</f>
        <v>100.75999999999999</v>
      </c>
      <c r="O570" s="2">
        <v>0</v>
      </c>
      <c r="P570" s="3">
        <f>SalesTable4711[[#This Row],[Unit Price]]*SalesTable4711[[#This Row],[Quantity]]</f>
        <v>206.92</v>
      </c>
      <c r="Q570" s="3">
        <f>ROUND(SalesTable4711[[#This Row],[Unit Price]]*SalesTable4711[[#This Row],[Quantity]]*(1-SalesTable4711[[#This Row],[Discount %]]),2)</f>
        <v>186.23</v>
      </c>
      <c r="R570" s="3">
        <f>SalesTable4711[[#This Row],[Net Revenue]]-SalesTable4711[[#This Row],[Total Cost]]</f>
        <v>100.75999999999999</v>
      </c>
      <c r="S570" s="34">
        <f>SalesTable4711[[#This Row],[Profit]]/SalesTable4711[[#This Row],[Net Revenue]]</f>
        <v>0.54105138806851738</v>
      </c>
    </row>
    <row r="571" spans="1:19">
      <c r="A571" s="1">
        <v>45916</v>
      </c>
      <c r="B571" t="s">
        <v>629</v>
      </c>
      <c r="C571" t="s">
        <v>22</v>
      </c>
      <c r="D571" t="s">
        <v>23</v>
      </c>
      <c r="E571" t="s">
        <v>24</v>
      </c>
      <c r="F571" t="s">
        <v>52</v>
      </c>
      <c r="G571" t="s">
        <v>53</v>
      </c>
      <c r="H571" t="s">
        <v>33</v>
      </c>
      <c r="I571" s="2">
        <v>1</v>
      </c>
      <c r="J571" s="3">
        <v>13.08</v>
      </c>
      <c r="K571" s="4">
        <v>0.05</v>
      </c>
      <c r="L571" s="3">
        <v>4.33</v>
      </c>
      <c r="M571" s="3">
        <f>SalesTable4711[[#This Row],[Quantity]]*SalesTable4711[[#This Row],[Unit Cost]]</f>
        <v>4.33</v>
      </c>
      <c r="N571" s="3">
        <f>SalesTable4711[[#This Row],[Net Revenue]]-SalesTable4711[[#This Row],[Total Cost]]</f>
        <v>8.1</v>
      </c>
      <c r="O571" s="2">
        <v>0</v>
      </c>
      <c r="P571" s="3">
        <f>SalesTable4711[[#This Row],[Unit Price]]*SalesTable4711[[#This Row],[Quantity]]</f>
        <v>13.08</v>
      </c>
      <c r="Q571" s="3">
        <f>ROUND(SalesTable4711[[#This Row],[Unit Price]]*SalesTable4711[[#This Row],[Quantity]]*(1-SalesTable4711[[#This Row],[Discount %]]),2)</f>
        <v>12.43</v>
      </c>
      <c r="R571" s="3">
        <f>SalesTable4711[[#This Row],[Net Revenue]]-SalesTable4711[[#This Row],[Total Cost]]</f>
        <v>8.1</v>
      </c>
      <c r="S571" s="34">
        <f>SalesTable4711[[#This Row],[Profit]]/SalesTable4711[[#This Row],[Net Revenue]]</f>
        <v>0.65164923572003219</v>
      </c>
    </row>
    <row r="572" spans="1:19">
      <c r="A572" s="1">
        <v>45658</v>
      </c>
      <c r="B572" t="s">
        <v>630</v>
      </c>
      <c r="C572" t="s">
        <v>89</v>
      </c>
      <c r="D572" t="s">
        <v>90</v>
      </c>
      <c r="E572" t="s">
        <v>75</v>
      </c>
      <c r="F572" t="s">
        <v>41</v>
      </c>
      <c r="G572" t="s">
        <v>42</v>
      </c>
      <c r="H572" t="s">
        <v>33</v>
      </c>
      <c r="I572" s="2">
        <v>2</v>
      </c>
      <c r="J572" s="3">
        <v>19.12</v>
      </c>
      <c r="K572" s="4">
        <v>0.1</v>
      </c>
      <c r="L572" s="3">
        <v>6.88</v>
      </c>
      <c r="M572" s="3">
        <f>SalesTable4711[[#This Row],[Quantity]]*SalesTable4711[[#This Row],[Unit Cost]]</f>
        <v>13.76</v>
      </c>
      <c r="N572" s="3">
        <f>SalesTable4711[[#This Row],[Net Revenue]]-SalesTable4711[[#This Row],[Total Cost]]</f>
        <v>20.660000000000004</v>
      </c>
      <c r="O572" s="2">
        <v>0</v>
      </c>
      <c r="P572" s="3">
        <f>SalesTable4711[[#This Row],[Unit Price]]*SalesTable4711[[#This Row],[Quantity]]</f>
        <v>38.24</v>
      </c>
      <c r="Q572" s="3">
        <f>ROUND(SalesTable4711[[#This Row],[Unit Price]]*SalesTable4711[[#This Row],[Quantity]]*(1-SalesTable4711[[#This Row],[Discount %]]),2)</f>
        <v>34.42</v>
      </c>
      <c r="R572" s="3">
        <f>SalesTable4711[[#This Row],[Net Revenue]]-SalesTable4711[[#This Row],[Total Cost]]</f>
        <v>20.660000000000004</v>
      </c>
      <c r="S572" s="34">
        <f>SalesTable4711[[#This Row],[Profit]]/SalesTable4711[[#This Row],[Net Revenue]]</f>
        <v>0.600232423009878</v>
      </c>
    </row>
    <row r="573" spans="1:19">
      <c r="A573" s="1">
        <v>45795</v>
      </c>
      <c r="B573" t="s">
        <v>631</v>
      </c>
      <c r="C573" t="s">
        <v>58</v>
      </c>
      <c r="D573" t="s">
        <v>59</v>
      </c>
      <c r="E573" t="s">
        <v>17</v>
      </c>
      <c r="F573" t="s">
        <v>31</v>
      </c>
      <c r="G573" t="s">
        <v>32</v>
      </c>
      <c r="H573" t="s">
        <v>20</v>
      </c>
      <c r="I573" s="2">
        <v>2</v>
      </c>
      <c r="J573" s="3">
        <v>19.73</v>
      </c>
      <c r="K573" s="4">
        <v>0</v>
      </c>
      <c r="L573" s="3">
        <v>7.3</v>
      </c>
      <c r="M573" s="3">
        <f>SalesTable4711[[#This Row],[Quantity]]*SalesTable4711[[#This Row],[Unit Cost]]</f>
        <v>14.6</v>
      </c>
      <c r="N573" s="3">
        <f>SalesTable4711[[#This Row],[Net Revenue]]-SalesTable4711[[#This Row],[Total Cost]]</f>
        <v>24.86</v>
      </c>
      <c r="O573" s="2">
        <v>2</v>
      </c>
      <c r="P573" s="3">
        <f>SalesTable4711[[#This Row],[Unit Price]]*SalesTable4711[[#This Row],[Quantity]]</f>
        <v>39.46</v>
      </c>
      <c r="Q573" s="3">
        <f>ROUND(SalesTable4711[[#This Row],[Unit Price]]*SalesTable4711[[#This Row],[Quantity]]*(1-SalesTable4711[[#This Row],[Discount %]]),2)</f>
        <v>39.46</v>
      </c>
      <c r="R573" s="3">
        <f>SalesTable4711[[#This Row],[Net Revenue]]-SalesTable4711[[#This Row],[Total Cost]]</f>
        <v>24.86</v>
      </c>
      <c r="S573" s="34">
        <f>SalesTable4711[[#This Row],[Profit]]/SalesTable4711[[#This Row],[Net Revenue]]</f>
        <v>0.63000506842372017</v>
      </c>
    </row>
    <row r="574" spans="1:19">
      <c r="A574" s="1">
        <v>45778</v>
      </c>
      <c r="B574" t="s">
        <v>632</v>
      </c>
      <c r="C574" t="s">
        <v>66</v>
      </c>
      <c r="D574" t="s">
        <v>67</v>
      </c>
      <c r="E574" t="s">
        <v>30</v>
      </c>
      <c r="F574" t="s">
        <v>18</v>
      </c>
      <c r="G574" t="s">
        <v>19</v>
      </c>
      <c r="H574" t="s">
        <v>20</v>
      </c>
      <c r="I574" s="2">
        <v>5</v>
      </c>
      <c r="J574" s="3">
        <v>70.48</v>
      </c>
      <c r="K574" s="4">
        <v>0</v>
      </c>
      <c r="L574" s="3">
        <v>33.58</v>
      </c>
      <c r="M574" s="3">
        <f>SalesTable4711[[#This Row],[Quantity]]*SalesTable4711[[#This Row],[Unit Cost]]</f>
        <v>167.89999999999998</v>
      </c>
      <c r="N574" s="3">
        <f>SalesTable4711[[#This Row],[Net Revenue]]-SalesTable4711[[#This Row],[Total Cost]]</f>
        <v>184.5</v>
      </c>
      <c r="O574" s="2">
        <v>5</v>
      </c>
      <c r="P574" s="3">
        <f>SalesTable4711[[#This Row],[Unit Price]]*SalesTable4711[[#This Row],[Quantity]]</f>
        <v>352.40000000000003</v>
      </c>
      <c r="Q574" s="3">
        <f>ROUND(SalesTable4711[[#This Row],[Unit Price]]*SalesTable4711[[#This Row],[Quantity]]*(1-SalesTable4711[[#This Row],[Discount %]]),2)</f>
        <v>352.4</v>
      </c>
      <c r="R574" s="3">
        <f>SalesTable4711[[#This Row],[Net Revenue]]-SalesTable4711[[#This Row],[Total Cost]]</f>
        <v>184.5</v>
      </c>
      <c r="S574" s="34">
        <f>SalesTable4711[[#This Row],[Profit]]/SalesTable4711[[#This Row],[Net Revenue]]</f>
        <v>0.52355278093076052</v>
      </c>
    </row>
    <row r="575" spans="1:19">
      <c r="A575" s="1">
        <v>45991</v>
      </c>
      <c r="B575" t="s">
        <v>633</v>
      </c>
      <c r="C575" t="s">
        <v>45</v>
      </c>
      <c r="D575" t="s">
        <v>46</v>
      </c>
      <c r="E575" t="s">
        <v>24</v>
      </c>
      <c r="F575" t="s">
        <v>52</v>
      </c>
      <c r="G575" t="s">
        <v>53</v>
      </c>
      <c r="H575" t="s">
        <v>33</v>
      </c>
      <c r="I575" s="2">
        <v>7</v>
      </c>
      <c r="J575" s="3">
        <v>22.96</v>
      </c>
      <c r="K575" s="4">
        <v>0.15</v>
      </c>
      <c r="L575" s="3">
        <v>8.51</v>
      </c>
      <c r="M575" s="3">
        <f>SalesTable4711[[#This Row],[Quantity]]*SalesTable4711[[#This Row],[Unit Cost]]</f>
        <v>59.57</v>
      </c>
      <c r="N575" s="3">
        <f>SalesTable4711[[#This Row],[Net Revenue]]-SalesTable4711[[#This Row],[Total Cost]]</f>
        <v>77.04000000000002</v>
      </c>
      <c r="O575" s="2">
        <v>0</v>
      </c>
      <c r="P575" s="3">
        <f>SalesTable4711[[#This Row],[Unit Price]]*SalesTable4711[[#This Row],[Quantity]]</f>
        <v>160.72</v>
      </c>
      <c r="Q575" s="3">
        <f>ROUND(SalesTable4711[[#This Row],[Unit Price]]*SalesTable4711[[#This Row],[Quantity]]*(1-SalesTable4711[[#This Row],[Discount %]]),2)</f>
        <v>136.61000000000001</v>
      </c>
      <c r="R575" s="3">
        <f>SalesTable4711[[#This Row],[Net Revenue]]-SalesTable4711[[#This Row],[Total Cost]]</f>
        <v>77.04000000000002</v>
      </c>
      <c r="S575" s="34">
        <f>SalesTable4711[[#This Row],[Profit]]/SalesTable4711[[#This Row],[Net Revenue]]</f>
        <v>0.56394114632896575</v>
      </c>
    </row>
    <row r="576" spans="1:19">
      <c r="A576" s="1">
        <v>45803</v>
      </c>
      <c r="B576" t="s">
        <v>634</v>
      </c>
      <c r="C576" t="s">
        <v>35</v>
      </c>
      <c r="D576" t="s">
        <v>36</v>
      </c>
      <c r="E576" t="s">
        <v>17</v>
      </c>
      <c r="F576" t="s">
        <v>52</v>
      </c>
      <c r="G576" t="s">
        <v>53</v>
      </c>
      <c r="H576" t="s">
        <v>33</v>
      </c>
      <c r="I576" s="2">
        <v>1</v>
      </c>
      <c r="J576" s="3">
        <v>24.52</v>
      </c>
      <c r="K576" s="4">
        <v>0.1</v>
      </c>
      <c r="L576" s="3">
        <v>9.6199999999999992</v>
      </c>
      <c r="M576" s="3">
        <f>SalesTable4711[[#This Row],[Quantity]]*SalesTable4711[[#This Row],[Unit Cost]]</f>
        <v>9.6199999999999992</v>
      </c>
      <c r="N576" s="3">
        <f>SalesTable4711[[#This Row],[Net Revenue]]-SalesTable4711[[#This Row],[Total Cost]]</f>
        <v>12.450000000000001</v>
      </c>
      <c r="O576" s="2">
        <v>0</v>
      </c>
      <c r="P576" s="3">
        <f>SalesTable4711[[#This Row],[Unit Price]]*SalesTable4711[[#This Row],[Quantity]]</f>
        <v>24.52</v>
      </c>
      <c r="Q576" s="3">
        <f>ROUND(SalesTable4711[[#This Row],[Unit Price]]*SalesTable4711[[#This Row],[Quantity]]*(1-SalesTable4711[[#This Row],[Discount %]]),2)</f>
        <v>22.07</v>
      </c>
      <c r="R576" s="3">
        <f>SalesTable4711[[#This Row],[Net Revenue]]-SalesTable4711[[#This Row],[Total Cost]]</f>
        <v>12.450000000000001</v>
      </c>
      <c r="S576" s="34">
        <f>SalesTable4711[[#This Row],[Profit]]/SalesTable4711[[#This Row],[Net Revenue]]</f>
        <v>0.56411418214771192</v>
      </c>
    </row>
    <row r="577" spans="1:19">
      <c r="A577" s="1">
        <v>45676</v>
      </c>
      <c r="B577" t="s">
        <v>635</v>
      </c>
      <c r="C577" t="s">
        <v>45</v>
      </c>
      <c r="D577" t="s">
        <v>46</v>
      </c>
      <c r="E577" t="s">
        <v>24</v>
      </c>
      <c r="F577" t="s">
        <v>18</v>
      </c>
      <c r="G577" t="s">
        <v>19</v>
      </c>
      <c r="H577" t="s">
        <v>33</v>
      </c>
      <c r="I577" s="2">
        <v>7</v>
      </c>
      <c r="J577" s="3">
        <v>22.79</v>
      </c>
      <c r="K577" s="4">
        <v>0</v>
      </c>
      <c r="L577" s="3">
        <v>8.43</v>
      </c>
      <c r="M577" s="3">
        <f>SalesTable4711[[#This Row],[Quantity]]*SalesTable4711[[#This Row],[Unit Cost]]</f>
        <v>59.01</v>
      </c>
      <c r="N577" s="3">
        <f>SalesTable4711[[#This Row],[Net Revenue]]-SalesTable4711[[#This Row],[Total Cost]]</f>
        <v>100.52000000000001</v>
      </c>
      <c r="O577" s="2">
        <v>0</v>
      </c>
      <c r="P577" s="3">
        <f>SalesTable4711[[#This Row],[Unit Price]]*SalesTable4711[[#This Row],[Quantity]]</f>
        <v>159.53</v>
      </c>
      <c r="Q577" s="3">
        <f>ROUND(SalesTable4711[[#This Row],[Unit Price]]*SalesTable4711[[#This Row],[Quantity]]*(1-SalesTable4711[[#This Row],[Discount %]]),2)</f>
        <v>159.53</v>
      </c>
      <c r="R577" s="3">
        <f>SalesTable4711[[#This Row],[Net Revenue]]-SalesTable4711[[#This Row],[Total Cost]]</f>
        <v>100.52000000000001</v>
      </c>
      <c r="S577" s="34">
        <f>SalesTable4711[[#This Row],[Profit]]/SalesTable4711[[#This Row],[Net Revenue]]</f>
        <v>0.63010092145677932</v>
      </c>
    </row>
    <row r="578" spans="1:19">
      <c r="A578" s="1">
        <v>45670</v>
      </c>
      <c r="B578" t="s">
        <v>636</v>
      </c>
      <c r="C578" t="s">
        <v>45</v>
      </c>
      <c r="D578" t="s">
        <v>46</v>
      </c>
      <c r="E578" t="s">
        <v>24</v>
      </c>
      <c r="F578" t="s">
        <v>25</v>
      </c>
      <c r="G578" t="s">
        <v>26</v>
      </c>
      <c r="H578" t="s">
        <v>33</v>
      </c>
      <c r="I578" s="2">
        <v>4</v>
      </c>
      <c r="J578" s="3">
        <v>22.84</v>
      </c>
      <c r="K578" s="4">
        <v>0</v>
      </c>
      <c r="L578" s="3">
        <v>8.6199999999999992</v>
      </c>
      <c r="M578" s="3">
        <f>SalesTable4711[[#This Row],[Quantity]]*SalesTable4711[[#This Row],[Unit Cost]]</f>
        <v>34.479999999999997</v>
      </c>
      <c r="N578" s="3">
        <f>SalesTable4711[[#This Row],[Net Revenue]]-SalesTable4711[[#This Row],[Total Cost]]</f>
        <v>56.88</v>
      </c>
      <c r="O578" s="2">
        <v>0</v>
      </c>
      <c r="P578" s="3">
        <f>SalesTable4711[[#This Row],[Unit Price]]*SalesTable4711[[#This Row],[Quantity]]</f>
        <v>91.36</v>
      </c>
      <c r="Q578" s="3">
        <f>ROUND(SalesTable4711[[#This Row],[Unit Price]]*SalesTable4711[[#This Row],[Quantity]]*(1-SalesTable4711[[#This Row],[Discount %]]),2)</f>
        <v>91.36</v>
      </c>
      <c r="R578" s="3">
        <f>SalesTable4711[[#This Row],[Net Revenue]]-SalesTable4711[[#This Row],[Total Cost]]</f>
        <v>56.88</v>
      </c>
      <c r="S578" s="34">
        <f>SalesTable4711[[#This Row],[Profit]]/SalesTable4711[[#This Row],[Net Revenue]]</f>
        <v>0.62259194395796846</v>
      </c>
    </row>
    <row r="579" spans="1:19">
      <c r="A579" s="1">
        <v>45984</v>
      </c>
      <c r="B579" t="s">
        <v>637</v>
      </c>
      <c r="C579" t="s">
        <v>35</v>
      </c>
      <c r="D579" t="s">
        <v>36</v>
      </c>
      <c r="E579" t="s">
        <v>17</v>
      </c>
      <c r="F579" t="s">
        <v>18</v>
      </c>
      <c r="G579" t="s">
        <v>19</v>
      </c>
      <c r="H579" t="s">
        <v>33</v>
      </c>
      <c r="I579" s="2">
        <v>2</v>
      </c>
      <c r="J579" s="3">
        <v>24.49</v>
      </c>
      <c r="K579" s="4">
        <v>0.15</v>
      </c>
      <c r="L579" s="3">
        <v>9.49</v>
      </c>
      <c r="M579" s="3">
        <f>SalesTable4711[[#This Row],[Quantity]]*SalesTable4711[[#This Row],[Unit Cost]]</f>
        <v>18.98</v>
      </c>
      <c r="N579" s="3">
        <f>SalesTable4711[[#This Row],[Net Revenue]]-SalesTable4711[[#This Row],[Total Cost]]</f>
        <v>22.650000000000002</v>
      </c>
      <c r="O579" s="2">
        <v>0</v>
      </c>
      <c r="P579" s="3">
        <f>SalesTable4711[[#This Row],[Unit Price]]*SalesTable4711[[#This Row],[Quantity]]</f>
        <v>48.98</v>
      </c>
      <c r="Q579" s="3">
        <f>ROUND(SalesTable4711[[#This Row],[Unit Price]]*SalesTable4711[[#This Row],[Quantity]]*(1-SalesTable4711[[#This Row],[Discount %]]),2)</f>
        <v>41.63</v>
      </c>
      <c r="R579" s="3">
        <f>SalesTable4711[[#This Row],[Net Revenue]]-SalesTable4711[[#This Row],[Total Cost]]</f>
        <v>22.650000000000002</v>
      </c>
      <c r="S579" s="34">
        <f>SalesTable4711[[#This Row],[Profit]]/SalesTable4711[[#This Row],[Net Revenue]]</f>
        <v>0.54407878933461451</v>
      </c>
    </row>
    <row r="580" spans="1:19">
      <c r="A580" s="1">
        <v>45781</v>
      </c>
      <c r="B580" t="s">
        <v>638</v>
      </c>
      <c r="C580" t="s">
        <v>73</v>
      </c>
      <c r="D580" t="s">
        <v>74</v>
      </c>
      <c r="E580" t="s">
        <v>75</v>
      </c>
      <c r="F580" t="s">
        <v>41</v>
      </c>
      <c r="G580" t="s">
        <v>42</v>
      </c>
      <c r="H580" t="s">
        <v>33</v>
      </c>
      <c r="I580" s="2">
        <v>8</v>
      </c>
      <c r="J580" s="3">
        <v>31.88</v>
      </c>
      <c r="K580" s="4">
        <v>0</v>
      </c>
      <c r="L580" s="3">
        <v>14.37</v>
      </c>
      <c r="M580" s="3">
        <f>SalesTable4711[[#This Row],[Quantity]]*SalesTable4711[[#This Row],[Unit Cost]]</f>
        <v>114.96</v>
      </c>
      <c r="N580" s="3">
        <f>SalesTable4711[[#This Row],[Net Revenue]]-SalesTable4711[[#This Row],[Total Cost]]</f>
        <v>140.07999999999998</v>
      </c>
      <c r="O580" s="2">
        <v>0</v>
      </c>
      <c r="P580" s="3">
        <f>SalesTable4711[[#This Row],[Unit Price]]*SalesTable4711[[#This Row],[Quantity]]</f>
        <v>255.04</v>
      </c>
      <c r="Q580" s="3">
        <f>ROUND(SalesTable4711[[#This Row],[Unit Price]]*SalesTable4711[[#This Row],[Quantity]]*(1-SalesTable4711[[#This Row],[Discount %]]),2)</f>
        <v>255.04</v>
      </c>
      <c r="R580" s="3">
        <f>SalesTable4711[[#This Row],[Net Revenue]]-SalesTable4711[[#This Row],[Total Cost]]</f>
        <v>140.07999999999998</v>
      </c>
      <c r="S580" s="34">
        <f>SalesTable4711[[#This Row],[Profit]]/SalesTable4711[[#This Row],[Net Revenue]]</f>
        <v>0.54924717691342528</v>
      </c>
    </row>
    <row r="581" spans="1:19">
      <c r="A581" s="1">
        <v>45996</v>
      </c>
      <c r="B581" t="s">
        <v>639</v>
      </c>
      <c r="C581" t="s">
        <v>39</v>
      </c>
      <c r="D581" t="s">
        <v>40</v>
      </c>
      <c r="E581" t="s">
        <v>30</v>
      </c>
      <c r="F581" t="s">
        <v>18</v>
      </c>
      <c r="G581" t="s">
        <v>19</v>
      </c>
      <c r="H581" t="s">
        <v>33</v>
      </c>
      <c r="I581" s="2">
        <v>8</v>
      </c>
      <c r="J581" s="3">
        <v>54.36</v>
      </c>
      <c r="K581" s="4">
        <v>0.1</v>
      </c>
      <c r="L581" s="3">
        <v>27.35</v>
      </c>
      <c r="M581" s="3">
        <f>SalesTable4711[[#This Row],[Quantity]]*SalesTable4711[[#This Row],[Unit Cost]]</f>
        <v>218.8</v>
      </c>
      <c r="N581" s="3">
        <f>SalesTable4711[[#This Row],[Net Revenue]]-SalesTable4711[[#This Row],[Total Cost]]</f>
        <v>172.58999999999997</v>
      </c>
      <c r="O581" s="2">
        <v>0</v>
      </c>
      <c r="P581" s="3">
        <f>SalesTable4711[[#This Row],[Unit Price]]*SalesTable4711[[#This Row],[Quantity]]</f>
        <v>434.88</v>
      </c>
      <c r="Q581" s="3">
        <f>ROUND(SalesTable4711[[#This Row],[Unit Price]]*SalesTable4711[[#This Row],[Quantity]]*(1-SalesTable4711[[#This Row],[Discount %]]),2)</f>
        <v>391.39</v>
      </c>
      <c r="R581" s="3">
        <f>SalesTable4711[[#This Row],[Net Revenue]]-SalesTable4711[[#This Row],[Total Cost]]</f>
        <v>172.58999999999997</v>
      </c>
      <c r="S581" s="34">
        <f>SalesTable4711[[#This Row],[Profit]]/SalesTable4711[[#This Row],[Net Revenue]]</f>
        <v>0.44096681059812459</v>
      </c>
    </row>
    <row r="582" spans="1:19">
      <c r="A582" s="1">
        <v>46013</v>
      </c>
      <c r="B582" t="s">
        <v>640</v>
      </c>
      <c r="C582" t="s">
        <v>69</v>
      </c>
      <c r="D582" t="s">
        <v>70</v>
      </c>
      <c r="E582" t="s">
        <v>30</v>
      </c>
      <c r="F582" t="s">
        <v>31</v>
      </c>
      <c r="G582" t="s">
        <v>32</v>
      </c>
      <c r="H582" t="s">
        <v>33</v>
      </c>
      <c r="I582" s="2">
        <v>6</v>
      </c>
      <c r="J582" s="3">
        <v>39.07</v>
      </c>
      <c r="K582" s="4">
        <v>0.05</v>
      </c>
      <c r="L582" s="3">
        <v>18.39</v>
      </c>
      <c r="M582" s="3">
        <f>SalesTable4711[[#This Row],[Quantity]]*SalesTable4711[[#This Row],[Unit Cost]]</f>
        <v>110.34</v>
      </c>
      <c r="N582" s="3">
        <f>SalesTable4711[[#This Row],[Net Revenue]]-SalesTable4711[[#This Row],[Total Cost]]</f>
        <v>112.35999999999999</v>
      </c>
      <c r="O582" s="2">
        <v>0</v>
      </c>
      <c r="P582" s="3">
        <f>SalesTable4711[[#This Row],[Unit Price]]*SalesTable4711[[#This Row],[Quantity]]</f>
        <v>234.42000000000002</v>
      </c>
      <c r="Q582" s="3">
        <f>ROUND(SalesTable4711[[#This Row],[Unit Price]]*SalesTable4711[[#This Row],[Quantity]]*(1-SalesTable4711[[#This Row],[Discount %]]),2)</f>
        <v>222.7</v>
      </c>
      <c r="R582" s="3">
        <f>SalesTable4711[[#This Row],[Net Revenue]]-SalesTable4711[[#This Row],[Total Cost]]</f>
        <v>112.35999999999999</v>
      </c>
      <c r="S582" s="34">
        <f>SalesTable4711[[#This Row],[Profit]]/SalesTable4711[[#This Row],[Net Revenue]]</f>
        <v>0.50453524921418946</v>
      </c>
    </row>
    <row r="583" spans="1:19">
      <c r="A583" s="1">
        <v>45903</v>
      </c>
      <c r="B583" t="s">
        <v>641</v>
      </c>
      <c r="C583" t="s">
        <v>73</v>
      </c>
      <c r="D583" t="s">
        <v>74</v>
      </c>
      <c r="E583" t="s">
        <v>75</v>
      </c>
      <c r="F583" t="s">
        <v>52</v>
      </c>
      <c r="G583" t="s">
        <v>53</v>
      </c>
      <c r="H583" t="s">
        <v>33</v>
      </c>
      <c r="I583" s="2">
        <v>1</v>
      </c>
      <c r="J583" s="3">
        <v>32.5</v>
      </c>
      <c r="K583" s="4">
        <v>0.05</v>
      </c>
      <c r="L583" s="3">
        <v>13.93</v>
      </c>
      <c r="M583" s="3">
        <f>SalesTable4711[[#This Row],[Quantity]]*SalesTable4711[[#This Row],[Unit Cost]]</f>
        <v>13.93</v>
      </c>
      <c r="N583" s="3">
        <f>SalesTable4711[[#This Row],[Net Revenue]]-SalesTable4711[[#This Row],[Total Cost]]</f>
        <v>16.95</v>
      </c>
      <c r="O583" s="2">
        <v>0</v>
      </c>
      <c r="P583" s="3">
        <f>SalesTable4711[[#This Row],[Unit Price]]*SalesTable4711[[#This Row],[Quantity]]</f>
        <v>32.5</v>
      </c>
      <c r="Q583" s="3">
        <f>ROUND(SalesTable4711[[#This Row],[Unit Price]]*SalesTable4711[[#This Row],[Quantity]]*(1-SalesTable4711[[#This Row],[Discount %]]),2)</f>
        <v>30.88</v>
      </c>
      <c r="R583" s="3">
        <f>SalesTable4711[[#This Row],[Net Revenue]]-SalesTable4711[[#This Row],[Total Cost]]</f>
        <v>16.95</v>
      </c>
      <c r="S583" s="34">
        <f>SalesTable4711[[#This Row],[Profit]]/SalesTable4711[[#This Row],[Net Revenue]]</f>
        <v>0.5488989637305699</v>
      </c>
    </row>
    <row r="584" spans="1:19">
      <c r="A584" s="1">
        <v>45982</v>
      </c>
      <c r="B584" t="s">
        <v>642</v>
      </c>
      <c r="C584" t="s">
        <v>63</v>
      </c>
      <c r="D584" t="s">
        <v>64</v>
      </c>
      <c r="E584" t="s">
        <v>17</v>
      </c>
      <c r="F584" t="s">
        <v>31</v>
      </c>
      <c r="G584" t="s">
        <v>32</v>
      </c>
      <c r="H584" t="s">
        <v>20</v>
      </c>
      <c r="I584" s="2">
        <v>2</v>
      </c>
      <c r="J584" s="3">
        <v>80.14</v>
      </c>
      <c r="K584" s="4">
        <v>0.15</v>
      </c>
      <c r="L584" s="3">
        <v>44.59</v>
      </c>
      <c r="M584" s="3">
        <f>SalesTable4711[[#This Row],[Quantity]]*SalesTable4711[[#This Row],[Unit Cost]]</f>
        <v>89.18</v>
      </c>
      <c r="N584" s="3">
        <f>SalesTable4711[[#This Row],[Net Revenue]]-SalesTable4711[[#This Row],[Total Cost]]</f>
        <v>47.06</v>
      </c>
      <c r="O584" s="2">
        <v>2</v>
      </c>
      <c r="P584" s="3">
        <f>SalesTable4711[[#This Row],[Unit Price]]*SalesTable4711[[#This Row],[Quantity]]</f>
        <v>160.28</v>
      </c>
      <c r="Q584" s="3">
        <f>ROUND(SalesTable4711[[#This Row],[Unit Price]]*SalesTable4711[[#This Row],[Quantity]]*(1-SalesTable4711[[#This Row],[Discount %]]),2)</f>
        <v>136.24</v>
      </c>
      <c r="R584" s="3">
        <f>SalesTable4711[[#This Row],[Net Revenue]]-SalesTable4711[[#This Row],[Total Cost]]</f>
        <v>47.06</v>
      </c>
      <c r="S584" s="34">
        <f>SalesTable4711[[#This Row],[Profit]]/SalesTable4711[[#This Row],[Net Revenue]]</f>
        <v>0.34541984732824427</v>
      </c>
    </row>
    <row r="585" spans="1:19">
      <c r="A585" s="1">
        <v>45677</v>
      </c>
      <c r="B585" t="s">
        <v>643</v>
      </c>
      <c r="C585" t="s">
        <v>22</v>
      </c>
      <c r="D585" t="s">
        <v>23</v>
      </c>
      <c r="E585" t="s">
        <v>24</v>
      </c>
      <c r="F585" t="s">
        <v>25</v>
      </c>
      <c r="G585" t="s">
        <v>26</v>
      </c>
      <c r="H585" t="s">
        <v>20</v>
      </c>
      <c r="I585" s="2">
        <v>4</v>
      </c>
      <c r="J585" s="3">
        <v>13.03</v>
      </c>
      <c r="K585" s="4">
        <v>0.2</v>
      </c>
      <c r="L585" s="3">
        <v>4.3</v>
      </c>
      <c r="M585" s="3">
        <f>SalesTable4711[[#This Row],[Quantity]]*SalesTable4711[[#This Row],[Unit Cost]]</f>
        <v>17.2</v>
      </c>
      <c r="N585" s="3">
        <f>SalesTable4711[[#This Row],[Net Revenue]]-SalesTable4711[[#This Row],[Total Cost]]</f>
        <v>24.500000000000004</v>
      </c>
      <c r="O585" s="2">
        <v>4</v>
      </c>
      <c r="P585" s="3">
        <f>SalesTable4711[[#This Row],[Unit Price]]*SalesTable4711[[#This Row],[Quantity]]</f>
        <v>52.12</v>
      </c>
      <c r="Q585" s="3">
        <f>ROUND(SalesTable4711[[#This Row],[Unit Price]]*SalesTable4711[[#This Row],[Quantity]]*(1-SalesTable4711[[#This Row],[Discount %]]),2)</f>
        <v>41.7</v>
      </c>
      <c r="R585" s="3">
        <f>SalesTable4711[[#This Row],[Net Revenue]]-SalesTable4711[[#This Row],[Total Cost]]</f>
        <v>24.500000000000004</v>
      </c>
      <c r="S585" s="34">
        <f>SalesTable4711[[#This Row],[Profit]]/SalesTable4711[[#This Row],[Net Revenue]]</f>
        <v>0.58752997601918466</v>
      </c>
    </row>
    <row r="586" spans="1:19">
      <c r="A586" s="1">
        <v>45875</v>
      </c>
      <c r="B586" t="s">
        <v>644</v>
      </c>
      <c r="C586" t="s">
        <v>66</v>
      </c>
      <c r="D586" t="s">
        <v>67</v>
      </c>
      <c r="E586" t="s">
        <v>30</v>
      </c>
      <c r="F586" t="s">
        <v>18</v>
      </c>
      <c r="G586" t="s">
        <v>19</v>
      </c>
      <c r="H586" t="s">
        <v>33</v>
      </c>
      <c r="I586" s="2">
        <v>2</v>
      </c>
      <c r="J586" s="3">
        <v>69.75</v>
      </c>
      <c r="K586" s="4">
        <v>0</v>
      </c>
      <c r="L586" s="3">
        <v>33.36</v>
      </c>
      <c r="M586" s="3">
        <f>SalesTable4711[[#This Row],[Quantity]]*SalesTable4711[[#This Row],[Unit Cost]]</f>
        <v>66.72</v>
      </c>
      <c r="N586" s="3">
        <f>SalesTable4711[[#This Row],[Net Revenue]]-SalesTable4711[[#This Row],[Total Cost]]</f>
        <v>72.78</v>
      </c>
      <c r="O586" s="2">
        <v>0</v>
      </c>
      <c r="P586" s="3">
        <f>SalesTable4711[[#This Row],[Unit Price]]*SalesTable4711[[#This Row],[Quantity]]</f>
        <v>139.5</v>
      </c>
      <c r="Q586" s="3">
        <f>ROUND(SalesTable4711[[#This Row],[Unit Price]]*SalesTable4711[[#This Row],[Quantity]]*(1-SalesTable4711[[#This Row],[Discount %]]),2)</f>
        <v>139.5</v>
      </c>
      <c r="R586" s="3">
        <f>SalesTable4711[[#This Row],[Net Revenue]]-SalesTable4711[[#This Row],[Total Cost]]</f>
        <v>72.78</v>
      </c>
      <c r="S586" s="34">
        <f>SalesTable4711[[#This Row],[Profit]]/SalesTable4711[[#This Row],[Net Revenue]]</f>
        <v>0.52172043010752689</v>
      </c>
    </row>
    <row r="587" spans="1:19">
      <c r="A587" s="1">
        <v>45993</v>
      </c>
      <c r="B587" t="s">
        <v>645</v>
      </c>
      <c r="C587" t="s">
        <v>66</v>
      </c>
      <c r="D587" t="s">
        <v>67</v>
      </c>
      <c r="E587" t="s">
        <v>30</v>
      </c>
      <c r="F587" t="s">
        <v>52</v>
      </c>
      <c r="G587" t="s">
        <v>53</v>
      </c>
      <c r="H587" t="s">
        <v>20</v>
      </c>
      <c r="I587" s="2">
        <v>4</v>
      </c>
      <c r="J587" s="3">
        <v>70.849999999999994</v>
      </c>
      <c r="K587" s="4">
        <v>0.15</v>
      </c>
      <c r="L587" s="3">
        <v>34.29</v>
      </c>
      <c r="M587" s="3">
        <f>SalesTable4711[[#This Row],[Quantity]]*SalesTable4711[[#This Row],[Unit Cost]]</f>
        <v>137.16</v>
      </c>
      <c r="N587" s="3">
        <f>SalesTable4711[[#This Row],[Net Revenue]]-SalesTable4711[[#This Row],[Total Cost]]</f>
        <v>103.72999999999999</v>
      </c>
      <c r="O587" s="2">
        <v>4</v>
      </c>
      <c r="P587" s="3">
        <f>SalesTable4711[[#This Row],[Unit Price]]*SalesTable4711[[#This Row],[Quantity]]</f>
        <v>283.39999999999998</v>
      </c>
      <c r="Q587" s="3">
        <f>ROUND(SalesTable4711[[#This Row],[Unit Price]]*SalesTable4711[[#This Row],[Quantity]]*(1-SalesTable4711[[#This Row],[Discount %]]),2)</f>
        <v>240.89</v>
      </c>
      <c r="R587" s="3">
        <f>SalesTable4711[[#This Row],[Net Revenue]]-SalesTable4711[[#This Row],[Total Cost]]</f>
        <v>103.72999999999999</v>
      </c>
      <c r="S587" s="34">
        <f>SalesTable4711[[#This Row],[Profit]]/SalesTable4711[[#This Row],[Net Revenue]]</f>
        <v>0.43061148241936154</v>
      </c>
    </row>
    <row r="588" spans="1:19">
      <c r="A588" s="1">
        <v>45948</v>
      </c>
      <c r="B588" t="s">
        <v>646</v>
      </c>
      <c r="C588" t="s">
        <v>66</v>
      </c>
      <c r="D588" t="s">
        <v>67</v>
      </c>
      <c r="E588" t="s">
        <v>30</v>
      </c>
      <c r="F588" t="s">
        <v>52</v>
      </c>
      <c r="G588" t="s">
        <v>53</v>
      </c>
      <c r="H588" t="s">
        <v>33</v>
      </c>
      <c r="I588" s="2">
        <v>1</v>
      </c>
      <c r="J588" s="3">
        <v>71.260000000000005</v>
      </c>
      <c r="K588" s="4">
        <v>0.15</v>
      </c>
      <c r="L588" s="3">
        <v>33.450000000000003</v>
      </c>
      <c r="M588" s="3">
        <f>SalesTable4711[[#This Row],[Quantity]]*SalesTable4711[[#This Row],[Unit Cost]]</f>
        <v>33.450000000000003</v>
      </c>
      <c r="N588" s="3">
        <f>SalesTable4711[[#This Row],[Net Revenue]]-SalesTable4711[[#This Row],[Total Cost]]</f>
        <v>27.119999999999997</v>
      </c>
      <c r="O588" s="2">
        <v>0</v>
      </c>
      <c r="P588" s="3">
        <f>SalesTable4711[[#This Row],[Unit Price]]*SalesTable4711[[#This Row],[Quantity]]</f>
        <v>71.260000000000005</v>
      </c>
      <c r="Q588" s="3">
        <f>ROUND(SalesTable4711[[#This Row],[Unit Price]]*SalesTable4711[[#This Row],[Quantity]]*(1-SalesTable4711[[#This Row],[Discount %]]),2)</f>
        <v>60.57</v>
      </c>
      <c r="R588" s="3">
        <f>SalesTable4711[[#This Row],[Net Revenue]]-SalesTable4711[[#This Row],[Total Cost]]</f>
        <v>27.119999999999997</v>
      </c>
      <c r="S588" s="34">
        <f>SalesTable4711[[#This Row],[Profit]]/SalesTable4711[[#This Row],[Net Revenue]]</f>
        <v>0.44774640911342245</v>
      </c>
    </row>
    <row r="589" spans="1:19">
      <c r="A589" s="1">
        <v>45798</v>
      </c>
      <c r="B589" t="s">
        <v>647</v>
      </c>
      <c r="C589" t="s">
        <v>15</v>
      </c>
      <c r="D589" t="s">
        <v>16</v>
      </c>
      <c r="E589" t="s">
        <v>17</v>
      </c>
      <c r="F589" t="s">
        <v>52</v>
      </c>
      <c r="G589" t="s">
        <v>53</v>
      </c>
      <c r="H589" t="s">
        <v>33</v>
      </c>
      <c r="I589" s="2">
        <v>9</v>
      </c>
      <c r="J589" s="3">
        <v>29.35</v>
      </c>
      <c r="K589" s="4">
        <v>0.05</v>
      </c>
      <c r="L589" s="3">
        <v>12.2</v>
      </c>
      <c r="M589" s="3">
        <f>SalesTable4711[[#This Row],[Quantity]]*SalesTable4711[[#This Row],[Unit Cost]]</f>
        <v>109.8</v>
      </c>
      <c r="N589" s="3">
        <f>SalesTable4711[[#This Row],[Net Revenue]]-SalesTable4711[[#This Row],[Total Cost]]</f>
        <v>141.13999999999999</v>
      </c>
      <c r="O589" s="2">
        <v>0</v>
      </c>
      <c r="P589" s="3">
        <f>SalesTable4711[[#This Row],[Unit Price]]*SalesTable4711[[#This Row],[Quantity]]</f>
        <v>264.15000000000003</v>
      </c>
      <c r="Q589" s="3">
        <f>ROUND(SalesTable4711[[#This Row],[Unit Price]]*SalesTable4711[[#This Row],[Quantity]]*(1-SalesTable4711[[#This Row],[Discount %]]),2)</f>
        <v>250.94</v>
      </c>
      <c r="R589" s="3">
        <f>SalesTable4711[[#This Row],[Net Revenue]]-SalesTable4711[[#This Row],[Total Cost]]</f>
        <v>141.13999999999999</v>
      </c>
      <c r="S589" s="34">
        <f>SalesTable4711[[#This Row],[Profit]]/SalesTable4711[[#This Row],[Net Revenue]]</f>
        <v>0.56244520602534465</v>
      </c>
    </row>
    <row r="590" spans="1:19">
      <c r="A590" s="1">
        <v>45831</v>
      </c>
      <c r="B590" t="s">
        <v>648</v>
      </c>
      <c r="C590" t="s">
        <v>63</v>
      </c>
      <c r="D590" t="s">
        <v>64</v>
      </c>
      <c r="E590" t="s">
        <v>17</v>
      </c>
      <c r="F590" t="s">
        <v>18</v>
      </c>
      <c r="G590" t="s">
        <v>19</v>
      </c>
      <c r="H590" t="s">
        <v>33</v>
      </c>
      <c r="I590" s="2">
        <v>7</v>
      </c>
      <c r="J590" s="3">
        <v>79.77</v>
      </c>
      <c r="K590" s="4">
        <v>0</v>
      </c>
      <c r="L590" s="3">
        <v>44.22</v>
      </c>
      <c r="M590" s="3">
        <f>SalesTable4711[[#This Row],[Quantity]]*SalesTable4711[[#This Row],[Unit Cost]]</f>
        <v>309.53999999999996</v>
      </c>
      <c r="N590" s="3">
        <f>SalesTable4711[[#This Row],[Net Revenue]]-SalesTable4711[[#This Row],[Total Cost]]</f>
        <v>248.85000000000002</v>
      </c>
      <c r="O590" s="2">
        <v>0</v>
      </c>
      <c r="P590" s="3">
        <f>SalesTable4711[[#This Row],[Unit Price]]*SalesTable4711[[#This Row],[Quantity]]</f>
        <v>558.39</v>
      </c>
      <c r="Q590" s="3">
        <f>ROUND(SalesTable4711[[#This Row],[Unit Price]]*SalesTable4711[[#This Row],[Quantity]]*(1-SalesTable4711[[#This Row],[Discount %]]),2)</f>
        <v>558.39</v>
      </c>
      <c r="R590" s="3">
        <f>SalesTable4711[[#This Row],[Net Revenue]]-SalesTable4711[[#This Row],[Total Cost]]</f>
        <v>248.85000000000002</v>
      </c>
      <c r="S590" s="34">
        <f>SalesTable4711[[#This Row],[Profit]]/SalesTable4711[[#This Row],[Net Revenue]]</f>
        <v>0.44565626175253858</v>
      </c>
    </row>
    <row r="591" spans="1:19">
      <c r="A591" s="1">
        <v>45704</v>
      </c>
      <c r="B591" t="s">
        <v>649</v>
      </c>
      <c r="C591" t="s">
        <v>89</v>
      </c>
      <c r="D591" t="s">
        <v>90</v>
      </c>
      <c r="E591" t="s">
        <v>75</v>
      </c>
      <c r="F591" t="s">
        <v>31</v>
      </c>
      <c r="G591" t="s">
        <v>32</v>
      </c>
      <c r="H591" t="s">
        <v>20</v>
      </c>
      <c r="I591" s="2">
        <v>2</v>
      </c>
      <c r="J591" s="3">
        <v>19.079999999999998</v>
      </c>
      <c r="K591" s="4">
        <v>0.2</v>
      </c>
      <c r="L591" s="3">
        <v>6.98</v>
      </c>
      <c r="M591" s="3">
        <f>SalesTable4711[[#This Row],[Quantity]]*SalesTable4711[[#This Row],[Unit Cost]]</f>
        <v>13.96</v>
      </c>
      <c r="N591" s="3">
        <f>SalesTable4711[[#This Row],[Net Revenue]]-SalesTable4711[[#This Row],[Total Cost]]</f>
        <v>16.57</v>
      </c>
      <c r="O591" s="2">
        <v>2</v>
      </c>
      <c r="P591" s="3">
        <f>SalesTable4711[[#This Row],[Unit Price]]*SalesTable4711[[#This Row],[Quantity]]</f>
        <v>38.159999999999997</v>
      </c>
      <c r="Q591" s="3">
        <f>ROUND(SalesTable4711[[#This Row],[Unit Price]]*SalesTable4711[[#This Row],[Quantity]]*(1-SalesTable4711[[#This Row],[Discount %]]),2)</f>
        <v>30.53</v>
      </c>
      <c r="R591" s="3">
        <f>SalesTable4711[[#This Row],[Net Revenue]]-SalesTable4711[[#This Row],[Total Cost]]</f>
        <v>16.57</v>
      </c>
      <c r="S591" s="34">
        <f>SalesTable4711[[#This Row],[Profit]]/SalesTable4711[[#This Row],[Net Revenue]]</f>
        <v>0.54274484113986243</v>
      </c>
    </row>
    <row r="592" spans="1:19">
      <c r="A592" s="1">
        <v>45798</v>
      </c>
      <c r="B592" t="s">
        <v>650</v>
      </c>
      <c r="C592" t="s">
        <v>66</v>
      </c>
      <c r="D592" t="s">
        <v>67</v>
      </c>
      <c r="E592" t="s">
        <v>30</v>
      </c>
      <c r="F592" t="s">
        <v>18</v>
      </c>
      <c r="G592" t="s">
        <v>19</v>
      </c>
      <c r="H592" t="s">
        <v>33</v>
      </c>
      <c r="I592" s="2">
        <v>3</v>
      </c>
      <c r="J592" s="3">
        <v>69.63</v>
      </c>
      <c r="K592" s="4">
        <v>0.05</v>
      </c>
      <c r="L592" s="3">
        <v>34.07</v>
      </c>
      <c r="M592" s="3">
        <f>SalesTable4711[[#This Row],[Quantity]]*SalesTable4711[[#This Row],[Unit Cost]]</f>
        <v>102.21000000000001</v>
      </c>
      <c r="N592" s="3">
        <f>SalesTable4711[[#This Row],[Net Revenue]]-SalesTable4711[[#This Row],[Total Cost]]</f>
        <v>96.239999999999981</v>
      </c>
      <c r="O592" s="2">
        <v>0</v>
      </c>
      <c r="P592" s="3">
        <f>SalesTable4711[[#This Row],[Unit Price]]*SalesTable4711[[#This Row],[Quantity]]</f>
        <v>208.89</v>
      </c>
      <c r="Q592" s="3">
        <f>ROUND(SalesTable4711[[#This Row],[Unit Price]]*SalesTable4711[[#This Row],[Quantity]]*(1-SalesTable4711[[#This Row],[Discount %]]),2)</f>
        <v>198.45</v>
      </c>
      <c r="R592" s="3">
        <f>SalesTable4711[[#This Row],[Net Revenue]]-SalesTable4711[[#This Row],[Total Cost]]</f>
        <v>96.239999999999981</v>
      </c>
      <c r="S592" s="34">
        <f>SalesTable4711[[#This Row],[Profit]]/SalesTable4711[[#This Row],[Net Revenue]]</f>
        <v>0.48495842781557058</v>
      </c>
    </row>
    <row r="593" spans="1:19">
      <c r="A593" s="1">
        <v>45670</v>
      </c>
      <c r="B593" t="s">
        <v>651</v>
      </c>
      <c r="C593" t="s">
        <v>66</v>
      </c>
      <c r="D593" t="s">
        <v>67</v>
      </c>
      <c r="E593" t="s">
        <v>30</v>
      </c>
      <c r="F593" t="s">
        <v>18</v>
      </c>
      <c r="G593" t="s">
        <v>19</v>
      </c>
      <c r="H593" t="s">
        <v>20</v>
      </c>
      <c r="I593" s="2">
        <v>5</v>
      </c>
      <c r="J593" s="3">
        <v>69.7</v>
      </c>
      <c r="K593" s="4">
        <v>0.1</v>
      </c>
      <c r="L593" s="3">
        <v>33.79</v>
      </c>
      <c r="M593" s="3">
        <f>SalesTable4711[[#This Row],[Quantity]]*SalesTable4711[[#This Row],[Unit Cost]]</f>
        <v>168.95</v>
      </c>
      <c r="N593" s="3">
        <f>SalesTable4711[[#This Row],[Net Revenue]]-SalesTable4711[[#This Row],[Total Cost]]</f>
        <v>144.69999999999999</v>
      </c>
      <c r="O593" s="2">
        <v>5</v>
      </c>
      <c r="P593" s="3">
        <f>SalesTable4711[[#This Row],[Unit Price]]*SalesTable4711[[#This Row],[Quantity]]</f>
        <v>348.5</v>
      </c>
      <c r="Q593" s="3">
        <f>ROUND(SalesTable4711[[#This Row],[Unit Price]]*SalesTable4711[[#This Row],[Quantity]]*(1-SalesTable4711[[#This Row],[Discount %]]),2)</f>
        <v>313.64999999999998</v>
      </c>
      <c r="R593" s="3">
        <f>SalesTable4711[[#This Row],[Net Revenue]]-SalesTable4711[[#This Row],[Total Cost]]</f>
        <v>144.69999999999999</v>
      </c>
      <c r="S593" s="34">
        <f>SalesTable4711[[#This Row],[Profit]]/SalesTable4711[[#This Row],[Net Revenue]]</f>
        <v>0.46134226048142835</v>
      </c>
    </row>
    <row r="594" spans="1:19">
      <c r="A594" s="1">
        <v>45936</v>
      </c>
      <c r="B594" t="s">
        <v>652</v>
      </c>
      <c r="C594" t="s">
        <v>45</v>
      </c>
      <c r="D594" t="s">
        <v>46</v>
      </c>
      <c r="E594" t="s">
        <v>24</v>
      </c>
      <c r="F594" t="s">
        <v>41</v>
      </c>
      <c r="G594" t="s">
        <v>42</v>
      </c>
      <c r="H594" t="s">
        <v>33</v>
      </c>
      <c r="I594" s="2">
        <v>5</v>
      </c>
      <c r="J594" s="3">
        <v>23.45</v>
      </c>
      <c r="K594" s="4">
        <v>0</v>
      </c>
      <c r="L594" s="3">
        <v>8.5299999999999994</v>
      </c>
      <c r="M594" s="3">
        <f>SalesTable4711[[#This Row],[Quantity]]*SalesTable4711[[#This Row],[Unit Cost]]</f>
        <v>42.65</v>
      </c>
      <c r="N594" s="3">
        <f>SalesTable4711[[#This Row],[Net Revenue]]-SalesTable4711[[#This Row],[Total Cost]]</f>
        <v>74.599999999999994</v>
      </c>
      <c r="O594" s="2">
        <v>0</v>
      </c>
      <c r="P594" s="3">
        <f>SalesTable4711[[#This Row],[Unit Price]]*SalesTable4711[[#This Row],[Quantity]]</f>
        <v>117.25</v>
      </c>
      <c r="Q594" s="3">
        <f>ROUND(SalesTable4711[[#This Row],[Unit Price]]*SalesTable4711[[#This Row],[Quantity]]*(1-SalesTable4711[[#This Row],[Discount %]]),2)</f>
        <v>117.25</v>
      </c>
      <c r="R594" s="3">
        <f>SalesTable4711[[#This Row],[Net Revenue]]-SalesTable4711[[#This Row],[Total Cost]]</f>
        <v>74.599999999999994</v>
      </c>
      <c r="S594" s="34">
        <f>SalesTable4711[[#This Row],[Profit]]/SalesTable4711[[#This Row],[Net Revenue]]</f>
        <v>0.63624733475479744</v>
      </c>
    </row>
    <row r="595" spans="1:19">
      <c r="A595" s="1">
        <v>45856</v>
      </c>
      <c r="B595" t="s">
        <v>653</v>
      </c>
      <c r="C595" t="s">
        <v>66</v>
      </c>
      <c r="D595" t="s">
        <v>67</v>
      </c>
      <c r="E595" t="s">
        <v>30</v>
      </c>
      <c r="F595" t="s">
        <v>52</v>
      </c>
      <c r="G595" t="s">
        <v>53</v>
      </c>
      <c r="H595" t="s">
        <v>20</v>
      </c>
      <c r="I595" s="2">
        <v>9</v>
      </c>
      <c r="J595" s="3">
        <v>68.180000000000007</v>
      </c>
      <c r="K595" s="4">
        <v>0</v>
      </c>
      <c r="L595" s="3">
        <v>34.130000000000003</v>
      </c>
      <c r="M595" s="3">
        <f>SalesTable4711[[#This Row],[Quantity]]*SalesTable4711[[#This Row],[Unit Cost]]</f>
        <v>307.17</v>
      </c>
      <c r="N595" s="3">
        <f>SalesTable4711[[#This Row],[Net Revenue]]-SalesTable4711[[#This Row],[Total Cost]]</f>
        <v>306.45</v>
      </c>
      <c r="O595" s="2">
        <v>9</v>
      </c>
      <c r="P595" s="3">
        <f>SalesTable4711[[#This Row],[Unit Price]]*SalesTable4711[[#This Row],[Quantity]]</f>
        <v>613.62000000000012</v>
      </c>
      <c r="Q595" s="3">
        <f>ROUND(SalesTable4711[[#This Row],[Unit Price]]*SalesTable4711[[#This Row],[Quantity]]*(1-SalesTable4711[[#This Row],[Discount %]]),2)</f>
        <v>613.62</v>
      </c>
      <c r="R595" s="3">
        <f>SalesTable4711[[#This Row],[Net Revenue]]-SalesTable4711[[#This Row],[Total Cost]]</f>
        <v>306.45</v>
      </c>
      <c r="S595" s="34">
        <f>SalesTable4711[[#This Row],[Profit]]/SalesTable4711[[#This Row],[Net Revenue]]</f>
        <v>0.49941331768847169</v>
      </c>
    </row>
    <row r="596" spans="1:19">
      <c r="A596" s="1">
        <v>45972</v>
      </c>
      <c r="B596" t="s">
        <v>654</v>
      </c>
      <c r="C596" t="s">
        <v>89</v>
      </c>
      <c r="D596" t="s">
        <v>90</v>
      </c>
      <c r="E596" t="s">
        <v>75</v>
      </c>
      <c r="F596" t="s">
        <v>41</v>
      </c>
      <c r="G596" t="s">
        <v>42</v>
      </c>
      <c r="H596" t="s">
        <v>20</v>
      </c>
      <c r="I596" s="2">
        <v>9</v>
      </c>
      <c r="J596" s="3">
        <v>19.45</v>
      </c>
      <c r="K596" s="4">
        <v>0</v>
      </c>
      <c r="L596" s="3">
        <v>6.89</v>
      </c>
      <c r="M596" s="3">
        <f>SalesTable4711[[#This Row],[Quantity]]*SalesTable4711[[#This Row],[Unit Cost]]</f>
        <v>62.01</v>
      </c>
      <c r="N596" s="3">
        <f>SalesTable4711[[#This Row],[Net Revenue]]-SalesTable4711[[#This Row],[Total Cost]]</f>
        <v>113.04000000000002</v>
      </c>
      <c r="O596" s="2">
        <v>9</v>
      </c>
      <c r="P596" s="3">
        <f>SalesTable4711[[#This Row],[Unit Price]]*SalesTable4711[[#This Row],[Quantity]]</f>
        <v>175.04999999999998</v>
      </c>
      <c r="Q596" s="3">
        <f>ROUND(SalesTable4711[[#This Row],[Unit Price]]*SalesTable4711[[#This Row],[Quantity]]*(1-SalesTable4711[[#This Row],[Discount %]]),2)</f>
        <v>175.05</v>
      </c>
      <c r="R596" s="3">
        <f>SalesTable4711[[#This Row],[Net Revenue]]-SalesTable4711[[#This Row],[Total Cost]]</f>
        <v>113.04000000000002</v>
      </c>
      <c r="S596" s="34">
        <f>SalesTable4711[[#This Row],[Profit]]/SalesTable4711[[#This Row],[Net Revenue]]</f>
        <v>0.64575835475578414</v>
      </c>
    </row>
    <row r="597" spans="1:19">
      <c r="A597" s="1">
        <v>45797</v>
      </c>
      <c r="B597" t="s">
        <v>655</v>
      </c>
      <c r="C597" t="s">
        <v>55</v>
      </c>
      <c r="D597" t="s">
        <v>56</v>
      </c>
      <c r="E597" t="s">
        <v>24</v>
      </c>
      <c r="F597" t="s">
        <v>52</v>
      </c>
      <c r="G597" t="s">
        <v>53</v>
      </c>
      <c r="H597" t="s">
        <v>20</v>
      </c>
      <c r="I597" s="2">
        <v>5</v>
      </c>
      <c r="J597" s="3">
        <v>9.39</v>
      </c>
      <c r="K597" s="4">
        <v>0.05</v>
      </c>
      <c r="L597" s="3">
        <v>2.9</v>
      </c>
      <c r="M597" s="3">
        <f>SalesTable4711[[#This Row],[Quantity]]*SalesTable4711[[#This Row],[Unit Cost]]</f>
        <v>14.5</v>
      </c>
      <c r="N597" s="3">
        <f>SalesTable4711[[#This Row],[Net Revenue]]-SalesTable4711[[#This Row],[Total Cost]]</f>
        <v>30.1</v>
      </c>
      <c r="O597" s="2">
        <v>5</v>
      </c>
      <c r="P597" s="3">
        <f>SalesTable4711[[#This Row],[Unit Price]]*SalesTable4711[[#This Row],[Quantity]]</f>
        <v>46.95</v>
      </c>
      <c r="Q597" s="3">
        <f>ROUND(SalesTable4711[[#This Row],[Unit Price]]*SalesTable4711[[#This Row],[Quantity]]*(1-SalesTable4711[[#This Row],[Discount %]]),2)</f>
        <v>44.6</v>
      </c>
      <c r="R597" s="3">
        <f>SalesTable4711[[#This Row],[Net Revenue]]-SalesTable4711[[#This Row],[Total Cost]]</f>
        <v>30.1</v>
      </c>
      <c r="S597" s="34">
        <f>SalesTable4711[[#This Row],[Profit]]/SalesTable4711[[#This Row],[Net Revenue]]</f>
        <v>0.67488789237668168</v>
      </c>
    </row>
    <row r="598" spans="1:19">
      <c r="A598" s="1">
        <v>45960</v>
      </c>
      <c r="B598" t="s">
        <v>656</v>
      </c>
      <c r="C598" t="s">
        <v>73</v>
      </c>
      <c r="D598" t="s">
        <v>74</v>
      </c>
      <c r="E598" t="s">
        <v>75</v>
      </c>
      <c r="F598" t="s">
        <v>41</v>
      </c>
      <c r="G598" t="s">
        <v>42</v>
      </c>
      <c r="H598" t="s">
        <v>33</v>
      </c>
      <c r="I598" s="2">
        <v>4</v>
      </c>
      <c r="J598" s="3">
        <v>32.01</v>
      </c>
      <c r="K598" s="4">
        <v>0</v>
      </c>
      <c r="L598" s="3">
        <v>14.4</v>
      </c>
      <c r="M598" s="3">
        <f>SalesTable4711[[#This Row],[Quantity]]*SalesTable4711[[#This Row],[Unit Cost]]</f>
        <v>57.6</v>
      </c>
      <c r="N598" s="3">
        <f>SalesTable4711[[#This Row],[Net Revenue]]-SalesTable4711[[#This Row],[Total Cost]]</f>
        <v>70.44</v>
      </c>
      <c r="O598" s="2">
        <v>0</v>
      </c>
      <c r="P598" s="3">
        <f>SalesTable4711[[#This Row],[Unit Price]]*SalesTable4711[[#This Row],[Quantity]]</f>
        <v>128.04</v>
      </c>
      <c r="Q598" s="3">
        <f>ROUND(SalesTable4711[[#This Row],[Unit Price]]*SalesTable4711[[#This Row],[Quantity]]*(1-SalesTable4711[[#This Row],[Discount %]]),2)</f>
        <v>128.04</v>
      </c>
      <c r="R598" s="3">
        <f>SalesTable4711[[#This Row],[Net Revenue]]-SalesTable4711[[#This Row],[Total Cost]]</f>
        <v>70.44</v>
      </c>
      <c r="S598" s="34">
        <f>SalesTable4711[[#This Row],[Profit]]/SalesTable4711[[#This Row],[Net Revenue]]</f>
        <v>0.55014058106841612</v>
      </c>
    </row>
    <row r="599" spans="1:19">
      <c r="A599" s="1">
        <v>45686</v>
      </c>
      <c r="B599" t="s">
        <v>657</v>
      </c>
      <c r="C599" t="s">
        <v>22</v>
      </c>
      <c r="D599" t="s">
        <v>23</v>
      </c>
      <c r="E599" t="s">
        <v>24</v>
      </c>
      <c r="F599" t="s">
        <v>41</v>
      </c>
      <c r="G599" t="s">
        <v>42</v>
      </c>
      <c r="H599" t="s">
        <v>20</v>
      </c>
      <c r="I599" s="2">
        <v>4</v>
      </c>
      <c r="J599" s="3">
        <v>13.36</v>
      </c>
      <c r="K599" s="4">
        <v>0</v>
      </c>
      <c r="L599" s="3">
        <v>4.3099999999999996</v>
      </c>
      <c r="M599" s="3">
        <f>SalesTable4711[[#This Row],[Quantity]]*SalesTable4711[[#This Row],[Unit Cost]]</f>
        <v>17.239999999999998</v>
      </c>
      <c r="N599" s="3">
        <f>SalesTable4711[[#This Row],[Net Revenue]]-SalesTable4711[[#This Row],[Total Cost]]</f>
        <v>36.200000000000003</v>
      </c>
      <c r="O599" s="2">
        <v>4</v>
      </c>
      <c r="P599" s="3">
        <f>SalesTable4711[[#This Row],[Unit Price]]*SalesTable4711[[#This Row],[Quantity]]</f>
        <v>53.44</v>
      </c>
      <c r="Q599" s="3">
        <f>ROUND(SalesTable4711[[#This Row],[Unit Price]]*SalesTable4711[[#This Row],[Quantity]]*(1-SalesTable4711[[#This Row],[Discount %]]),2)</f>
        <v>53.44</v>
      </c>
      <c r="R599" s="3">
        <f>SalesTable4711[[#This Row],[Net Revenue]]-SalesTable4711[[#This Row],[Total Cost]]</f>
        <v>36.200000000000003</v>
      </c>
      <c r="S599" s="34">
        <f>SalesTable4711[[#This Row],[Profit]]/SalesTable4711[[#This Row],[Net Revenue]]</f>
        <v>0.67739520958083843</v>
      </c>
    </row>
    <row r="600" spans="1:19">
      <c r="A600" s="1">
        <v>45770</v>
      </c>
      <c r="B600" t="s">
        <v>658</v>
      </c>
      <c r="C600" t="s">
        <v>55</v>
      </c>
      <c r="D600" t="s">
        <v>56</v>
      </c>
      <c r="E600" t="s">
        <v>24</v>
      </c>
      <c r="F600" t="s">
        <v>52</v>
      </c>
      <c r="G600" t="s">
        <v>53</v>
      </c>
      <c r="H600" t="s">
        <v>33</v>
      </c>
      <c r="I600" s="2">
        <v>5</v>
      </c>
      <c r="J600" s="3">
        <v>9.44</v>
      </c>
      <c r="K600" s="4">
        <v>0.1</v>
      </c>
      <c r="L600" s="3">
        <v>2.86</v>
      </c>
      <c r="M600" s="3">
        <f>SalesTable4711[[#This Row],[Quantity]]*SalesTable4711[[#This Row],[Unit Cost]]</f>
        <v>14.299999999999999</v>
      </c>
      <c r="N600" s="3">
        <f>SalesTable4711[[#This Row],[Net Revenue]]-SalesTable4711[[#This Row],[Total Cost]]</f>
        <v>28.18</v>
      </c>
      <c r="O600" s="2">
        <v>0</v>
      </c>
      <c r="P600" s="3">
        <f>SalesTable4711[[#This Row],[Unit Price]]*SalesTable4711[[#This Row],[Quantity]]</f>
        <v>47.199999999999996</v>
      </c>
      <c r="Q600" s="3">
        <f>ROUND(SalesTable4711[[#This Row],[Unit Price]]*SalesTable4711[[#This Row],[Quantity]]*(1-SalesTable4711[[#This Row],[Discount %]]),2)</f>
        <v>42.48</v>
      </c>
      <c r="R600" s="3">
        <f>SalesTable4711[[#This Row],[Net Revenue]]-SalesTable4711[[#This Row],[Total Cost]]</f>
        <v>28.18</v>
      </c>
      <c r="S600" s="34">
        <f>SalesTable4711[[#This Row],[Profit]]/SalesTable4711[[#This Row],[Net Revenue]]</f>
        <v>0.66337099811676092</v>
      </c>
    </row>
    <row r="601" spans="1:19">
      <c r="A601" s="1">
        <v>45946</v>
      </c>
      <c r="B601" t="s">
        <v>659</v>
      </c>
      <c r="C601" t="s">
        <v>69</v>
      </c>
      <c r="D601" t="s">
        <v>70</v>
      </c>
      <c r="E601" t="s">
        <v>30</v>
      </c>
      <c r="F601" t="s">
        <v>31</v>
      </c>
      <c r="G601" t="s">
        <v>32</v>
      </c>
      <c r="H601" t="s">
        <v>33</v>
      </c>
      <c r="I601" s="2">
        <v>7</v>
      </c>
      <c r="J601" s="3">
        <v>39.65</v>
      </c>
      <c r="K601" s="4">
        <v>0.1</v>
      </c>
      <c r="L601" s="3">
        <v>18</v>
      </c>
      <c r="M601" s="3">
        <f>SalesTable4711[[#This Row],[Quantity]]*SalesTable4711[[#This Row],[Unit Cost]]</f>
        <v>126</v>
      </c>
      <c r="N601" s="3">
        <f>SalesTable4711[[#This Row],[Net Revenue]]-SalesTable4711[[#This Row],[Total Cost]]</f>
        <v>123.80000000000001</v>
      </c>
      <c r="O601" s="2">
        <v>0</v>
      </c>
      <c r="P601" s="3">
        <f>SalesTable4711[[#This Row],[Unit Price]]*SalesTable4711[[#This Row],[Quantity]]</f>
        <v>277.55</v>
      </c>
      <c r="Q601" s="3">
        <f>ROUND(SalesTable4711[[#This Row],[Unit Price]]*SalesTable4711[[#This Row],[Quantity]]*(1-SalesTable4711[[#This Row],[Discount %]]),2)</f>
        <v>249.8</v>
      </c>
      <c r="R601" s="3">
        <f>SalesTable4711[[#This Row],[Net Revenue]]-SalesTable4711[[#This Row],[Total Cost]]</f>
        <v>123.80000000000001</v>
      </c>
      <c r="S601" s="34">
        <f>SalesTable4711[[#This Row],[Profit]]/SalesTable4711[[#This Row],[Net Revenue]]</f>
        <v>0.49559647718174543</v>
      </c>
    </row>
    <row r="602" spans="1:19">
      <c r="A602" s="1">
        <v>45679</v>
      </c>
      <c r="B602" t="s">
        <v>660</v>
      </c>
      <c r="C602" t="s">
        <v>69</v>
      </c>
      <c r="D602" t="s">
        <v>70</v>
      </c>
      <c r="E602" t="s">
        <v>30</v>
      </c>
      <c r="F602" t="s">
        <v>31</v>
      </c>
      <c r="G602" t="s">
        <v>32</v>
      </c>
      <c r="H602" t="s">
        <v>20</v>
      </c>
      <c r="I602" s="2">
        <v>4</v>
      </c>
      <c r="J602" s="3">
        <v>39.14</v>
      </c>
      <c r="K602" s="4">
        <v>0.15</v>
      </c>
      <c r="L602" s="3">
        <v>18.600000000000001</v>
      </c>
      <c r="M602" s="3">
        <f>SalesTable4711[[#This Row],[Quantity]]*SalesTable4711[[#This Row],[Unit Cost]]</f>
        <v>74.400000000000006</v>
      </c>
      <c r="N602" s="3">
        <f>SalesTable4711[[#This Row],[Net Revenue]]-SalesTable4711[[#This Row],[Total Cost]]</f>
        <v>58.680000000000007</v>
      </c>
      <c r="O602" s="2">
        <v>4</v>
      </c>
      <c r="P602" s="3">
        <f>SalesTable4711[[#This Row],[Unit Price]]*SalesTable4711[[#This Row],[Quantity]]</f>
        <v>156.56</v>
      </c>
      <c r="Q602" s="3">
        <f>ROUND(SalesTable4711[[#This Row],[Unit Price]]*SalesTable4711[[#This Row],[Quantity]]*(1-SalesTable4711[[#This Row],[Discount %]]),2)</f>
        <v>133.08000000000001</v>
      </c>
      <c r="R602" s="3">
        <f>SalesTable4711[[#This Row],[Net Revenue]]-SalesTable4711[[#This Row],[Total Cost]]</f>
        <v>58.680000000000007</v>
      </c>
      <c r="S602" s="34">
        <f>SalesTable4711[[#This Row],[Profit]]/SalesTable4711[[#This Row],[Net Revenue]]</f>
        <v>0.44093778178539228</v>
      </c>
    </row>
    <row r="603" spans="1:19">
      <c r="A603" s="1">
        <v>45721</v>
      </c>
      <c r="B603" t="s">
        <v>661</v>
      </c>
      <c r="C603" t="s">
        <v>45</v>
      </c>
      <c r="D603" t="s">
        <v>46</v>
      </c>
      <c r="E603" t="s">
        <v>24</v>
      </c>
      <c r="F603" t="s">
        <v>52</v>
      </c>
      <c r="G603" t="s">
        <v>53</v>
      </c>
      <c r="H603" t="s">
        <v>33</v>
      </c>
      <c r="I603" s="2">
        <v>7</v>
      </c>
      <c r="J603" s="3">
        <v>23.26</v>
      </c>
      <c r="K603" s="4">
        <v>0.1</v>
      </c>
      <c r="L603" s="3">
        <v>8.5399999999999991</v>
      </c>
      <c r="M603" s="3">
        <f>SalesTable4711[[#This Row],[Quantity]]*SalesTable4711[[#This Row],[Unit Cost]]</f>
        <v>59.779999999999994</v>
      </c>
      <c r="N603" s="3">
        <f>SalesTable4711[[#This Row],[Net Revenue]]-SalesTable4711[[#This Row],[Total Cost]]</f>
        <v>86.759999999999991</v>
      </c>
      <c r="O603" s="2">
        <v>0</v>
      </c>
      <c r="P603" s="3">
        <f>SalesTable4711[[#This Row],[Unit Price]]*SalesTable4711[[#This Row],[Quantity]]</f>
        <v>162.82000000000002</v>
      </c>
      <c r="Q603" s="3">
        <f>ROUND(SalesTable4711[[#This Row],[Unit Price]]*SalesTable4711[[#This Row],[Quantity]]*(1-SalesTable4711[[#This Row],[Discount %]]),2)</f>
        <v>146.54</v>
      </c>
      <c r="R603" s="3">
        <f>SalesTable4711[[#This Row],[Net Revenue]]-SalesTable4711[[#This Row],[Total Cost]]</f>
        <v>86.759999999999991</v>
      </c>
      <c r="S603" s="34">
        <f>SalesTable4711[[#This Row],[Profit]]/SalesTable4711[[#This Row],[Net Revenue]]</f>
        <v>0.59205677630681042</v>
      </c>
    </row>
    <row r="604" spans="1:19">
      <c r="A604" s="1">
        <v>45852</v>
      </c>
      <c r="B604" t="s">
        <v>662</v>
      </c>
      <c r="C604" t="s">
        <v>22</v>
      </c>
      <c r="D604" t="s">
        <v>23</v>
      </c>
      <c r="E604" t="s">
        <v>24</v>
      </c>
      <c r="F604" t="s">
        <v>52</v>
      </c>
      <c r="G604" t="s">
        <v>53</v>
      </c>
      <c r="H604" t="s">
        <v>33</v>
      </c>
      <c r="I604" s="2">
        <v>2</v>
      </c>
      <c r="J604" s="3">
        <v>12.93</v>
      </c>
      <c r="K604" s="4">
        <v>0</v>
      </c>
      <c r="L604" s="3">
        <v>4.26</v>
      </c>
      <c r="M604" s="3">
        <f>SalesTable4711[[#This Row],[Quantity]]*SalesTable4711[[#This Row],[Unit Cost]]</f>
        <v>8.52</v>
      </c>
      <c r="N604" s="3">
        <f>SalesTable4711[[#This Row],[Net Revenue]]-SalesTable4711[[#This Row],[Total Cost]]</f>
        <v>17.34</v>
      </c>
      <c r="O604" s="2">
        <v>0</v>
      </c>
      <c r="P604" s="3">
        <f>SalesTable4711[[#This Row],[Unit Price]]*SalesTable4711[[#This Row],[Quantity]]</f>
        <v>25.86</v>
      </c>
      <c r="Q604" s="3">
        <f>ROUND(SalesTable4711[[#This Row],[Unit Price]]*SalesTable4711[[#This Row],[Quantity]]*(1-SalesTable4711[[#This Row],[Discount %]]),2)</f>
        <v>25.86</v>
      </c>
      <c r="R604" s="3">
        <f>SalesTable4711[[#This Row],[Net Revenue]]-SalesTable4711[[#This Row],[Total Cost]]</f>
        <v>17.34</v>
      </c>
      <c r="S604" s="34">
        <f>SalesTable4711[[#This Row],[Profit]]/SalesTable4711[[#This Row],[Net Revenue]]</f>
        <v>0.67053364269141535</v>
      </c>
    </row>
    <row r="605" spans="1:19">
      <c r="A605" s="1">
        <v>45969</v>
      </c>
      <c r="B605" t="s">
        <v>663</v>
      </c>
      <c r="C605" t="s">
        <v>15</v>
      </c>
      <c r="D605" t="s">
        <v>16</v>
      </c>
      <c r="E605" t="s">
        <v>17</v>
      </c>
      <c r="F605" t="s">
        <v>25</v>
      </c>
      <c r="G605" t="s">
        <v>26</v>
      </c>
      <c r="H605" t="s">
        <v>20</v>
      </c>
      <c r="I605" s="2">
        <v>11</v>
      </c>
      <c r="J605" s="3">
        <v>29.75</v>
      </c>
      <c r="K605" s="4">
        <v>0</v>
      </c>
      <c r="L605" s="3">
        <v>11.81</v>
      </c>
      <c r="M605" s="3">
        <f>SalesTable4711[[#This Row],[Quantity]]*SalesTable4711[[#This Row],[Unit Cost]]</f>
        <v>129.91</v>
      </c>
      <c r="N605" s="3">
        <f>SalesTable4711[[#This Row],[Net Revenue]]-SalesTable4711[[#This Row],[Total Cost]]</f>
        <v>197.34</v>
      </c>
      <c r="O605" s="2">
        <v>11</v>
      </c>
      <c r="P605" s="3">
        <f>SalesTable4711[[#This Row],[Unit Price]]*SalesTable4711[[#This Row],[Quantity]]</f>
        <v>327.25</v>
      </c>
      <c r="Q605" s="3">
        <f>ROUND(SalesTable4711[[#This Row],[Unit Price]]*SalesTable4711[[#This Row],[Quantity]]*(1-SalesTable4711[[#This Row],[Discount %]]),2)</f>
        <v>327.25</v>
      </c>
      <c r="R605" s="3">
        <f>SalesTable4711[[#This Row],[Net Revenue]]-SalesTable4711[[#This Row],[Total Cost]]</f>
        <v>197.34</v>
      </c>
      <c r="S605" s="34">
        <f>SalesTable4711[[#This Row],[Profit]]/SalesTable4711[[#This Row],[Net Revenue]]</f>
        <v>0.60302521008403365</v>
      </c>
    </row>
    <row r="606" spans="1:19">
      <c r="A606" s="1">
        <v>45861</v>
      </c>
      <c r="B606" t="s">
        <v>664</v>
      </c>
      <c r="C606" t="s">
        <v>66</v>
      </c>
      <c r="D606" t="s">
        <v>67</v>
      </c>
      <c r="E606" t="s">
        <v>30</v>
      </c>
      <c r="F606" t="s">
        <v>31</v>
      </c>
      <c r="G606" t="s">
        <v>32</v>
      </c>
      <c r="H606" t="s">
        <v>33</v>
      </c>
      <c r="I606" s="2">
        <v>3</v>
      </c>
      <c r="J606" s="3">
        <v>71.5</v>
      </c>
      <c r="K606" s="4">
        <v>0.05</v>
      </c>
      <c r="L606" s="3">
        <v>33.950000000000003</v>
      </c>
      <c r="M606" s="3">
        <f>SalesTable4711[[#This Row],[Quantity]]*SalesTable4711[[#This Row],[Unit Cost]]</f>
        <v>101.85000000000001</v>
      </c>
      <c r="N606" s="3">
        <f>SalesTable4711[[#This Row],[Net Revenue]]-SalesTable4711[[#This Row],[Total Cost]]</f>
        <v>101.92999999999999</v>
      </c>
      <c r="O606" s="2">
        <v>0</v>
      </c>
      <c r="P606" s="3">
        <f>SalesTable4711[[#This Row],[Unit Price]]*SalesTable4711[[#This Row],[Quantity]]</f>
        <v>214.5</v>
      </c>
      <c r="Q606" s="3">
        <f>ROUND(SalesTable4711[[#This Row],[Unit Price]]*SalesTable4711[[#This Row],[Quantity]]*(1-SalesTable4711[[#This Row],[Discount %]]),2)</f>
        <v>203.78</v>
      </c>
      <c r="R606" s="3">
        <f>SalesTable4711[[#This Row],[Net Revenue]]-SalesTable4711[[#This Row],[Total Cost]]</f>
        <v>101.92999999999999</v>
      </c>
      <c r="S606" s="34">
        <f>SalesTable4711[[#This Row],[Profit]]/SalesTable4711[[#This Row],[Net Revenue]]</f>
        <v>0.50019629011679256</v>
      </c>
    </row>
    <row r="607" spans="1:19">
      <c r="A607" s="1">
        <v>45708</v>
      </c>
      <c r="B607" t="s">
        <v>665</v>
      </c>
      <c r="C607" t="s">
        <v>66</v>
      </c>
      <c r="D607" t="s">
        <v>67</v>
      </c>
      <c r="E607" t="s">
        <v>30</v>
      </c>
      <c r="F607" t="s">
        <v>31</v>
      </c>
      <c r="G607" t="s">
        <v>32</v>
      </c>
      <c r="H607" t="s">
        <v>33</v>
      </c>
      <c r="I607" s="2">
        <v>5</v>
      </c>
      <c r="J607" s="3">
        <v>71.92</v>
      </c>
      <c r="K607" s="4">
        <v>0</v>
      </c>
      <c r="L607" s="3">
        <v>34.25</v>
      </c>
      <c r="M607" s="3">
        <f>SalesTable4711[[#This Row],[Quantity]]*SalesTable4711[[#This Row],[Unit Cost]]</f>
        <v>171.25</v>
      </c>
      <c r="N607" s="3">
        <f>SalesTable4711[[#This Row],[Net Revenue]]-SalesTable4711[[#This Row],[Total Cost]]</f>
        <v>188.35000000000002</v>
      </c>
      <c r="O607" s="2">
        <v>0</v>
      </c>
      <c r="P607" s="3">
        <f>SalesTable4711[[#This Row],[Unit Price]]*SalesTable4711[[#This Row],[Quantity]]</f>
        <v>359.6</v>
      </c>
      <c r="Q607" s="3">
        <f>ROUND(SalesTable4711[[#This Row],[Unit Price]]*SalesTable4711[[#This Row],[Quantity]]*(1-SalesTable4711[[#This Row],[Discount %]]),2)</f>
        <v>359.6</v>
      </c>
      <c r="R607" s="3">
        <f>SalesTable4711[[#This Row],[Net Revenue]]-SalesTable4711[[#This Row],[Total Cost]]</f>
        <v>188.35000000000002</v>
      </c>
      <c r="S607" s="34">
        <f>SalesTable4711[[#This Row],[Profit]]/SalesTable4711[[#This Row],[Net Revenue]]</f>
        <v>0.52377641824249166</v>
      </c>
    </row>
    <row r="608" spans="1:19">
      <c r="A608" s="1">
        <v>45888</v>
      </c>
      <c r="B608" t="s">
        <v>666</v>
      </c>
      <c r="C608" t="s">
        <v>49</v>
      </c>
      <c r="D608" t="s">
        <v>50</v>
      </c>
      <c r="E608" t="s">
        <v>30</v>
      </c>
      <c r="F608" t="s">
        <v>25</v>
      </c>
      <c r="G608" t="s">
        <v>26</v>
      </c>
      <c r="H608" t="s">
        <v>20</v>
      </c>
      <c r="I608" s="2">
        <v>2</v>
      </c>
      <c r="J608" s="3">
        <v>193.17</v>
      </c>
      <c r="K608" s="4">
        <v>0.15</v>
      </c>
      <c r="L608" s="3">
        <v>119.92</v>
      </c>
      <c r="M608" s="3">
        <f>SalesTable4711[[#This Row],[Quantity]]*SalesTable4711[[#This Row],[Unit Cost]]</f>
        <v>239.84</v>
      </c>
      <c r="N608" s="3">
        <f>SalesTable4711[[#This Row],[Net Revenue]]-SalesTable4711[[#This Row],[Total Cost]]</f>
        <v>88.549999999999983</v>
      </c>
      <c r="O608" s="2">
        <v>2</v>
      </c>
      <c r="P608" s="3">
        <f>SalesTable4711[[#This Row],[Unit Price]]*SalesTable4711[[#This Row],[Quantity]]</f>
        <v>386.34</v>
      </c>
      <c r="Q608" s="3">
        <f>ROUND(SalesTable4711[[#This Row],[Unit Price]]*SalesTable4711[[#This Row],[Quantity]]*(1-SalesTable4711[[#This Row],[Discount %]]),2)</f>
        <v>328.39</v>
      </c>
      <c r="R608" s="3">
        <f>SalesTable4711[[#This Row],[Net Revenue]]-SalesTable4711[[#This Row],[Total Cost]]</f>
        <v>88.549999999999983</v>
      </c>
      <c r="S608" s="34">
        <f>SalesTable4711[[#This Row],[Profit]]/SalesTable4711[[#This Row],[Net Revenue]]</f>
        <v>0.26964889308444223</v>
      </c>
    </row>
    <row r="609" spans="1:19">
      <c r="A609" s="1">
        <v>45880</v>
      </c>
      <c r="B609" t="s">
        <v>667</v>
      </c>
      <c r="C609" t="s">
        <v>82</v>
      </c>
      <c r="D609" t="s">
        <v>83</v>
      </c>
      <c r="E609" t="s">
        <v>75</v>
      </c>
      <c r="F609" t="s">
        <v>18</v>
      </c>
      <c r="G609" t="s">
        <v>19</v>
      </c>
      <c r="H609" t="s">
        <v>33</v>
      </c>
      <c r="I609" s="2">
        <v>6</v>
      </c>
      <c r="J609" s="3">
        <v>27.14</v>
      </c>
      <c r="K609" s="4">
        <v>0</v>
      </c>
      <c r="L609" s="3">
        <v>11.84</v>
      </c>
      <c r="M609" s="3">
        <f>SalesTable4711[[#This Row],[Quantity]]*SalesTable4711[[#This Row],[Unit Cost]]</f>
        <v>71.039999999999992</v>
      </c>
      <c r="N609" s="3">
        <f>SalesTable4711[[#This Row],[Net Revenue]]-SalesTable4711[[#This Row],[Total Cost]]</f>
        <v>91.800000000000011</v>
      </c>
      <c r="O609" s="2">
        <v>0</v>
      </c>
      <c r="P609" s="3">
        <f>SalesTable4711[[#This Row],[Unit Price]]*SalesTable4711[[#This Row],[Quantity]]</f>
        <v>162.84</v>
      </c>
      <c r="Q609" s="3">
        <f>ROUND(SalesTable4711[[#This Row],[Unit Price]]*SalesTable4711[[#This Row],[Quantity]]*(1-SalesTable4711[[#This Row],[Discount %]]),2)</f>
        <v>162.84</v>
      </c>
      <c r="R609" s="3">
        <f>SalesTable4711[[#This Row],[Net Revenue]]-SalesTable4711[[#This Row],[Total Cost]]</f>
        <v>91.800000000000011</v>
      </c>
      <c r="S609" s="34">
        <f>SalesTable4711[[#This Row],[Profit]]/SalesTable4711[[#This Row],[Net Revenue]]</f>
        <v>0.56374355195283721</v>
      </c>
    </row>
    <row r="610" spans="1:19">
      <c r="A610" s="1">
        <v>45910</v>
      </c>
      <c r="B610" t="s">
        <v>668</v>
      </c>
      <c r="C610" t="s">
        <v>15</v>
      </c>
      <c r="D610" t="s">
        <v>16</v>
      </c>
      <c r="E610" t="s">
        <v>17</v>
      </c>
      <c r="F610" t="s">
        <v>25</v>
      </c>
      <c r="G610" t="s">
        <v>26</v>
      </c>
      <c r="H610" t="s">
        <v>20</v>
      </c>
      <c r="I610" s="2">
        <v>4</v>
      </c>
      <c r="J610" s="3">
        <v>30.13</v>
      </c>
      <c r="K610" s="4">
        <v>0</v>
      </c>
      <c r="L610" s="3">
        <v>11.9</v>
      </c>
      <c r="M610" s="3">
        <f>SalesTable4711[[#This Row],[Quantity]]*SalesTable4711[[#This Row],[Unit Cost]]</f>
        <v>47.6</v>
      </c>
      <c r="N610" s="3">
        <f>SalesTable4711[[#This Row],[Net Revenue]]-SalesTable4711[[#This Row],[Total Cost]]</f>
        <v>72.919999999999987</v>
      </c>
      <c r="O610" s="2">
        <v>4</v>
      </c>
      <c r="P610" s="3">
        <f>SalesTable4711[[#This Row],[Unit Price]]*SalesTable4711[[#This Row],[Quantity]]</f>
        <v>120.52</v>
      </c>
      <c r="Q610" s="3">
        <f>ROUND(SalesTable4711[[#This Row],[Unit Price]]*SalesTable4711[[#This Row],[Quantity]]*(1-SalesTable4711[[#This Row],[Discount %]]),2)</f>
        <v>120.52</v>
      </c>
      <c r="R610" s="3">
        <f>SalesTable4711[[#This Row],[Net Revenue]]-SalesTable4711[[#This Row],[Total Cost]]</f>
        <v>72.919999999999987</v>
      </c>
      <c r="S610" s="34">
        <f>SalesTable4711[[#This Row],[Profit]]/SalesTable4711[[#This Row],[Net Revenue]]</f>
        <v>0.60504480584135401</v>
      </c>
    </row>
    <row r="611" spans="1:19">
      <c r="A611" s="1">
        <v>45962</v>
      </c>
      <c r="B611" t="s">
        <v>669</v>
      </c>
      <c r="C611" t="s">
        <v>49</v>
      </c>
      <c r="D611" t="s">
        <v>50</v>
      </c>
      <c r="E611" t="s">
        <v>30</v>
      </c>
      <c r="F611" t="s">
        <v>52</v>
      </c>
      <c r="G611" t="s">
        <v>53</v>
      </c>
      <c r="H611" t="s">
        <v>20</v>
      </c>
      <c r="I611" s="2">
        <v>4</v>
      </c>
      <c r="J611" s="3">
        <v>187.16</v>
      </c>
      <c r="K611" s="4">
        <v>0.15</v>
      </c>
      <c r="L611" s="3">
        <v>118.49</v>
      </c>
      <c r="M611" s="3">
        <f>SalesTable4711[[#This Row],[Quantity]]*SalesTable4711[[#This Row],[Unit Cost]]</f>
        <v>473.96</v>
      </c>
      <c r="N611" s="3">
        <f>SalesTable4711[[#This Row],[Net Revenue]]-SalesTable4711[[#This Row],[Total Cost]]</f>
        <v>162.38000000000005</v>
      </c>
      <c r="O611" s="2">
        <v>4</v>
      </c>
      <c r="P611" s="3">
        <f>SalesTable4711[[#This Row],[Unit Price]]*SalesTable4711[[#This Row],[Quantity]]</f>
        <v>748.64</v>
      </c>
      <c r="Q611" s="3">
        <f>ROUND(SalesTable4711[[#This Row],[Unit Price]]*SalesTable4711[[#This Row],[Quantity]]*(1-SalesTable4711[[#This Row],[Discount %]]),2)</f>
        <v>636.34</v>
      </c>
      <c r="R611" s="3">
        <f>SalesTable4711[[#This Row],[Net Revenue]]-SalesTable4711[[#This Row],[Total Cost]]</f>
        <v>162.38000000000005</v>
      </c>
      <c r="S611" s="34">
        <f>SalesTable4711[[#This Row],[Profit]]/SalesTable4711[[#This Row],[Net Revenue]]</f>
        <v>0.25517804947040895</v>
      </c>
    </row>
    <row r="612" spans="1:19">
      <c r="A612" s="1">
        <v>46015</v>
      </c>
      <c r="B612" t="s">
        <v>670</v>
      </c>
      <c r="C612" t="s">
        <v>69</v>
      </c>
      <c r="D612" t="s">
        <v>70</v>
      </c>
      <c r="E612" t="s">
        <v>30</v>
      </c>
      <c r="F612" t="s">
        <v>52</v>
      </c>
      <c r="G612" t="s">
        <v>53</v>
      </c>
      <c r="H612" t="s">
        <v>20</v>
      </c>
      <c r="I612" s="2">
        <v>2</v>
      </c>
      <c r="J612" s="3">
        <v>39.950000000000003</v>
      </c>
      <c r="K612" s="4">
        <v>0.2</v>
      </c>
      <c r="L612" s="3">
        <v>18.59</v>
      </c>
      <c r="M612" s="3">
        <f>SalesTable4711[[#This Row],[Quantity]]*SalesTable4711[[#This Row],[Unit Cost]]</f>
        <v>37.18</v>
      </c>
      <c r="N612" s="3">
        <f>SalesTable4711[[#This Row],[Net Revenue]]-SalesTable4711[[#This Row],[Total Cost]]</f>
        <v>26.740000000000002</v>
      </c>
      <c r="O612" s="2">
        <v>2</v>
      </c>
      <c r="P612" s="3">
        <f>SalesTable4711[[#This Row],[Unit Price]]*SalesTable4711[[#This Row],[Quantity]]</f>
        <v>79.900000000000006</v>
      </c>
      <c r="Q612" s="3">
        <f>ROUND(SalesTable4711[[#This Row],[Unit Price]]*SalesTable4711[[#This Row],[Quantity]]*(1-SalesTable4711[[#This Row],[Discount %]]),2)</f>
        <v>63.92</v>
      </c>
      <c r="R612" s="3">
        <f>SalesTable4711[[#This Row],[Net Revenue]]-SalesTable4711[[#This Row],[Total Cost]]</f>
        <v>26.740000000000002</v>
      </c>
      <c r="S612" s="34">
        <f>SalesTable4711[[#This Row],[Profit]]/SalesTable4711[[#This Row],[Net Revenue]]</f>
        <v>0.41833541927409262</v>
      </c>
    </row>
    <row r="613" spans="1:19">
      <c r="A613" s="1">
        <v>45927</v>
      </c>
      <c r="B613" t="s">
        <v>671</v>
      </c>
      <c r="C613" t="s">
        <v>69</v>
      </c>
      <c r="D613" t="s">
        <v>70</v>
      </c>
      <c r="E613" t="s">
        <v>30</v>
      </c>
      <c r="F613" t="s">
        <v>52</v>
      </c>
      <c r="G613" t="s">
        <v>53</v>
      </c>
      <c r="H613" t="s">
        <v>33</v>
      </c>
      <c r="I613" s="2">
        <v>3</v>
      </c>
      <c r="J613" s="3">
        <v>39.71</v>
      </c>
      <c r="K613" s="4">
        <v>0.15</v>
      </c>
      <c r="L613" s="3">
        <v>18.41</v>
      </c>
      <c r="M613" s="3">
        <f>SalesTable4711[[#This Row],[Quantity]]*SalesTable4711[[#This Row],[Unit Cost]]</f>
        <v>55.230000000000004</v>
      </c>
      <c r="N613" s="3">
        <f>SalesTable4711[[#This Row],[Net Revenue]]-SalesTable4711[[#This Row],[Total Cost]]</f>
        <v>46.03</v>
      </c>
      <c r="O613" s="2">
        <v>0</v>
      </c>
      <c r="P613" s="3">
        <f>SalesTable4711[[#This Row],[Unit Price]]*SalesTable4711[[#This Row],[Quantity]]</f>
        <v>119.13</v>
      </c>
      <c r="Q613" s="3">
        <f>ROUND(SalesTable4711[[#This Row],[Unit Price]]*SalesTable4711[[#This Row],[Quantity]]*(1-SalesTable4711[[#This Row],[Discount %]]),2)</f>
        <v>101.26</v>
      </c>
      <c r="R613" s="3">
        <f>SalesTable4711[[#This Row],[Net Revenue]]-SalesTable4711[[#This Row],[Total Cost]]</f>
        <v>46.03</v>
      </c>
      <c r="S613" s="34">
        <f>SalesTable4711[[#This Row],[Profit]]/SalesTable4711[[#This Row],[Net Revenue]]</f>
        <v>0.45457238791230492</v>
      </c>
    </row>
    <row r="614" spans="1:19">
      <c r="A614" s="1">
        <v>45735</v>
      </c>
      <c r="B614" t="s">
        <v>672</v>
      </c>
      <c r="C614" t="s">
        <v>15</v>
      </c>
      <c r="D614" t="s">
        <v>16</v>
      </c>
      <c r="E614" t="s">
        <v>17</v>
      </c>
      <c r="F614" t="s">
        <v>18</v>
      </c>
      <c r="G614" t="s">
        <v>19</v>
      </c>
      <c r="H614" t="s">
        <v>20</v>
      </c>
      <c r="I614" s="2">
        <v>2</v>
      </c>
      <c r="J614" s="3">
        <v>30.56</v>
      </c>
      <c r="K614" s="4">
        <v>0.15</v>
      </c>
      <c r="L614" s="3">
        <v>11.99</v>
      </c>
      <c r="M614" s="3">
        <f>SalesTable4711[[#This Row],[Quantity]]*SalesTable4711[[#This Row],[Unit Cost]]</f>
        <v>23.98</v>
      </c>
      <c r="N614" s="3">
        <f>SalesTable4711[[#This Row],[Net Revenue]]-SalesTable4711[[#This Row],[Total Cost]]</f>
        <v>27.970000000000002</v>
      </c>
      <c r="O614" s="2">
        <v>2</v>
      </c>
      <c r="P614" s="3">
        <f>SalesTable4711[[#This Row],[Unit Price]]*SalesTable4711[[#This Row],[Quantity]]</f>
        <v>61.12</v>
      </c>
      <c r="Q614" s="3">
        <f>ROUND(SalesTable4711[[#This Row],[Unit Price]]*SalesTable4711[[#This Row],[Quantity]]*(1-SalesTable4711[[#This Row],[Discount %]]),2)</f>
        <v>51.95</v>
      </c>
      <c r="R614" s="3">
        <f>SalesTable4711[[#This Row],[Net Revenue]]-SalesTable4711[[#This Row],[Total Cost]]</f>
        <v>27.970000000000002</v>
      </c>
      <c r="S614" s="34">
        <f>SalesTable4711[[#This Row],[Profit]]/SalesTable4711[[#This Row],[Net Revenue]]</f>
        <v>0.53840230991337823</v>
      </c>
    </row>
    <row r="615" spans="1:19">
      <c r="A615" s="1">
        <v>45869</v>
      </c>
      <c r="B615" t="s">
        <v>673</v>
      </c>
      <c r="C615" t="s">
        <v>58</v>
      </c>
      <c r="D615" t="s">
        <v>59</v>
      </c>
      <c r="E615" t="s">
        <v>17</v>
      </c>
      <c r="F615" t="s">
        <v>25</v>
      </c>
      <c r="G615" t="s">
        <v>26</v>
      </c>
      <c r="H615" t="s">
        <v>20</v>
      </c>
      <c r="I615" s="2">
        <v>5</v>
      </c>
      <c r="J615" s="3">
        <v>19.86</v>
      </c>
      <c r="K615" s="4">
        <v>0.15</v>
      </c>
      <c r="L615" s="3">
        <v>7.16</v>
      </c>
      <c r="M615" s="3">
        <f>SalesTable4711[[#This Row],[Quantity]]*SalesTable4711[[#This Row],[Unit Cost]]</f>
        <v>35.799999999999997</v>
      </c>
      <c r="N615" s="3">
        <f>SalesTable4711[[#This Row],[Net Revenue]]-SalesTable4711[[#This Row],[Total Cost]]</f>
        <v>48.61</v>
      </c>
      <c r="O615" s="2">
        <v>5</v>
      </c>
      <c r="P615" s="3">
        <f>SalesTable4711[[#This Row],[Unit Price]]*SalesTable4711[[#This Row],[Quantity]]</f>
        <v>99.3</v>
      </c>
      <c r="Q615" s="3">
        <f>ROUND(SalesTable4711[[#This Row],[Unit Price]]*SalesTable4711[[#This Row],[Quantity]]*(1-SalesTable4711[[#This Row],[Discount %]]),2)</f>
        <v>84.41</v>
      </c>
      <c r="R615" s="3">
        <f>SalesTable4711[[#This Row],[Net Revenue]]-SalesTable4711[[#This Row],[Total Cost]]</f>
        <v>48.61</v>
      </c>
      <c r="S615" s="34">
        <f>SalesTable4711[[#This Row],[Profit]]/SalesTable4711[[#This Row],[Net Revenue]]</f>
        <v>0.57587963511432294</v>
      </c>
    </row>
    <row r="616" spans="1:19">
      <c r="A616" s="1">
        <v>46006</v>
      </c>
      <c r="B616" t="s">
        <v>674</v>
      </c>
      <c r="C616" t="s">
        <v>82</v>
      </c>
      <c r="D616" t="s">
        <v>83</v>
      </c>
      <c r="E616" t="s">
        <v>75</v>
      </c>
      <c r="F616" t="s">
        <v>18</v>
      </c>
      <c r="G616" t="s">
        <v>19</v>
      </c>
      <c r="H616" t="s">
        <v>33</v>
      </c>
      <c r="I616" s="2">
        <v>5</v>
      </c>
      <c r="J616" s="3">
        <v>26.83</v>
      </c>
      <c r="K616" s="4">
        <v>0.2</v>
      </c>
      <c r="L616" s="3">
        <v>11.96</v>
      </c>
      <c r="M616" s="3">
        <f>SalesTable4711[[#This Row],[Quantity]]*SalesTable4711[[#This Row],[Unit Cost]]</f>
        <v>59.800000000000004</v>
      </c>
      <c r="N616" s="3">
        <f>SalesTable4711[[#This Row],[Net Revenue]]-SalesTable4711[[#This Row],[Total Cost]]</f>
        <v>47.519999999999989</v>
      </c>
      <c r="O616" s="2">
        <v>0</v>
      </c>
      <c r="P616" s="3">
        <f>SalesTable4711[[#This Row],[Unit Price]]*SalesTable4711[[#This Row],[Quantity]]</f>
        <v>134.14999999999998</v>
      </c>
      <c r="Q616" s="3">
        <f>ROUND(SalesTable4711[[#This Row],[Unit Price]]*SalesTable4711[[#This Row],[Quantity]]*(1-SalesTable4711[[#This Row],[Discount %]]),2)</f>
        <v>107.32</v>
      </c>
      <c r="R616" s="3">
        <f>SalesTable4711[[#This Row],[Net Revenue]]-SalesTable4711[[#This Row],[Total Cost]]</f>
        <v>47.519999999999989</v>
      </c>
      <c r="S616" s="34">
        <f>SalesTable4711[[#This Row],[Profit]]/SalesTable4711[[#This Row],[Net Revenue]]</f>
        <v>0.44278792396570993</v>
      </c>
    </row>
    <row r="617" spans="1:19">
      <c r="A617" s="1">
        <v>45838</v>
      </c>
      <c r="B617" t="s">
        <v>675</v>
      </c>
      <c r="C617" t="s">
        <v>45</v>
      </c>
      <c r="D617" t="s">
        <v>46</v>
      </c>
      <c r="E617" t="s">
        <v>24</v>
      </c>
      <c r="F617" t="s">
        <v>18</v>
      </c>
      <c r="G617" t="s">
        <v>19</v>
      </c>
      <c r="H617" t="s">
        <v>20</v>
      </c>
      <c r="I617" s="2">
        <v>2</v>
      </c>
      <c r="J617" s="3">
        <v>22.44</v>
      </c>
      <c r="K617" s="4">
        <v>0.1</v>
      </c>
      <c r="L617" s="3">
        <v>8.56</v>
      </c>
      <c r="M617" s="3">
        <f>SalesTable4711[[#This Row],[Quantity]]*SalesTable4711[[#This Row],[Unit Cost]]</f>
        <v>17.12</v>
      </c>
      <c r="N617" s="3">
        <f>SalesTable4711[[#This Row],[Net Revenue]]-SalesTable4711[[#This Row],[Total Cost]]</f>
        <v>23.27</v>
      </c>
      <c r="O617" s="2">
        <v>2</v>
      </c>
      <c r="P617" s="3">
        <f>SalesTable4711[[#This Row],[Unit Price]]*SalesTable4711[[#This Row],[Quantity]]</f>
        <v>44.88</v>
      </c>
      <c r="Q617" s="3">
        <f>ROUND(SalesTable4711[[#This Row],[Unit Price]]*SalesTable4711[[#This Row],[Quantity]]*(1-SalesTable4711[[#This Row],[Discount %]]),2)</f>
        <v>40.39</v>
      </c>
      <c r="R617" s="3">
        <f>SalesTable4711[[#This Row],[Net Revenue]]-SalesTable4711[[#This Row],[Total Cost]]</f>
        <v>23.27</v>
      </c>
      <c r="S617" s="34">
        <f>SalesTable4711[[#This Row],[Profit]]/SalesTable4711[[#This Row],[Net Revenue]]</f>
        <v>0.57613270611537504</v>
      </c>
    </row>
    <row r="618" spans="1:19">
      <c r="A618" s="1">
        <v>45769</v>
      </c>
      <c r="B618" t="s">
        <v>676</v>
      </c>
      <c r="C618" t="s">
        <v>55</v>
      </c>
      <c r="D618" t="s">
        <v>56</v>
      </c>
      <c r="E618" t="s">
        <v>24</v>
      </c>
      <c r="F618" t="s">
        <v>31</v>
      </c>
      <c r="G618" t="s">
        <v>32</v>
      </c>
      <c r="H618" t="s">
        <v>33</v>
      </c>
      <c r="I618" s="2">
        <v>5</v>
      </c>
      <c r="J618" s="3">
        <v>9.77</v>
      </c>
      <c r="K618" s="4">
        <v>0.1</v>
      </c>
      <c r="L618" s="3">
        <v>2.86</v>
      </c>
      <c r="M618" s="3">
        <f>SalesTable4711[[#This Row],[Quantity]]*SalesTable4711[[#This Row],[Unit Cost]]</f>
        <v>14.299999999999999</v>
      </c>
      <c r="N618" s="3">
        <f>SalesTable4711[[#This Row],[Net Revenue]]-SalesTable4711[[#This Row],[Total Cost]]</f>
        <v>29.67</v>
      </c>
      <c r="O618" s="2">
        <v>0</v>
      </c>
      <c r="P618" s="3">
        <f>SalesTable4711[[#This Row],[Unit Price]]*SalesTable4711[[#This Row],[Quantity]]</f>
        <v>48.849999999999994</v>
      </c>
      <c r="Q618" s="3">
        <f>ROUND(SalesTable4711[[#This Row],[Unit Price]]*SalesTable4711[[#This Row],[Quantity]]*(1-SalesTable4711[[#This Row],[Discount %]]),2)</f>
        <v>43.97</v>
      </c>
      <c r="R618" s="3">
        <f>SalesTable4711[[#This Row],[Net Revenue]]-SalesTable4711[[#This Row],[Total Cost]]</f>
        <v>29.67</v>
      </c>
      <c r="S618" s="34">
        <f>SalesTable4711[[#This Row],[Profit]]/SalesTable4711[[#This Row],[Net Revenue]]</f>
        <v>0.67477825790311585</v>
      </c>
    </row>
    <row r="619" spans="1:19">
      <c r="A619" s="1">
        <v>45957</v>
      </c>
      <c r="B619" t="s">
        <v>677</v>
      </c>
      <c r="C619" t="s">
        <v>66</v>
      </c>
      <c r="D619" t="s">
        <v>67</v>
      </c>
      <c r="E619" t="s">
        <v>30</v>
      </c>
      <c r="F619" t="s">
        <v>41</v>
      </c>
      <c r="G619" t="s">
        <v>42</v>
      </c>
      <c r="H619" t="s">
        <v>33</v>
      </c>
      <c r="I619" s="2">
        <v>3</v>
      </c>
      <c r="J619" s="3">
        <v>70.77</v>
      </c>
      <c r="K619" s="4">
        <v>0.1</v>
      </c>
      <c r="L619" s="3">
        <v>33.619999999999997</v>
      </c>
      <c r="M619" s="3">
        <f>SalesTable4711[[#This Row],[Quantity]]*SalesTable4711[[#This Row],[Unit Cost]]</f>
        <v>100.85999999999999</v>
      </c>
      <c r="N619" s="3">
        <f>SalesTable4711[[#This Row],[Net Revenue]]-SalesTable4711[[#This Row],[Total Cost]]</f>
        <v>90.220000000000027</v>
      </c>
      <c r="O619" s="2">
        <v>0</v>
      </c>
      <c r="P619" s="3">
        <f>SalesTable4711[[#This Row],[Unit Price]]*SalesTable4711[[#This Row],[Quantity]]</f>
        <v>212.31</v>
      </c>
      <c r="Q619" s="3">
        <f>ROUND(SalesTable4711[[#This Row],[Unit Price]]*SalesTable4711[[#This Row],[Quantity]]*(1-SalesTable4711[[#This Row],[Discount %]]),2)</f>
        <v>191.08</v>
      </c>
      <c r="R619" s="3">
        <f>SalesTable4711[[#This Row],[Net Revenue]]-SalesTable4711[[#This Row],[Total Cost]]</f>
        <v>90.220000000000027</v>
      </c>
      <c r="S619" s="34">
        <f>SalesTable4711[[#This Row],[Profit]]/SalesTable4711[[#This Row],[Net Revenue]]</f>
        <v>0.47215825832112218</v>
      </c>
    </row>
    <row r="620" spans="1:19">
      <c r="A620" s="1">
        <v>45754</v>
      </c>
      <c r="B620" t="s">
        <v>678</v>
      </c>
      <c r="C620" t="s">
        <v>28</v>
      </c>
      <c r="D620" t="s">
        <v>29</v>
      </c>
      <c r="E620" t="s">
        <v>30</v>
      </c>
      <c r="F620" t="s">
        <v>41</v>
      </c>
      <c r="G620" t="s">
        <v>42</v>
      </c>
      <c r="H620" t="s">
        <v>33</v>
      </c>
      <c r="I620" s="2">
        <v>1</v>
      </c>
      <c r="J620" s="3">
        <v>25.13</v>
      </c>
      <c r="K620" s="4">
        <v>0.05</v>
      </c>
      <c r="L620" s="3">
        <v>10.69</v>
      </c>
      <c r="M620" s="3">
        <f>SalesTable4711[[#This Row],[Quantity]]*SalesTable4711[[#This Row],[Unit Cost]]</f>
        <v>10.69</v>
      </c>
      <c r="N620" s="3">
        <f>SalesTable4711[[#This Row],[Net Revenue]]-SalesTable4711[[#This Row],[Total Cost]]</f>
        <v>13.180000000000001</v>
      </c>
      <c r="O620" s="2">
        <v>0</v>
      </c>
      <c r="P620" s="3">
        <f>SalesTable4711[[#This Row],[Unit Price]]*SalesTable4711[[#This Row],[Quantity]]</f>
        <v>25.13</v>
      </c>
      <c r="Q620" s="3">
        <f>ROUND(SalesTable4711[[#This Row],[Unit Price]]*SalesTable4711[[#This Row],[Quantity]]*(1-SalesTable4711[[#This Row],[Discount %]]),2)</f>
        <v>23.87</v>
      </c>
      <c r="R620" s="3">
        <f>SalesTable4711[[#This Row],[Net Revenue]]-SalesTable4711[[#This Row],[Total Cost]]</f>
        <v>13.180000000000001</v>
      </c>
      <c r="S620" s="34">
        <f>SalesTable4711[[#This Row],[Profit]]/SalesTable4711[[#This Row],[Net Revenue]]</f>
        <v>0.55215751989945538</v>
      </c>
    </row>
    <row r="621" spans="1:19">
      <c r="A621" s="1">
        <v>45923</v>
      </c>
      <c r="B621" t="s">
        <v>679</v>
      </c>
      <c r="C621" t="s">
        <v>66</v>
      </c>
      <c r="D621" t="s">
        <v>67</v>
      </c>
      <c r="E621" t="s">
        <v>30</v>
      </c>
      <c r="F621" t="s">
        <v>41</v>
      </c>
      <c r="G621" t="s">
        <v>42</v>
      </c>
      <c r="H621" t="s">
        <v>33</v>
      </c>
      <c r="I621" s="2">
        <v>1</v>
      </c>
      <c r="J621" s="3">
        <v>70.650000000000006</v>
      </c>
      <c r="K621" s="4">
        <v>0</v>
      </c>
      <c r="L621" s="3">
        <v>34.54</v>
      </c>
      <c r="M621" s="3">
        <f>SalesTable4711[[#This Row],[Quantity]]*SalesTable4711[[#This Row],[Unit Cost]]</f>
        <v>34.54</v>
      </c>
      <c r="N621" s="3">
        <f>SalesTable4711[[#This Row],[Net Revenue]]-SalesTable4711[[#This Row],[Total Cost]]</f>
        <v>36.110000000000007</v>
      </c>
      <c r="O621" s="2">
        <v>0</v>
      </c>
      <c r="P621" s="3">
        <f>SalesTable4711[[#This Row],[Unit Price]]*SalesTable4711[[#This Row],[Quantity]]</f>
        <v>70.650000000000006</v>
      </c>
      <c r="Q621" s="3">
        <f>ROUND(SalesTable4711[[#This Row],[Unit Price]]*SalesTable4711[[#This Row],[Quantity]]*(1-SalesTable4711[[#This Row],[Discount %]]),2)</f>
        <v>70.650000000000006</v>
      </c>
      <c r="R621" s="3">
        <f>SalesTable4711[[#This Row],[Net Revenue]]-SalesTable4711[[#This Row],[Total Cost]]</f>
        <v>36.110000000000007</v>
      </c>
      <c r="S621" s="34">
        <f>SalesTable4711[[#This Row],[Profit]]/SalesTable4711[[#This Row],[Net Revenue]]</f>
        <v>0.51111111111111118</v>
      </c>
    </row>
    <row r="622" spans="1:19">
      <c r="A622" s="1">
        <v>45939</v>
      </c>
      <c r="B622" t="s">
        <v>680</v>
      </c>
      <c r="C622" t="s">
        <v>49</v>
      </c>
      <c r="D622" t="s">
        <v>50</v>
      </c>
      <c r="E622" t="s">
        <v>30</v>
      </c>
      <c r="F622" t="s">
        <v>52</v>
      </c>
      <c r="G622" t="s">
        <v>53</v>
      </c>
      <c r="H622" t="s">
        <v>33</v>
      </c>
      <c r="I622" s="2">
        <v>1</v>
      </c>
      <c r="J622" s="3">
        <v>189.46</v>
      </c>
      <c r="K622" s="4">
        <v>0.05</v>
      </c>
      <c r="L622" s="3">
        <v>119.27</v>
      </c>
      <c r="M622" s="3">
        <f>SalesTable4711[[#This Row],[Quantity]]*SalesTable4711[[#This Row],[Unit Cost]]</f>
        <v>119.27</v>
      </c>
      <c r="N622" s="3">
        <f>SalesTable4711[[#This Row],[Net Revenue]]-SalesTable4711[[#This Row],[Total Cost]]</f>
        <v>60.720000000000013</v>
      </c>
      <c r="O622" s="2">
        <v>0</v>
      </c>
      <c r="P622" s="3">
        <f>SalesTable4711[[#This Row],[Unit Price]]*SalesTable4711[[#This Row],[Quantity]]</f>
        <v>189.46</v>
      </c>
      <c r="Q622" s="3">
        <f>ROUND(SalesTable4711[[#This Row],[Unit Price]]*SalesTable4711[[#This Row],[Quantity]]*(1-SalesTable4711[[#This Row],[Discount %]]),2)</f>
        <v>179.99</v>
      </c>
      <c r="R622" s="3">
        <f>SalesTable4711[[#This Row],[Net Revenue]]-SalesTable4711[[#This Row],[Total Cost]]</f>
        <v>60.720000000000013</v>
      </c>
      <c r="S622" s="34">
        <f>SalesTable4711[[#This Row],[Profit]]/SalesTable4711[[#This Row],[Net Revenue]]</f>
        <v>0.33735207511528426</v>
      </c>
    </row>
    <row r="623" spans="1:19">
      <c r="A623" s="1">
        <v>45952</v>
      </c>
      <c r="B623" t="s">
        <v>681</v>
      </c>
      <c r="C623" t="s">
        <v>58</v>
      </c>
      <c r="D623" t="s">
        <v>59</v>
      </c>
      <c r="E623" t="s">
        <v>17</v>
      </c>
      <c r="F623" t="s">
        <v>18</v>
      </c>
      <c r="G623" t="s">
        <v>19</v>
      </c>
      <c r="H623" t="s">
        <v>20</v>
      </c>
      <c r="I623" s="2">
        <v>6</v>
      </c>
      <c r="J623" s="3">
        <v>19.72</v>
      </c>
      <c r="K623" s="4">
        <v>0</v>
      </c>
      <c r="L623" s="3">
        <v>7.25</v>
      </c>
      <c r="M623" s="3">
        <f>SalesTable4711[[#This Row],[Quantity]]*SalesTable4711[[#This Row],[Unit Cost]]</f>
        <v>43.5</v>
      </c>
      <c r="N623" s="3">
        <f>SalesTable4711[[#This Row],[Net Revenue]]-SalesTable4711[[#This Row],[Total Cost]]</f>
        <v>74.819999999999993</v>
      </c>
      <c r="O623" s="2">
        <v>6</v>
      </c>
      <c r="P623" s="3">
        <f>SalesTable4711[[#This Row],[Unit Price]]*SalesTable4711[[#This Row],[Quantity]]</f>
        <v>118.32</v>
      </c>
      <c r="Q623" s="3">
        <f>ROUND(SalesTable4711[[#This Row],[Unit Price]]*SalesTable4711[[#This Row],[Quantity]]*(1-SalesTable4711[[#This Row],[Discount %]]),2)</f>
        <v>118.32</v>
      </c>
      <c r="R623" s="3">
        <f>SalesTable4711[[#This Row],[Net Revenue]]-SalesTable4711[[#This Row],[Total Cost]]</f>
        <v>74.819999999999993</v>
      </c>
      <c r="S623" s="34">
        <f>SalesTable4711[[#This Row],[Profit]]/SalesTable4711[[#This Row],[Net Revenue]]</f>
        <v>0.63235294117647056</v>
      </c>
    </row>
    <row r="624" spans="1:19">
      <c r="A624" s="1">
        <v>45688</v>
      </c>
      <c r="B624" t="s">
        <v>682</v>
      </c>
      <c r="C624" t="s">
        <v>35</v>
      </c>
      <c r="D624" t="s">
        <v>36</v>
      </c>
      <c r="E624" t="s">
        <v>17</v>
      </c>
      <c r="F624" t="s">
        <v>18</v>
      </c>
      <c r="G624" t="s">
        <v>19</v>
      </c>
      <c r="H624" t="s">
        <v>20</v>
      </c>
      <c r="I624" s="2">
        <v>1</v>
      </c>
      <c r="J624" s="3">
        <v>25.19</v>
      </c>
      <c r="K624" s="4">
        <v>0.05</v>
      </c>
      <c r="L624" s="3">
        <v>9.48</v>
      </c>
      <c r="M624" s="3">
        <f>SalesTable4711[[#This Row],[Quantity]]*SalesTable4711[[#This Row],[Unit Cost]]</f>
        <v>9.48</v>
      </c>
      <c r="N624" s="3">
        <f>SalesTable4711[[#This Row],[Net Revenue]]-SalesTable4711[[#This Row],[Total Cost]]</f>
        <v>14.45</v>
      </c>
      <c r="O624" s="2">
        <v>1</v>
      </c>
      <c r="P624" s="3">
        <f>SalesTable4711[[#This Row],[Unit Price]]*SalesTable4711[[#This Row],[Quantity]]</f>
        <v>25.19</v>
      </c>
      <c r="Q624" s="3">
        <f>ROUND(SalesTable4711[[#This Row],[Unit Price]]*SalesTable4711[[#This Row],[Quantity]]*(1-SalesTable4711[[#This Row],[Discount %]]),2)</f>
        <v>23.93</v>
      </c>
      <c r="R624" s="3">
        <f>SalesTable4711[[#This Row],[Net Revenue]]-SalesTable4711[[#This Row],[Total Cost]]</f>
        <v>14.45</v>
      </c>
      <c r="S624" s="34">
        <f>SalesTable4711[[#This Row],[Profit]]/SalesTable4711[[#This Row],[Net Revenue]]</f>
        <v>0.60384454659423314</v>
      </c>
    </row>
    <row r="625" spans="1:19">
      <c r="A625" s="1">
        <v>45843</v>
      </c>
      <c r="B625" t="s">
        <v>683</v>
      </c>
      <c r="C625" t="s">
        <v>22</v>
      </c>
      <c r="D625" t="s">
        <v>23</v>
      </c>
      <c r="E625" t="s">
        <v>24</v>
      </c>
      <c r="F625" t="s">
        <v>52</v>
      </c>
      <c r="G625" t="s">
        <v>53</v>
      </c>
      <c r="H625" t="s">
        <v>20</v>
      </c>
      <c r="I625" s="2">
        <v>4</v>
      </c>
      <c r="J625" s="3">
        <v>13.31</v>
      </c>
      <c r="K625" s="4">
        <v>0.1</v>
      </c>
      <c r="L625" s="3">
        <v>4.18</v>
      </c>
      <c r="M625" s="3">
        <f>SalesTable4711[[#This Row],[Quantity]]*SalesTable4711[[#This Row],[Unit Cost]]</f>
        <v>16.72</v>
      </c>
      <c r="N625" s="3">
        <f>SalesTable4711[[#This Row],[Net Revenue]]-SalesTable4711[[#This Row],[Total Cost]]</f>
        <v>31.200000000000003</v>
      </c>
      <c r="O625" s="2">
        <v>4</v>
      </c>
      <c r="P625" s="3">
        <f>SalesTable4711[[#This Row],[Unit Price]]*SalesTable4711[[#This Row],[Quantity]]</f>
        <v>53.24</v>
      </c>
      <c r="Q625" s="3">
        <f>ROUND(SalesTable4711[[#This Row],[Unit Price]]*SalesTable4711[[#This Row],[Quantity]]*(1-SalesTable4711[[#This Row],[Discount %]]),2)</f>
        <v>47.92</v>
      </c>
      <c r="R625" s="3">
        <f>SalesTable4711[[#This Row],[Net Revenue]]-SalesTable4711[[#This Row],[Total Cost]]</f>
        <v>31.200000000000003</v>
      </c>
      <c r="S625" s="34">
        <f>SalesTable4711[[#This Row],[Profit]]/SalesTable4711[[#This Row],[Net Revenue]]</f>
        <v>0.65108514190317202</v>
      </c>
    </row>
    <row r="626" spans="1:19">
      <c r="A626" s="1">
        <v>45955</v>
      </c>
      <c r="B626" t="s">
        <v>684</v>
      </c>
      <c r="C626" t="s">
        <v>89</v>
      </c>
      <c r="D626" t="s">
        <v>90</v>
      </c>
      <c r="E626" t="s">
        <v>75</v>
      </c>
      <c r="F626" t="s">
        <v>41</v>
      </c>
      <c r="G626" t="s">
        <v>42</v>
      </c>
      <c r="H626" t="s">
        <v>33</v>
      </c>
      <c r="I626" s="2">
        <v>1</v>
      </c>
      <c r="J626" s="3">
        <v>19.149999999999999</v>
      </c>
      <c r="K626" s="4">
        <v>0</v>
      </c>
      <c r="L626" s="3">
        <v>6.95</v>
      </c>
      <c r="M626" s="3">
        <f>SalesTable4711[[#This Row],[Quantity]]*SalesTable4711[[#This Row],[Unit Cost]]</f>
        <v>6.95</v>
      </c>
      <c r="N626" s="3">
        <f>SalesTable4711[[#This Row],[Net Revenue]]-SalesTable4711[[#This Row],[Total Cost]]</f>
        <v>12.2</v>
      </c>
      <c r="O626" s="2">
        <v>0</v>
      </c>
      <c r="P626" s="3">
        <f>SalesTable4711[[#This Row],[Unit Price]]*SalesTable4711[[#This Row],[Quantity]]</f>
        <v>19.149999999999999</v>
      </c>
      <c r="Q626" s="3">
        <f>ROUND(SalesTable4711[[#This Row],[Unit Price]]*SalesTable4711[[#This Row],[Quantity]]*(1-SalesTable4711[[#This Row],[Discount %]]),2)</f>
        <v>19.149999999999999</v>
      </c>
      <c r="R626" s="3">
        <f>SalesTable4711[[#This Row],[Net Revenue]]-SalesTable4711[[#This Row],[Total Cost]]</f>
        <v>12.2</v>
      </c>
      <c r="S626" s="34">
        <f>SalesTable4711[[#This Row],[Profit]]/SalesTable4711[[#This Row],[Net Revenue]]</f>
        <v>0.63707571801566576</v>
      </c>
    </row>
    <row r="627" spans="1:19">
      <c r="A627" s="1">
        <v>45770</v>
      </c>
      <c r="B627" t="s">
        <v>685</v>
      </c>
      <c r="C627" t="s">
        <v>73</v>
      </c>
      <c r="D627" t="s">
        <v>74</v>
      </c>
      <c r="E627" t="s">
        <v>75</v>
      </c>
      <c r="F627" t="s">
        <v>52</v>
      </c>
      <c r="G627" t="s">
        <v>53</v>
      </c>
      <c r="H627" t="s">
        <v>33</v>
      </c>
      <c r="I627" s="2">
        <v>3</v>
      </c>
      <c r="J627" s="3">
        <v>32.83</v>
      </c>
      <c r="K627" s="4">
        <v>0.15</v>
      </c>
      <c r="L627" s="3">
        <v>14.19</v>
      </c>
      <c r="M627" s="3">
        <f>SalesTable4711[[#This Row],[Quantity]]*SalesTable4711[[#This Row],[Unit Cost]]</f>
        <v>42.57</v>
      </c>
      <c r="N627" s="3">
        <f>SalesTable4711[[#This Row],[Net Revenue]]-SalesTable4711[[#This Row],[Total Cost]]</f>
        <v>41.15</v>
      </c>
      <c r="O627" s="2">
        <v>0</v>
      </c>
      <c r="P627" s="3">
        <f>SalesTable4711[[#This Row],[Unit Price]]*SalesTable4711[[#This Row],[Quantity]]</f>
        <v>98.49</v>
      </c>
      <c r="Q627" s="3">
        <f>ROUND(SalesTable4711[[#This Row],[Unit Price]]*SalesTable4711[[#This Row],[Quantity]]*(1-SalesTable4711[[#This Row],[Discount %]]),2)</f>
        <v>83.72</v>
      </c>
      <c r="R627" s="3">
        <f>SalesTable4711[[#This Row],[Net Revenue]]-SalesTable4711[[#This Row],[Total Cost]]</f>
        <v>41.15</v>
      </c>
      <c r="S627" s="34">
        <f>SalesTable4711[[#This Row],[Profit]]/SalesTable4711[[#This Row],[Net Revenue]]</f>
        <v>0.49151935021500237</v>
      </c>
    </row>
    <row r="628" spans="1:19">
      <c r="A628" s="1">
        <v>45832</v>
      </c>
      <c r="B628" t="s">
        <v>686</v>
      </c>
      <c r="C628" t="s">
        <v>58</v>
      </c>
      <c r="D628" t="s">
        <v>59</v>
      </c>
      <c r="E628" t="s">
        <v>17</v>
      </c>
      <c r="F628" t="s">
        <v>41</v>
      </c>
      <c r="G628" t="s">
        <v>42</v>
      </c>
      <c r="H628" t="s">
        <v>33</v>
      </c>
      <c r="I628" s="2">
        <v>1</v>
      </c>
      <c r="J628" s="3">
        <v>20.53</v>
      </c>
      <c r="K628" s="4">
        <v>0.15</v>
      </c>
      <c r="L628" s="3">
        <v>7.19</v>
      </c>
      <c r="M628" s="3">
        <f>SalesTable4711[[#This Row],[Quantity]]*SalesTable4711[[#This Row],[Unit Cost]]</f>
        <v>7.19</v>
      </c>
      <c r="N628" s="3">
        <f>SalesTable4711[[#This Row],[Net Revenue]]-SalesTable4711[[#This Row],[Total Cost]]</f>
        <v>10.259999999999998</v>
      </c>
      <c r="O628" s="2">
        <v>0</v>
      </c>
      <c r="P628" s="3">
        <f>SalesTable4711[[#This Row],[Unit Price]]*SalesTable4711[[#This Row],[Quantity]]</f>
        <v>20.53</v>
      </c>
      <c r="Q628" s="3">
        <f>ROUND(SalesTable4711[[#This Row],[Unit Price]]*SalesTable4711[[#This Row],[Quantity]]*(1-SalesTable4711[[#This Row],[Discount %]]),2)</f>
        <v>17.45</v>
      </c>
      <c r="R628" s="3">
        <f>SalesTable4711[[#This Row],[Net Revenue]]-SalesTable4711[[#This Row],[Total Cost]]</f>
        <v>10.259999999999998</v>
      </c>
      <c r="S628" s="34">
        <f>SalesTable4711[[#This Row],[Profit]]/SalesTable4711[[#This Row],[Net Revenue]]</f>
        <v>0.58796561604584519</v>
      </c>
    </row>
    <row r="629" spans="1:19">
      <c r="A629" s="1">
        <v>45881</v>
      </c>
      <c r="B629" t="s">
        <v>687</v>
      </c>
      <c r="C629" t="s">
        <v>73</v>
      </c>
      <c r="D629" t="s">
        <v>74</v>
      </c>
      <c r="E629" t="s">
        <v>75</v>
      </c>
      <c r="F629" t="s">
        <v>18</v>
      </c>
      <c r="G629" t="s">
        <v>19</v>
      </c>
      <c r="H629" t="s">
        <v>33</v>
      </c>
      <c r="I629" s="2">
        <v>4</v>
      </c>
      <c r="J629" s="3">
        <v>32.869999999999997</v>
      </c>
      <c r="K629" s="4">
        <v>0</v>
      </c>
      <c r="L629" s="3">
        <v>14.12</v>
      </c>
      <c r="M629" s="3">
        <f>SalesTable4711[[#This Row],[Quantity]]*SalesTable4711[[#This Row],[Unit Cost]]</f>
        <v>56.48</v>
      </c>
      <c r="N629" s="3">
        <f>SalesTable4711[[#This Row],[Net Revenue]]-SalesTable4711[[#This Row],[Total Cost]]</f>
        <v>75</v>
      </c>
      <c r="O629" s="2">
        <v>0</v>
      </c>
      <c r="P629" s="3">
        <f>SalesTable4711[[#This Row],[Unit Price]]*SalesTable4711[[#This Row],[Quantity]]</f>
        <v>131.47999999999999</v>
      </c>
      <c r="Q629" s="3">
        <f>ROUND(SalesTable4711[[#This Row],[Unit Price]]*SalesTable4711[[#This Row],[Quantity]]*(1-SalesTable4711[[#This Row],[Discount %]]),2)</f>
        <v>131.47999999999999</v>
      </c>
      <c r="R629" s="3">
        <f>SalesTable4711[[#This Row],[Net Revenue]]-SalesTable4711[[#This Row],[Total Cost]]</f>
        <v>75</v>
      </c>
      <c r="S629" s="34">
        <f>SalesTable4711[[#This Row],[Profit]]/SalesTable4711[[#This Row],[Net Revenue]]</f>
        <v>0.57042896257986009</v>
      </c>
    </row>
    <row r="630" spans="1:19">
      <c r="A630" s="1">
        <v>45972</v>
      </c>
      <c r="B630" t="s">
        <v>688</v>
      </c>
      <c r="C630" t="s">
        <v>66</v>
      </c>
      <c r="D630" t="s">
        <v>67</v>
      </c>
      <c r="E630" t="s">
        <v>30</v>
      </c>
      <c r="F630" t="s">
        <v>52</v>
      </c>
      <c r="G630" t="s">
        <v>53</v>
      </c>
      <c r="H630" t="s">
        <v>33</v>
      </c>
      <c r="I630" s="2">
        <v>3</v>
      </c>
      <c r="J630" s="3">
        <v>68.63</v>
      </c>
      <c r="K630" s="4">
        <v>0</v>
      </c>
      <c r="L630" s="3">
        <v>34.22</v>
      </c>
      <c r="M630" s="3">
        <f>SalesTable4711[[#This Row],[Quantity]]*SalesTable4711[[#This Row],[Unit Cost]]</f>
        <v>102.66</v>
      </c>
      <c r="N630" s="3">
        <f>SalesTable4711[[#This Row],[Net Revenue]]-SalesTable4711[[#This Row],[Total Cost]]</f>
        <v>103.22999999999999</v>
      </c>
      <c r="O630" s="2">
        <v>0</v>
      </c>
      <c r="P630" s="3">
        <f>SalesTable4711[[#This Row],[Unit Price]]*SalesTable4711[[#This Row],[Quantity]]</f>
        <v>205.89</v>
      </c>
      <c r="Q630" s="3">
        <f>ROUND(SalesTable4711[[#This Row],[Unit Price]]*SalesTable4711[[#This Row],[Quantity]]*(1-SalesTable4711[[#This Row],[Discount %]]),2)</f>
        <v>205.89</v>
      </c>
      <c r="R630" s="3">
        <f>SalesTable4711[[#This Row],[Net Revenue]]-SalesTable4711[[#This Row],[Total Cost]]</f>
        <v>103.22999999999999</v>
      </c>
      <c r="S630" s="34">
        <f>SalesTable4711[[#This Row],[Profit]]/SalesTable4711[[#This Row],[Net Revenue]]</f>
        <v>0.50138423429986889</v>
      </c>
    </row>
    <row r="631" spans="1:19">
      <c r="A631" s="1">
        <v>45790</v>
      </c>
      <c r="B631" t="s">
        <v>689</v>
      </c>
      <c r="C631" t="s">
        <v>63</v>
      </c>
      <c r="D631" t="s">
        <v>64</v>
      </c>
      <c r="E631" t="s">
        <v>17</v>
      </c>
      <c r="F631" t="s">
        <v>41</v>
      </c>
      <c r="G631" t="s">
        <v>42</v>
      </c>
      <c r="H631" t="s">
        <v>33</v>
      </c>
      <c r="I631" s="2">
        <v>2</v>
      </c>
      <c r="J631" s="3">
        <v>78</v>
      </c>
      <c r="K631" s="4">
        <v>0.15</v>
      </c>
      <c r="L631" s="3">
        <v>45.42</v>
      </c>
      <c r="M631" s="3">
        <f>SalesTable4711[[#This Row],[Quantity]]*SalesTable4711[[#This Row],[Unit Cost]]</f>
        <v>90.84</v>
      </c>
      <c r="N631" s="3">
        <f>SalesTable4711[[#This Row],[Net Revenue]]-SalesTable4711[[#This Row],[Total Cost]]</f>
        <v>41.759999999999991</v>
      </c>
      <c r="O631" s="2">
        <v>0</v>
      </c>
      <c r="P631" s="3">
        <f>SalesTable4711[[#This Row],[Unit Price]]*SalesTable4711[[#This Row],[Quantity]]</f>
        <v>156</v>
      </c>
      <c r="Q631" s="3">
        <f>ROUND(SalesTable4711[[#This Row],[Unit Price]]*SalesTable4711[[#This Row],[Quantity]]*(1-SalesTable4711[[#This Row],[Discount %]]),2)</f>
        <v>132.6</v>
      </c>
      <c r="R631" s="3">
        <f>SalesTable4711[[#This Row],[Net Revenue]]-SalesTable4711[[#This Row],[Total Cost]]</f>
        <v>41.759999999999991</v>
      </c>
      <c r="S631" s="34">
        <f>SalesTable4711[[#This Row],[Profit]]/SalesTable4711[[#This Row],[Net Revenue]]</f>
        <v>0.31493212669683252</v>
      </c>
    </row>
    <row r="632" spans="1:19">
      <c r="A632" s="1">
        <v>45723</v>
      </c>
      <c r="B632" t="s">
        <v>690</v>
      </c>
      <c r="C632" t="s">
        <v>28</v>
      </c>
      <c r="D632" t="s">
        <v>29</v>
      </c>
      <c r="E632" t="s">
        <v>30</v>
      </c>
      <c r="F632" t="s">
        <v>25</v>
      </c>
      <c r="G632" t="s">
        <v>26</v>
      </c>
      <c r="H632" t="s">
        <v>20</v>
      </c>
      <c r="I632" s="2">
        <v>3</v>
      </c>
      <c r="J632" s="3">
        <v>25.43</v>
      </c>
      <c r="K632" s="4">
        <v>0.05</v>
      </c>
      <c r="L632" s="3">
        <v>10.7</v>
      </c>
      <c r="M632" s="3">
        <f>SalesTable4711[[#This Row],[Quantity]]*SalesTable4711[[#This Row],[Unit Cost]]</f>
        <v>32.099999999999994</v>
      </c>
      <c r="N632" s="3">
        <f>SalesTable4711[[#This Row],[Net Revenue]]-SalesTable4711[[#This Row],[Total Cost]]</f>
        <v>40.38000000000001</v>
      </c>
      <c r="O632" s="2">
        <v>3</v>
      </c>
      <c r="P632" s="3">
        <f>SalesTable4711[[#This Row],[Unit Price]]*SalesTable4711[[#This Row],[Quantity]]</f>
        <v>76.289999999999992</v>
      </c>
      <c r="Q632" s="3">
        <f>ROUND(SalesTable4711[[#This Row],[Unit Price]]*SalesTable4711[[#This Row],[Quantity]]*(1-SalesTable4711[[#This Row],[Discount %]]),2)</f>
        <v>72.48</v>
      </c>
      <c r="R632" s="3">
        <f>SalesTable4711[[#This Row],[Net Revenue]]-SalesTable4711[[#This Row],[Total Cost]]</f>
        <v>40.38000000000001</v>
      </c>
      <c r="S632" s="34">
        <f>SalesTable4711[[#This Row],[Profit]]/SalesTable4711[[#This Row],[Net Revenue]]</f>
        <v>0.5571192052980134</v>
      </c>
    </row>
    <row r="633" spans="1:19">
      <c r="A633" s="1">
        <v>45962</v>
      </c>
      <c r="B633" t="s">
        <v>691</v>
      </c>
      <c r="C633" t="s">
        <v>28</v>
      </c>
      <c r="D633" t="s">
        <v>29</v>
      </c>
      <c r="E633" t="s">
        <v>30</v>
      </c>
      <c r="F633" t="s">
        <v>18</v>
      </c>
      <c r="G633" t="s">
        <v>19</v>
      </c>
      <c r="H633" t="s">
        <v>20</v>
      </c>
      <c r="I633" s="2">
        <v>6</v>
      </c>
      <c r="J633" s="3">
        <v>24.85</v>
      </c>
      <c r="K633" s="4">
        <v>0.05</v>
      </c>
      <c r="L633" s="3">
        <v>10.48</v>
      </c>
      <c r="M633" s="3">
        <f>SalesTable4711[[#This Row],[Quantity]]*SalesTable4711[[#This Row],[Unit Cost]]</f>
        <v>62.88</v>
      </c>
      <c r="N633" s="3">
        <f>SalesTable4711[[#This Row],[Net Revenue]]-SalesTable4711[[#This Row],[Total Cost]]</f>
        <v>78.77000000000001</v>
      </c>
      <c r="O633" s="2">
        <v>6</v>
      </c>
      <c r="P633" s="3">
        <f>SalesTable4711[[#This Row],[Unit Price]]*SalesTable4711[[#This Row],[Quantity]]</f>
        <v>149.10000000000002</v>
      </c>
      <c r="Q633" s="3">
        <f>ROUND(SalesTable4711[[#This Row],[Unit Price]]*SalesTable4711[[#This Row],[Quantity]]*(1-SalesTable4711[[#This Row],[Discount %]]),2)</f>
        <v>141.65</v>
      </c>
      <c r="R633" s="3">
        <f>SalesTable4711[[#This Row],[Net Revenue]]-SalesTable4711[[#This Row],[Total Cost]]</f>
        <v>78.77000000000001</v>
      </c>
      <c r="S633" s="34">
        <f>SalesTable4711[[#This Row],[Profit]]/SalesTable4711[[#This Row],[Net Revenue]]</f>
        <v>0.55608895164136962</v>
      </c>
    </row>
    <row r="634" spans="1:19">
      <c r="A634" s="1">
        <v>45958</v>
      </c>
      <c r="B634" t="s">
        <v>692</v>
      </c>
      <c r="C634" t="s">
        <v>22</v>
      </c>
      <c r="D634" t="s">
        <v>23</v>
      </c>
      <c r="E634" t="s">
        <v>24</v>
      </c>
      <c r="F634" t="s">
        <v>31</v>
      </c>
      <c r="G634" t="s">
        <v>32</v>
      </c>
      <c r="H634" t="s">
        <v>33</v>
      </c>
      <c r="I634" s="2">
        <v>2</v>
      </c>
      <c r="J634" s="3">
        <v>12.66</v>
      </c>
      <c r="K634" s="4">
        <v>0</v>
      </c>
      <c r="L634" s="3">
        <v>4.25</v>
      </c>
      <c r="M634" s="3">
        <f>SalesTable4711[[#This Row],[Quantity]]*SalesTable4711[[#This Row],[Unit Cost]]</f>
        <v>8.5</v>
      </c>
      <c r="N634" s="3">
        <f>SalesTable4711[[#This Row],[Net Revenue]]-SalesTable4711[[#This Row],[Total Cost]]</f>
        <v>16.82</v>
      </c>
      <c r="O634" s="2">
        <v>0</v>
      </c>
      <c r="P634" s="3">
        <f>SalesTable4711[[#This Row],[Unit Price]]*SalesTable4711[[#This Row],[Quantity]]</f>
        <v>25.32</v>
      </c>
      <c r="Q634" s="3">
        <f>ROUND(SalesTable4711[[#This Row],[Unit Price]]*SalesTable4711[[#This Row],[Quantity]]*(1-SalesTable4711[[#This Row],[Discount %]]),2)</f>
        <v>25.32</v>
      </c>
      <c r="R634" s="3">
        <f>SalesTable4711[[#This Row],[Net Revenue]]-SalesTable4711[[#This Row],[Total Cost]]</f>
        <v>16.82</v>
      </c>
      <c r="S634" s="34">
        <f>SalesTable4711[[#This Row],[Profit]]/SalesTable4711[[#This Row],[Net Revenue]]</f>
        <v>0.66429699842022116</v>
      </c>
    </row>
    <row r="635" spans="1:19">
      <c r="A635" s="1">
        <v>45687</v>
      </c>
      <c r="B635" t="s">
        <v>693</v>
      </c>
      <c r="C635" t="s">
        <v>63</v>
      </c>
      <c r="D635" t="s">
        <v>64</v>
      </c>
      <c r="E635" t="s">
        <v>17</v>
      </c>
      <c r="F635" t="s">
        <v>25</v>
      </c>
      <c r="G635" t="s">
        <v>26</v>
      </c>
      <c r="H635" t="s">
        <v>20</v>
      </c>
      <c r="I635" s="2">
        <v>5</v>
      </c>
      <c r="J635" s="3">
        <v>78.22</v>
      </c>
      <c r="K635" s="4">
        <v>0</v>
      </c>
      <c r="L635" s="3">
        <v>45.73</v>
      </c>
      <c r="M635" s="3">
        <f>SalesTable4711[[#This Row],[Quantity]]*SalesTable4711[[#This Row],[Unit Cost]]</f>
        <v>228.64999999999998</v>
      </c>
      <c r="N635" s="3">
        <f>SalesTable4711[[#This Row],[Net Revenue]]-SalesTable4711[[#This Row],[Total Cost]]</f>
        <v>162.45000000000005</v>
      </c>
      <c r="O635" s="2">
        <v>5</v>
      </c>
      <c r="P635" s="3">
        <f>SalesTable4711[[#This Row],[Unit Price]]*SalesTable4711[[#This Row],[Quantity]]</f>
        <v>391.1</v>
      </c>
      <c r="Q635" s="3">
        <f>ROUND(SalesTable4711[[#This Row],[Unit Price]]*SalesTable4711[[#This Row],[Quantity]]*(1-SalesTable4711[[#This Row],[Discount %]]),2)</f>
        <v>391.1</v>
      </c>
      <c r="R635" s="3">
        <f>SalesTable4711[[#This Row],[Net Revenue]]-SalesTable4711[[#This Row],[Total Cost]]</f>
        <v>162.45000000000005</v>
      </c>
      <c r="S635" s="34">
        <f>SalesTable4711[[#This Row],[Profit]]/SalesTable4711[[#This Row],[Net Revenue]]</f>
        <v>0.41536691383277941</v>
      </c>
    </row>
    <row r="636" spans="1:19">
      <c r="A636" s="1">
        <v>45965</v>
      </c>
      <c r="B636" t="s">
        <v>694</v>
      </c>
      <c r="C636" t="s">
        <v>89</v>
      </c>
      <c r="D636" t="s">
        <v>90</v>
      </c>
      <c r="E636" t="s">
        <v>75</v>
      </c>
      <c r="F636" t="s">
        <v>25</v>
      </c>
      <c r="G636" t="s">
        <v>26</v>
      </c>
      <c r="H636" t="s">
        <v>20</v>
      </c>
      <c r="I636" s="2">
        <v>4</v>
      </c>
      <c r="J636" s="3">
        <v>18.55</v>
      </c>
      <c r="K636" s="4">
        <v>0.2</v>
      </c>
      <c r="L636" s="3">
        <v>6.95</v>
      </c>
      <c r="M636" s="3">
        <f>SalesTable4711[[#This Row],[Quantity]]*SalesTable4711[[#This Row],[Unit Cost]]</f>
        <v>27.8</v>
      </c>
      <c r="N636" s="3">
        <f>SalesTable4711[[#This Row],[Net Revenue]]-SalesTable4711[[#This Row],[Total Cost]]</f>
        <v>31.56</v>
      </c>
      <c r="O636" s="2">
        <v>4</v>
      </c>
      <c r="P636" s="3">
        <f>SalesTable4711[[#This Row],[Unit Price]]*SalesTable4711[[#This Row],[Quantity]]</f>
        <v>74.2</v>
      </c>
      <c r="Q636" s="3">
        <f>ROUND(SalesTable4711[[#This Row],[Unit Price]]*SalesTable4711[[#This Row],[Quantity]]*(1-SalesTable4711[[#This Row],[Discount %]]),2)</f>
        <v>59.36</v>
      </c>
      <c r="R636" s="3">
        <f>SalesTable4711[[#This Row],[Net Revenue]]-SalesTable4711[[#This Row],[Total Cost]]</f>
        <v>31.56</v>
      </c>
      <c r="S636" s="34">
        <f>SalesTable4711[[#This Row],[Profit]]/SalesTable4711[[#This Row],[Net Revenue]]</f>
        <v>0.53167115902964956</v>
      </c>
    </row>
    <row r="637" spans="1:19">
      <c r="A637" s="1">
        <v>45799</v>
      </c>
      <c r="B637" t="s">
        <v>695</v>
      </c>
      <c r="C637" t="s">
        <v>55</v>
      </c>
      <c r="D637" t="s">
        <v>56</v>
      </c>
      <c r="E637" t="s">
        <v>24</v>
      </c>
      <c r="F637" t="s">
        <v>25</v>
      </c>
      <c r="G637" t="s">
        <v>26</v>
      </c>
      <c r="H637" t="s">
        <v>20</v>
      </c>
      <c r="I637" s="2">
        <v>6</v>
      </c>
      <c r="J637" s="3">
        <v>9.66</v>
      </c>
      <c r="K637" s="4">
        <v>0</v>
      </c>
      <c r="L637" s="3">
        <v>2.83</v>
      </c>
      <c r="M637" s="3">
        <f>SalesTable4711[[#This Row],[Quantity]]*SalesTable4711[[#This Row],[Unit Cost]]</f>
        <v>16.98</v>
      </c>
      <c r="N637" s="3">
        <f>SalesTable4711[[#This Row],[Net Revenue]]-SalesTable4711[[#This Row],[Total Cost]]</f>
        <v>40.980000000000004</v>
      </c>
      <c r="O637" s="2">
        <v>6</v>
      </c>
      <c r="P637" s="3">
        <f>SalesTable4711[[#This Row],[Unit Price]]*SalesTable4711[[#This Row],[Quantity]]</f>
        <v>57.96</v>
      </c>
      <c r="Q637" s="3">
        <f>ROUND(SalesTable4711[[#This Row],[Unit Price]]*SalesTable4711[[#This Row],[Quantity]]*(1-SalesTable4711[[#This Row],[Discount %]]),2)</f>
        <v>57.96</v>
      </c>
      <c r="R637" s="3">
        <f>SalesTable4711[[#This Row],[Net Revenue]]-SalesTable4711[[#This Row],[Total Cost]]</f>
        <v>40.980000000000004</v>
      </c>
      <c r="S637" s="34">
        <f>SalesTable4711[[#This Row],[Profit]]/SalesTable4711[[#This Row],[Net Revenue]]</f>
        <v>0.70703933747412018</v>
      </c>
    </row>
    <row r="638" spans="1:19">
      <c r="A638" s="1">
        <v>45693</v>
      </c>
      <c r="B638" t="s">
        <v>696</v>
      </c>
      <c r="C638" t="s">
        <v>58</v>
      </c>
      <c r="D638" t="s">
        <v>59</v>
      </c>
      <c r="E638" t="s">
        <v>17</v>
      </c>
      <c r="F638" t="s">
        <v>52</v>
      </c>
      <c r="G638" t="s">
        <v>53</v>
      </c>
      <c r="H638" t="s">
        <v>20</v>
      </c>
      <c r="I638" s="2">
        <v>2</v>
      </c>
      <c r="J638" s="3">
        <v>19.59</v>
      </c>
      <c r="K638" s="4">
        <v>0.05</v>
      </c>
      <c r="L638" s="3">
        <v>7.17</v>
      </c>
      <c r="M638" s="3">
        <f>SalesTable4711[[#This Row],[Quantity]]*SalesTable4711[[#This Row],[Unit Cost]]</f>
        <v>14.34</v>
      </c>
      <c r="N638" s="3">
        <f>SalesTable4711[[#This Row],[Net Revenue]]-SalesTable4711[[#This Row],[Total Cost]]</f>
        <v>22.88</v>
      </c>
      <c r="O638" s="2">
        <v>2</v>
      </c>
      <c r="P638" s="3">
        <f>SalesTable4711[[#This Row],[Unit Price]]*SalesTable4711[[#This Row],[Quantity]]</f>
        <v>39.18</v>
      </c>
      <c r="Q638" s="3">
        <f>ROUND(SalesTable4711[[#This Row],[Unit Price]]*SalesTable4711[[#This Row],[Quantity]]*(1-SalesTable4711[[#This Row],[Discount %]]),2)</f>
        <v>37.22</v>
      </c>
      <c r="R638" s="3">
        <f>SalesTable4711[[#This Row],[Net Revenue]]-SalesTable4711[[#This Row],[Total Cost]]</f>
        <v>22.88</v>
      </c>
      <c r="S638" s="34">
        <f>SalesTable4711[[#This Row],[Profit]]/SalesTable4711[[#This Row],[Net Revenue]]</f>
        <v>0.61472326706072</v>
      </c>
    </row>
    <row r="639" spans="1:19">
      <c r="A639" s="1">
        <v>45716</v>
      </c>
      <c r="B639" t="s">
        <v>697</v>
      </c>
      <c r="C639" t="s">
        <v>45</v>
      </c>
      <c r="D639" t="s">
        <v>46</v>
      </c>
      <c r="E639" t="s">
        <v>24</v>
      </c>
      <c r="F639" t="s">
        <v>25</v>
      </c>
      <c r="G639" t="s">
        <v>26</v>
      </c>
      <c r="H639" t="s">
        <v>20</v>
      </c>
      <c r="I639" s="2">
        <v>1</v>
      </c>
      <c r="J639" s="3">
        <v>23.51</v>
      </c>
      <c r="K639" s="4">
        <v>0.1</v>
      </c>
      <c r="L639" s="3">
        <v>8.64</v>
      </c>
      <c r="M639" s="3">
        <f>SalesTable4711[[#This Row],[Quantity]]*SalesTable4711[[#This Row],[Unit Cost]]</f>
        <v>8.64</v>
      </c>
      <c r="N639" s="3">
        <f>SalesTable4711[[#This Row],[Net Revenue]]-SalesTable4711[[#This Row],[Total Cost]]</f>
        <v>12.52</v>
      </c>
      <c r="O639" s="2">
        <v>1</v>
      </c>
      <c r="P639" s="3">
        <f>SalesTable4711[[#This Row],[Unit Price]]*SalesTable4711[[#This Row],[Quantity]]</f>
        <v>23.51</v>
      </c>
      <c r="Q639" s="3">
        <f>ROUND(SalesTable4711[[#This Row],[Unit Price]]*SalesTable4711[[#This Row],[Quantity]]*(1-SalesTable4711[[#This Row],[Discount %]]),2)</f>
        <v>21.16</v>
      </c>
      <c r="R639" s="3">
        <f>SalesTable4711[[#This Row],[Net Revenue]]-SalesTable4711[[#This Row],[Total Cost]]</f>
        <v>12.52</v>
      </c>
      <c r="S639" s="34">
        <f>SalesTable4711[[#This Row],[Profit]]/SalesTable4711[[#This Row],[Net Revenue]]</f>
        <v>0.59168241965973534</v>
      </c>
    </row>
    <row r="640" spans="1:19">
      <c r="A640" s="1">
        <v>45949</v>
      </c>
      <c r="B640" t="s">
        <v>698</v>
      </c>
      <c r="C640" t="s">
        <v>63</v>
      </c>
      <c r="D640" t="s">
        <v>64</v>
      </c>
      <c r="E640" t="s">
        <v>17</v>
      </c>
      <c r="F640" t="s">
        <v>18</v>
      </c>
      <c r="G640" t="s">
        <v>19</v>
      </c>
      <c r="H640" t="s">
        <v>33</v>
      </c>
      <c r="I640" s="2">
        <v>6</v>
      </c>
      <c r="J640" s="3">
        <v>81.3</v>
      </c>
      <c r="K640" s="4">
        <v>0</v>
      </c>
      <c r="L640" s="3">
        <v>44.47</v>
      </c>
      <c r="M640" s="3">
        <f>SalesTable4711[[#This Row],[Quantity]]*SalesTable4711[[#This Row],[Unit Cost]]</f>
        <v>266.82</v>
      </c>
      <c r="N640" s="3">
        <f>SalesTable4711[[#This Row],[Net Revenue]]-SalesTable4711[[#This Row],[Total Cost]]</f>
        <v>220.98000000000002</v>
      </c>
      <c r="O640" s="2">
        <v>0</v>
      </c>
      <c r="P640" s="3">
        <f>SalesTable4711[[#This Row],[Unit Price]]*SalesTable4711[[#This Row],[Quantity]]</f>
        <v>487.79999999999995</v>
      </c>
      <c r="Q640" s="3">
        <f>ROUND(SalesTable4711[[#This Row],[Unit Price]]*SalesTable4711[[#This Row],[Quantity]]*(1-SalesTable4711[[#This Row],[Discount %]]),2)</f>
        <v>487.8</v>
      </c>
      <c r="R640" s="3">
        <f>SalesTable4711[[#This Row],[Net Revenue]]-SalesTable4711[[#This Row],[Total Cost]]</f>
        <v>220.98000000000002</v>
      </c>
      <c r="S640" s="34">
        <f>SalesTable4711[[#This Row],[Profit]]/SalesTable4711[[#This Row],[Net Revenue]]</f>
        <v>0.45301353013530138</v>
      </c>
    </row>
    <row r="641" spans="1:19">
      <c r="A641" s="1">
        <v>45917</v>
      </c>
      <c r="B641" t="s">
        <v>699</v>
      </c>
      <c r="C641" t="s">
        <v>89</v>
      </c>
      <c r="D641" t="s">
        <v>90</v>
      </c>
      <c r="E641" t="s">
        <v>75</v>
      </c>
      <c r="F641" t="s">
        <v>52</v>
      </c>
      <c r="G641" t="s">
        <v>53</v>
      </c>
      <c r="H641" t="s">
        <v>20</v>
      </c>
      <c r="I641" s="2">
        <v>1</v>
      </c>
      <c r="J641" s="3">
        <v>19.21</v>
      </c>
      <c r="K641" s="4">
        <v>0</v>
      </c>
      <c r="L641" s="3">
        <v>6.93</v>
      </c>
      <c r="M641" s="3">
        <f>SalesTable4711[[#This Row],[Quantity]]*SalesTable4711[[#This Row],[Unit Cost]]</f>
        <v>6.93</v>
      </c>
      <c r="N641" s="3">
        <f>SalesTable4711[[#This Row],[Net Revenue]]-SalesTable4711[[#This Row],[Total Cost]]</f>
        <v>12.280000000000001</v>
      </c>
      <c r="O641" s="2">
        <v>1</v>
      </c>
      <c r="P641" s="3">
        <f>SalesTable4711[[#This Row],[Unit Price]]*SalesTable4711[[#This Row],[Quantity]]</f>
        <v>19.21</v>
      </c>
      <c r="Q641" s="3">
        <f>ROUND(SalesTable4711[[#This Row],[Unit Price]]*SalesTable4711[[#This Row],[Quantity]]*(1-SalesTable4711[[#This Row],[Discount %]]),2)</f>
        <v>19.21</v>
      </c>
      <c r="R641" s="3">
        <f>SalesTable4711[[#This Row],[Net Revenue]]-SalesTable4711[[#This Row],[Total Cost]]</f>
        <v>12.280000000000001</v>
      </c>
      <c r="S641" s="34">
        <f>SalesTable4711[[#This Row],[Profit]]/SalesTable4711[[#This Row],[Net Revenue]]</f>
        <v>0.63925039042165543</v>
      </c>
    </row>
    <row r="642" spans="1:19">
      <c r="A642" s="1">
        <v>45715</v>
      </c>
      <c r="B642" t="s">
        <v>700</v>
      </c>
      <c r="C642" t="s">
        <v>58</v>
      </c>
      <c r="D642" t="s">
        <v>59</v>
      </c>
      <c r="E642" t="s">
        <v>17</v>
      </c>
      <c r="F642" t="s">
        <v>18</v>
      </c>
      <c r="G642" t="s">
        <v>19</v>
      </c>
      <c r="H642" t="s">
        <v>20</v>
      </c>
      <c r="I642" s="2">
        <v>1</v>
      </c>
      <c r="J642" s="3">
        <v>19.670000000000002</v>
      </c>
      <c r="K642" s="4">
        <v>0</v>
      </c>
      <c r="L642" s="3">
        <v>7.44</v>
      </c>
      <c r="M642" s="3">
        <f>SalesTable4711[[#This Row],[Quantity]]*SalesTable4711[[#This Row],[Unit Cost]]</f>
        <v>7.44</v>
      </c>
      <c r="N642" s="3">
        <f>SalesTable4711[[#This Row],[Net Revenue]]-SalesTable4711[[#This Row],[Total Cost]]</f>
        <v>12.23</v>
      </c>
      <c r="O642" s="2">
        <v>1</v>
      </c>
      <c r="P642" s="3">
        <f>SalesTable4711[[#This Row],[Unit Price]]*SalesTable4711[[#This Row],[Quantity]]</f>
        <v>19.670000000000002</v>
      </c>
      <c r="Q642" s="3">
        <f>ROUND(SalesTable4711[[#This Row],[Unit Price]]*SalesTable4711[[#This Row],[Quantity]]*(1-SalesTable4711[[#This Row],[Discount %]]),2)</f>
        <v>19.670000000000002</v>
      </c>
      <c r="R642" s="3">
        <f>SalesTable4711[[#This Row],[Net Revenue]]-SalesTable4711[[#This Row],[Total Cost]]</f>
        <v>12.23</v>
      </c>
      <c r="S642" s="34">
        <f>SalesTable4711[[#This Row],[Profit]]/SalesTable4711[[#This Row],[Net Revenue]]</f>
        <v>0.62175902389425519</v>
      </c>
    </row>
    <row r="643" spans="1:19">
      <c r="A643" s="1">
        <v>45928</v>
      </c>
      <c r="B643" t="s">
        <v>701</v>
      </c>
      <c r="C643" t="s">
        <v>58</v>
      </c>
      <c r="D643" t="s">
        <v>59</v>
      </c>
      <c r="E643" t="s">
        <v>17</v>
      </c>
      <c r="F643" t="s">
        <v>25</v>
      </c>
      <c r="G643" t="s">
        <v>26</v>
      </c>
      <c r="H643" t="s">
        <v>33</v>
      </c>
      <c r="I643" s="2">
        <v>3</v>
      </c>
      <c r="J643" s="3">
        <v>20.14</v>
      </c>
      <c r="K643" s="4">
        <v>0.05</v>
      </c>
      <c r="L643" s="3">
        <v>7.23</v>
      </c>
      <c r="M643" s="3">
        <f>SalesTable4711[[#This Row],[Quantity]]*SalesTable4711[[#This Row],[Unit Cost]]</f>
        <v>21.69</v>
      </c>
      <c r="N643" s="3">
        <f>SalesTable4711[[#This Row],[Net Revenue]]-SalesTable4711[[#This Row],[Total Cost]]</f>
        <v>35.709999999999994</v>
      </c>
      <c r="O643" s="2">
        <v>0</v>
      </c>
      <c r="P643" s="3">
        <f>SalesTable4711[[#This Row],[Unit Price]]*SalesTable4711[[#This Row],[Quantity]]</f>
        <v>60.42</v>
      </c>
      <c r="Q643" s="3">
        <f>ROUND(SalesTable4711[[#This Row],[Unit Price]]*SalesTable4711[[#This Row],[Quantity]]*(1-SalesTable4711[[#This Row],[Discount %]]),2)</f>
        <v>57.4</v>
      </c>
      <c r="R643" s="3">
        <f>SalesTable4711[[#This Row],[Net Revenue]]-SalesTable4711[[#This Row],[Total Cost]]</f>
        <v>35.709999999999994</v>
      </c>
      <c r="S643" s="34">
        <f>SalesTable4711[[#This Row],[Profit]]/SalesTable4711[[#This Row],[Net Revenue]]</f>
        <v>0.6221254355400696</v>
      </c>
    </row>
    <row r="644" spans="1:19">
      <c r="A644" s="1">
        <v>45742</v>
      </c>
      <c r="B644" t="s">
        <v>702</v>
      </c>
      <c r="C644" t="s">
        <v>69</v>
      </c>
      <c r="D644" t="s">
        <v>70</v>
      </c>
      <c r="E644" t="s">
        <v>30</v>
      </c>
      <c r="F644" t="s">
        <v>52</v>
      </c>
      <c r="G644" t="s">
        <v>53</v>
      </c>
      <c r="H644" t="s">
        <v>33</v>
      </c>
      <c r="I644" s="2">
        <v>1</v>
      </c>
      <c r="J644" s="3">
        <v>41</v>
      </c>
      <c r="K644" s="4">
        <v>0</v>
      </c>
      <c r="L644" s="3">
        <v>18.36</v>
      </c>
      <c r="M644" s="3">
        <f>SalesTable4711[[#This Row],[Quantity]]*SalesTable4711[[#This Row],[Unit Cost]]</f>
        <v>18.36</v>
      </c>
      <c r="N644" s="3">
        <f>SalesTable4711[[#This Row],[Net Revenue]]-SalesTable4711[[#This Row],[Total Cost]]</f>
        <v>22.64</v>
      </c>
      <c r="O644" s="2">
        <v>0</v>
      </c>
      <c r="P644" s="3">
        <f>SalesTable4711[[#This Row],[Unit Price]]*SalesTable4711[[#This Row],[Quantity]]</f>
        <v>41</v>
      </c>
      <c r="Q644" s="3">
        <f>ROUND(SalesTable4711[[#This Row],[Unit Price]]*SalesTable4711[[#This Row],[Quantity]]*(1-SalesTable4711[[#This Row],[Discount %]]),2)</f>
        <v>41</v>
      </c>
      <c r="R644" s="3">
        <f>SalesTable4711[[#This Row],[Net Revenue]]-SalesTable4711[[#This Row],[Total Cost]]</f>
        <v>22.64</v>
      </c>
      <c r="S644" s="34">
        <f>SalesTable4711[[#This Row],[Profit]]/SalesTable4711[[#This Row],[Net Revenue]]</f>
        <v>0.55219512195121956</v>
      </c>
    </row>
    <row r="645" spans="1:19">
      <c r="A645" s="1">
        <v>45791</v>
      </c>
      <c r="B645" t="s">
        <v>703</v>
      </c>
      <c r="C645" t="s">
        <v>49</v>
      </c>
      <c r="D645" t="s">
        <v>50</v>
      </c>
      <c r="E645" t="s">
        <v>30</v>
      </c>
      <c r="F645" t="s">
        <v>18</v>
      </c>
      <c r="G645" t="s">
        <v>19</v>
      </c>
      <c r="H645" t="s">
        <v>33</v>
      </c>
      <c r="I645" s="2">
        <v>7</v>
      </c>
      <c r="J645" s="3">
        <v>189.46</v>
      </c>
      <c r="K645" s="4">
        <v>0</v>
      </c>
      <c r="L645" s="3">
        <v>119.13</v>
      </c>
      <c r="M645" s="3">
        <f>SalesTable4711[[#This Row],[Quantity]]*SalesTable4711[[#This Row],[Unit Cost]]</f>
        <v>833.91</v>
      </c>
      <c r="N645" s="3">
        <f>SalesTable4711[[#This Row],[Net Revenue]]-SalesTable4711[[#This Row],[Total Cost]]</f>
        <v>492.31000000000006</v>
      </c>
      <c r="O645" s="2">
        <v>0</v>
      </c>
      <c r="P645" s="3">
        <f>SalesTable4711[[#This Row],[Unit Price]]*SalesTable4711[[#This Row],[Quantity]]</f>
        <v>1326.22</v>
      </c>
      <c r="Q645" s="3">
        <f>ROUND(SalesTable4711[[#This Row],[Unit Price]]*SalesTable4711[[#This Row],[Quantity]]*(1-SalesTable4711[[#This Row],[Discount %]]),2)</f>
        <v>1326.22</v>
      </c>
      <c r="R645" s="3">
        <f>SalesTable4711[[#This Row],[Net Revenue]]-SalesTable4711[[#This Row],[Total Cost]]</f>
        <v>492.31000000000006</v>
      </c>
      <c r="S645" s="34">
        <f>SalesTable4711[[#This Row],[Profit]]/SalesTable4711[[#This Row],[Net Revenue]]</f>
        <v>0.37121292093317854</v>
      </c>
    </row>
    <row r="646" spans="1:19">
      <c r="A646" s="1">
        <v>45997</v>
      </c>
      <c r="B646" t="s">
        <v>704</v>
      </c>
      <c r="C646" t="s">
        <v>69</v>
      </c>
      <c r="D646" t="s">
        <v>70</v>
      </c>
      <c r="E646" t="s">
        <v>30</v>
      </c>
      <c r="F646" t="s">
        <v>41</v>
      </c>
      <c r="G646" t="s">
        <v>42</v>
      </c>
      <c r="H646" t="s">
        <v>33</v>
      </c>
      <c r="I646" s="2">
        <v>2</v>
      </c>
      <c r="J646" s="3">
        <v>40.520000000000003</v>
      </c>
      <c r="K646" s="4">
        <v>0.2</v>
      </c>
      <c r="L646" s="3">
        <v>18.38</v>
      </c>
      <c r="M646" s="3">
        <f>SalesTable4711[[#This Row],[Quantity]]*SalesTable4711[[#This Row],[Unit Cost]]</f>
        <v>36.76</v>
      </c>
      <c r="N646" s="3">
        <f>SalesTable4711[[#This Row],[Net Revenue]]-SalesTable4711[[#This Row],[Total Cost]]</f>
        <v>28.07</v>
      </c>
      <c r="O646" s="2">
        <v>0</v>
      </c>
      <c r="P646" s="3">
        <f>SalesTable4711[[#This Row],[Unit Price]]*SalesTable4711[[#This Row],[Quantity]]</f>
        <v>81.040000000000006</v>
      </c>
      <c r="Q646" s="3">
        <f>ROUND(SalesTable4711[[#This Row],[Unit Price]]*SalesTable4711[[#This Row],[Quantity]]*(1-SalesTable4711[[#This Row],[Discount %]]),2)</f>
        <v>64.83</v>
      </c>
      <c r="R646" s="3">
        <f>SalesTable4711[[#This Row],[Net Revenue]]-SalesTable4711[[#This Row],[Total Cost]]</f>
        <v>28.07</v>
      </c>
      <c r="S646" s="34">
        <f>SalesTable4711[[#This Row],[Profit]]/SalesTable4711[[#This Row],[Net Revenue]]</f>
        <v>0.4329785593089619</v>
      </c>
    </row>
    <row r="647" spans="1:19">
      <c r="A647" s="1">
        <v>45802</v>
      </c>
      <c r="B647" t="s">
        <v>705</v>
      </c>
      <c r="C647" t="s">
        <v>66</v>
      </c>
      <c r="D647" t="s">
        <v>67</v>
      </c>
      <c r="E647" t="s">
        <v>30</v>
      </c>
      <c r="F647" t="s">
        <v>18</v>
      </c>
      <c r="G647" t="s">
        <v>19</v>
      </c>
      <c r="H647" t="s">
        <v>20</v>
      </c>
      <c r="I647" s="2">
        <v>2</v>
      </c>
      <c r="J647" s="3">
        <v>69.62</v>
      </c>
      <c r="K647" s="4">
        <v>0.05</v>
      </c>
      <c r="L647" s="3">
        <v>33.619999999999997</v>
      </c>
      <c r="M647" s="3">
        <f>SalesTable4711[[#This Row],[Quantity]]*SalesTable4711[[#This Row],[Unit Cost]]</f>
        <v>67.239999999999995</v>
      </c>
      <c r="N647" s="3">
        <f>SalesTable4711[[#This Row],[Net Revenue]]-SalesTable4711[[#This Row],[Total Cost]]</f>
        <v>65.040000000000006</v>
      </c>
      <c r="O647" s="2">
        <v>2</v>
      </c>
      <c r="P647" s="3">
        <f>SalesTable4711[[#This Row],[Unit Price]]*SalesTable4711[[#This Row],[Quantity]]</f>
        <v>139.24</v>
      </c>
      <c r="Q647" s="3">
        <f>ROUND(SalesTable4711[[#This Row],[Unit Price]]*SalesTable4711[[#This Row],[Quantity]]*(1-SalesTable4711[[#This Row],[Discount %]]),2)</f>
        <v>132.28</v>
      </c>
      <c r="R647" s="3">
        <f>SalesTable4711[[#This Row],[Net Revenue]]-SalesTable4711[[#This Row],[Total Cost]]</f>
        <v>65.040000000000006</v>
      </c>
      <c r="S647" s="34">
        <f>SalesTable4711[[#This Row],[Profit]]/SalesTable4711[[#This Row],[Net Revenue]]</f>
        <v>0.4916843060175386</v>
      </c>
    </row>
    <row r="648" spans="1:19">
      <c r="A648" s="1">
        <v>45854</v>
      </c>
      <c r="B648" t="s">
        <v>706</v>
      </c>
      <c r="C648" t="s">
        <v>28</v>
      </c>
      <c r="D648" t="s">
        <v>29</v>
      </c>
      <c r="E648" t="s">
        <v>30</v>
      </c>
      <c r="F648" t="s">
        <v>52</v>
      </c>
      <c r="G648" t="s">
        <v>53</v>
      </c>
      <c r="H648" t="s">
        <v>20</v>
      </c>
      <c r="I648" s="2">
        <v>8</v>
      </c>
      <c r="J648" s="3">
        <v>24.92</v>
      </c>
      <c r="K648" s="4">
        <v>0.1</v>
      </c>
      <c r="L648" s="3">
        <v>10.48</v>
      </c>
      <c r="M648" s="3">
        <f>SalesTable4711[[#This Row],[Quantity]]*SalesTable4711[[#This Row],[Unit Cost]]</f>
        <v>83.84</v>
      </c>
      <c r="N648" s="3">
        <f>SalesTable4711[[#This Row],[Net Revenue]]-SalesTable4711[[#This Row],[Total Cost]]</f>
        <v>95.579999999999984</v>
      </c>
      <c r="O648" s="2">
        <v>8</v>
      </c>
      <c r="P648" s="3">
        <f>SalesTable4711[[#This Row],[Unit Price]]*SalesTable4711[[#This Row],[Quantity]]</f>
        <v>199.36</v>
      </c>
      <c r="Q648" s="3">
        <f>ROUND(SalesTable4711[[#This Row],[Unit Price]]*SalesTable4711[[#This Row],[Quantity]]*(1-SalesTable4711[[#This Row],[Discount %]]),2)</f>
        <v>179.42</v>
      </c>
      <c r="R648" s="3">
        <f>SalesTable4711[[#This Row],[Net Revenue]]-SalesTable4711[[#This Row],[Total Cost]]</f>
        <v>95.579999999999984</v>
      </c>
      <c r="S648" s="34">
        <f>SalesTable4711[[#This Row],[Profit]]/SalesTable4711[[#This Row],[Net Revenue]]</f>
        <v>0.53271653104447658</v>
      </c>
    </row>
    <row r="649" spans="1:19">
      <c r="A649" s="1">
        <v>45728</v>
      </c>
      <c r="B649" t="s">
        <v>707</v>
      </c>
      <c r="C649" t="s">
        <v>49</v>
      </c>
      <c r="D649" t="s">
        <v>50</v>
      </c>
      <c r="E649" t="s">
        <v>30</v>
      </c>
      <c r="F649" t="s">
        <v>31</v>
      </c>
      <c r="G649" t="s">
        <v>32</v>
      </c>
      <c r="H649" t="s">
        <v>20</v>
      </c>
      <c r="I649" s="2">
        <v>1</v>
      </c>
      <c r="J649" s="3">
        <v>190.77</v>
      </c>
      <c r="K649" s="4">
        <v>0.15</v>
      </c>
      <c r="L649" s="3">
        <v>117.8</v>
      </c>
      <c r="M649" s="3">
        <f>SalesTable4711[[#This Row],[Quantity]]*SalesTable4711[[#This Row],[Unit Cost]]</f>
        <v>117.8</v>
      </c>
      <c r="N649" s="3">
        <f>SalesTable4711[[#This Row],[Net Revenue]]-SalesTable4711[[#This Row],[Total Cost]]</f>
        <v>44.350000000000009</v>
      </c>
      <c r="O649" s="2">
        <v>1</v>
      </c>
      <c r="P649" s="3">
        <f>SalesTable4711[[#This Row],[Unit Price]]*SalesTable4711[[#This Row],[Quantity]]</f>
        <v>190.77</v>
      </c>
      <c r="Q649" s="3">
        <f>ROUND(SalesTable4711[[#This Row],[Unit Price]]*SalesTable4711[[#This Row],[Quantity]]*(1-SalesTable4711[[#This Row],[Discount %]]),2)</f>
        <v>162.15</v>
      </c>
      <c r="R649" s="3">
        <f>SalesTable4711[[#This Row],[Net Revenue]]-SalesTable4711[[#This Row],[Total Cost]]</f>
        <v>44.350000000000009</v>
      </c>
      <c r="S649" s="34">
        <f>SalesTable4711[[#This Row],[Profit]]/SalesTable4711[[#This Row],[Net Revenue]]</f>
        <v>0.2735121800801727</v>
      </c>
    </row>
    <row r="650" spans="1:19">
      <c r="A650" s="1">
        <v>45727</v>
      </c>
      <c r="B650" t="s">
        <v>708</v>
      </c>
      <c r="C650" t="s">
        <v>39</v>
      </c>
      <c r="D650" t="s">
        <v>40</v>
      </c>
      <c r="E650" t="s">
        <v>30</v>
      </c>
      <c r="F650" t="s">
        <v>18</v>
      </c>
      <c r="G650" t="s">
        <v>19</v>
      </c>
      <c r="H650" t="s">
        <v>33</v>
      </c>
      <c r="I650" s="2">
        <v>6</v>
      </c>
      <c r="J650" s="3">
        <v>55.45</v>
      </c>
      <c r="K650" s="4">
        <v>0</v>
      </c>
      <c r="L650" s="3">
        <v>27.08</v>
      </c>
      <c r="M650" s="3">
        <f>SalesTable4711[[#This Row],[Quantity]]*SalesTable4711[[#This Row],[Unit Cost]]</f>
        <v>162.47999999999999</v>
      </c>
      <c r="N650" s="3">
        <f>SalesTable4711[[#This Row],[Net Revenue]]-SalesTable4711[[#This Row],[Total Cost]]</f>
        <v>170.22</v>
      </c>
      <c r="O650" s="2">
        <v>0</v>
      </c>
      <c r="P650" s="3">
        <f>SalesTable4711[[#This Row],[Unit Price]]*SalesTable4711[[#This Row],[Quantity]]</f>
        <v>332.70000000000005</v>
      </c>
      <c r="Q650" s="3">
        <f>ROUND(SalesTable4711[[#This Row],[Unit Price]]*SalesTable4711[[#This Row],[Quantity]]*(1-SalesTable4711[[#This Row],[Discount %]]),2)</f>
        <v>332.7</v>
      </c>
      <c r="R650" s="3">
        <f>SalesTable4711[[#This Row],[Net Revenue]]-SalesTable4711[[#This Row],[Total Cost]]</f>
        <v>170.22</v>
      </c>
      <c r="S650" s="34">
        <f>SalesTable4711[[#This Row],[Profit]]/SalesTable4711[[#This Row],[Net Revenue]]</f>
        <v>0.51163210099188461</v>
      </c>
    </row>
    <row r="651" spans="1:19">
      <c r="A651" s="1">
        <v>45877</v>
      </c>
      <c r="B651" t="s">
        <v>709</v>
      </c>
      <c r="C651" t="s">
        <v>66</v>
      </c>
      <c r="D651" t="s">
        <v>67</v>
      </c>
      <c r="E651" t="s">
        <v>30</v>
      </c>
      <c r="F651" t="s">
        <v>52</v>
      </c>
      <c r="G651" t="s">
        <v>53</v>
      </c>
      <c r="H651" t="s">
        <v>33</v>
      </c>
      <c r="I651" s="2">
        <v>3</v>
      </c>
      <c r="J651" s="3">
        <v>72.069999999999993</v>
      </c>
      <c r="K651" s="4">
        <v>0.15</v>
      </c>
      <c r="L651" s="3">
        <v>34.46</v>
      </c>
      <c r="M651" s="3">
        <f>SalesTable4711[[#This Row],[Quantity]]*SalesTable4711[[#This Row],[Unit Cost]]</f>
        <v>103.38</v>
      </c>
      <c r="N651" s="3">
        <f>SalesTable4711[[#This Row],[Net Revenue]]-SalesTable4711[[#This Row],[Total Cost]]</f>
        <v>80.400000000000006</v>
      </c>
      <c r="O651" s="2">
        <v>0</v>
      </c>
      <c r="P651" s="3">
        <f>SalesTable4711[[#This Row],[Unit Price]]*SalesTable4711[[#This Row],[Quantity]]</f>
        <v>216.20999999999998</v>
      </c>
      <c r="Q651" s="3">
        <f>ROUND(SalesTable4711[[#This Row],[Unit Price]]*SalesTable4711[[#This Row],[Quantity]]*(1-SalesTable4711[[#This Row],[Discount %]]),2)</f>
        <v>183.78</v>
      </c>
      <c r="R651" s="3">
        <f>SalesTable4711[[#This Row],[Net Revenue]]-SalesTable4711[[#This Row],[Total Cost]]</f>
        <v>80.400000000000006</v>
      </c>
      <c r="S651" s="34">
        <f>SalesTable4711[[#This Row],[Profit]]/SalesTable4711[[#This Row],[Net Revenue]]</f>
        <v>0.43747959516813584</v>
      </c>
    </row>
    <row r="652" spans="1:19">
      <c r="A652" s="1">
        <v>45771</v>
      </c>
      <c r="B652" t="s">
        <v>710</v>
      </c>
      <c r="C652" t="s">
        <v>82</v>
      </c>
      <c r="D652" t="s">
        <v>83</v>
      </c>
      <c r="E652" t="s">
        <v>75</v>
      </c>
      <c r="F652" t="s">
        <v>31</v>
      </c>
      <c r="G652" t="s">
        <v>32</v>
      </c>
      <c r="H652" t="s">
        <v>20</v>
      </c>
      <c r="I652" s="2">
        <v>3</v>
      </c>
      <c r="J652" s="3">
        <v>27.03</v>
      </c>
      <c r="K652" s="4">
        <v>0</v>
      </c>
      <c r="L652" s="3">
        <v>11.94</v>
      </c>
      <c r="M652" s="3">
        <f>SalesTable4711[[#This Row],[Quantity]]*SalesTable4711[[#This Row],[Unit Cost]]</f>
        <v>35.82</v>
      </c>
      <c r="N652" s="3">
        <f>SalesTable4711[[#This Row],[Net Revenue]]-SalesTable4711[[#This Row],[Total Cost]]</f>
        <v>45.27</v>
      </c>
      <c r="O652" s="2">
        <v>3</v>
      </c>
      <c r="P652" s="3">
        <f>SalesTable4711[[#This Row],[Unit Price]]*SalesTable4711[[#This Row],[Quantity]]</f>
        <v>81.09</v>
      </c>
      <c r="Q652" s="3">
        <f>ROUND(SalesTable4711[[#This Row],[Unit Price]]*SalesTable4711[[#This Row],[Quantity]]*(1-SalesTable4711[[#This Row],[Discount %]]),2)</f>
        <v>81.09</v>
      </c>
      <c r="R652" s="3">
        <f>SalesTable4711[[#This Row],[Net Revenue]]-SalesTable4711[[#This Row],[Total Cost]]</f>
        <v>45.27</v>
      </c>
      <c r="S652" s="34">
        <f>SalesTable4711[[#This Row],[Profit]]/SalesTable4711[[#This Row],[Net Revenue]]</f>
        <v>0.55826859045504995</v>
      </c>
    </row>
    <row r="653" spans="1:19">
      <c r="A653" s="1">
        <v>45810</v>
      </c>
      <c r="B653" t="s">
        <v>711</v>
      </c>
      <c r="C653" t="s">
        <v>28</v>
      </c>
      <c r="D653" t="s">
        <v>29</v>
      </c>
      <c r="E653" t="s">
        <v>30</v>
      </c>
      <c r="F653" t="s">
        <v>52</v>
      </c>
      <c r="G653" t="s">
        <v>53</v>
      </c>
      <c r="H653" t="s">
        <v>33</v>
      </c>
      <c r="I653" s="2">
        <v>3</v>
      </c>
      <c r="J653" s="3">
        <v>24.88</v>
      </c>
      <c r="K653" s="4">
        <v>0.1</v>
      </c>
      <c r="L653" s="3">
        <v>10.49</v>
      </c>
      <c r="M653" s="3">
        <f>SalesTable4711[[#This Row],[Quantity]]*SalesTable4711[[#This Row],[Unit Cost]]</f>
        <v>31.47</v>
      </c>
      <c r="N653" s="3">
        <f>SalesTable4711[[#This Row],[Net Revenue]]-SalesTable4711[[#This Row],[Total Cost]]</f>
        <v>35.710000000000008</v>
      </c>
      <c r="O653" s="2">
        <v>0</v>
      </c>
      <c r="P653" s="3">
        <f>SalesTable4711[[#This Row],[Unit Price]]*SalesTable4711[[#This Row],[Quantity]]</f>
        <v>74.64</v>
      </c>
      <c r="Q653" s="3">
        <f>ROUND(SalesTable4711[[#This Row],[Unit Price]]*SalesTable4711[[#This Row],[Quantity]]*(1-SalesTable4711[[#This Row],[Discount %]]),2)</f>
        <v>67.180000000000007</v>
      </c>
      <c r="R653" s="3">
        <f>SalesTable4711[[#This Row],[Net Revenue]]-SalesTable4711[[#This Row],[Total Cost]]</f>
        <v>35.710000000000008</v>
      </c>
      <c r="S653" s="34">
        <f>SalesTable4711[[#This Row],[Profit]]/SalesTable4711[[#This Row],[Net Revenue]]</f>
        <v>0.53155701101518316</v>
      </c>
    </row>
    <row r="654" spans="1:19">
      <c r="A654" s="1">
        <v>45988</v>
      </c>
      <c r="B654" t="s">
        <v>712</v>
      </c>
      <c r="C654" t="s">
        <v>66</v>
      </c>
      <c r="D654" t="s">
        <v>67</v>
      </c>
      <c r="E654" t="s">
        <v>30</v>
      </c>
      <c r="F654" t="s">
        <v>52</v>
      </c>
      <c r="G654" t="s">
        <v>53</v>
      </c>
      <c r="H654" t="s">
        <v>33</v>
      </c>
      <c r="I654" s="2">
        <v>1</v>
      </c>
      <c r="J654" s="3">
        <v>70.8</v>
      </c>
      <c r="K654" s="4">
        <v>0.1</v>
      </c>
      <c r="L654" s="3">
        <v>33.5</v>
      </c>
      <c r="M654" s="3">
        <f>SalesTable4711[[#This Row],[Quantity]]*SalesTable4711[[#This Row],[Unit Cost]]</f>
        <v>33.5</v>
      </c>
      <c r="N654" s="3">
        <f>SalesTable4711[[#This Row],[Net Revenue]]-SalesTable4711[[#This Row],[Total Cost]]</f>
        <v>30.22</v>
      </c>
      <c r="O654" s="2">
        <v>0</v>
      </c>
      <c r="P654" s="3">
        <f>SalesTable4711[[#This Row],[Unit Price]]*SalesTable4711[[#This Row],[Quantity]]</f>
        <v>70.8</v>
      </c>
      <c r="Q654" s="3">
        <f>ROUND(SalesTable4711[[#This Row],[Unit Price]]*SalesTable4711[[#This Row],[Quantity]]*(1-SalesTable4711[[#This Row],[Discount %]]),2)</f>
        <v>63.72</v>
      </c>
      <c r="R654" s="3">
        <f>SalesTable4711[[#This Row],[Net Revenue]]-SalesTable4711[[#This Row],[Total Cost]]</f>
        <v>30.22</v>
      </c>
      <c r="S654" s="34">
        <f>SalesTable4711[[#This Row],[Profit]]/SalesTable4711[[#This Row],[Net Revenue]]</f>
        <v>0.47426239799121156</v>
      </c>
    </row>
    <row r="655" spans="1:19">
      <c r="A655" s="1">
        <v>45798</v>
      </c>
      <c r="B655" t="s">
        <v>713</v>
      </c>
      <c r="C655" t="s">
        <v>66</v>
      </c>
      <c r="D655" t="s">
        <v>67</v>
      </c>
      <c r="E655" t="s">
        <v>30</v>
      </c>
      <c r="F655" t="s">
        <v>41</v>
      </c>
      <c r="G655" t="s">
        <v>42</v>
      </c>
      <c r="H655" t="s">
        <v>33</v>
      </c>
      <c r="I655" s="2">
        <v>2</v>
      </c>
      <c r="J655" s="3">
        <v>70.84</v>
      </c>
      <c r="K655" s="4">
        <v>0</v>
      </c>
      <c r="L655" s="3">
        <v>34.65</v>
      </c>
      <c r="M655" s="3">
        <f>SalesTable4711[[#This Row],[Quantity]]*SalesTable4711[[#This Row],[Unit Cost]]</f>
        <v>69.3</v>
      </c>
      <c r="N655" s="3">
        <f>SalesTable4711[[#This Row],[Net Revenue]]-SalesTable4711[[#This Row],[Total Cost]]</f>
        <v>72.38000000000001</v>
      </c>
      <c r="O655" s="2">
        <v>0</v>
      </c>
      <c r="P655" s="3">
        <f>SalesTable4711[[#This Row],[Unit Price]]*SalesTable4711[[#This Row],[Quantity]]</f>
        <v>141.68</v>
      </c>
      <c r="Q655" s="3">
        <f>ROUND(SalesTable4711[[#This Row],[Unit Price]]*SalesTable4711[[#This Row],[Quantity]]*(1-SalesTable4711[[#This Row],[Discount %]]),2)</f>
        <v>141.68</v>
      </c>
      <c r="R655" s="3">
        <f>SalesTable4711[[#This Row],[Net Revenue]]-SalesTable4711[[#This Row],[Total Cost]]</f>
        <v>72.38000000000001</v>
      </c>
      <c r="S655" s="34">
        <f>SalesTable4711[[#This Row],[Profit]]/SalesTable4711[[#This Row],[Net Revenue]]</f>
        <v>0.51086956521739135</v>
      </c>
    </row>
    <row r="656" spans="1:19">
      <c r="A656" s="1">
        <v>45843</v>
      </c>
      <c r="B656" t="s">
        <v>714</v>
      </c>
      <c r="C656" t="s">
        <v>35</v>
      </c>
      <c r="D656" t="s">
        <v>36</v>
      </c>
      <c r="E656" t="s">
        <v>17</v>
      </c>
      <c r="F656" t="s">
        <v>52</v>
      </c>
      <c r="G656" t="s">
        <v>53</v>
      </c>
      <c r="H656" t="s">
        <v>20</v>
      </c>
      <c r="I656" s="2">
        <v>7</v>
      </c>
      <c r="J656" s="3">
        <v>24.68</v>
      </c>
      <c r="K656" s="4">
        <v>0</v>
      </c>
      <c r="L656" s="3">
        <v>9.44</v>
      </c>
      <c r="M656" s="3">
        <f>SalesTable4711[[#This Row],[Quantity]]*SalesTable4711[[#This Row],[Unit Cost]]</f>
        <v>66.08</v>
      </c>
      <c r="N656" s="3">
        <f>SalesTable4711[[#This Row],[Net Revenue]]-SalesTable4711[[#This Row],[Total Cost]]</f>
        <v>106.67999999999999</v>
      </c>
      <c r="O656" s="2">
        <v>7</v>
      </c>
      <c r="P656" s="3">
        <f>SalesTable4711[[#This Row],[Unit Price]]*SalesTable4711[[#This Row],[Quantity]]</f>
        <v>172.76</v>
      </c>
      <c r="Q656" s="3">
        <f>ROUND(SalesTable4711[[#This Row],[Unit Price]]*SalesTable4711[[#This Row],[Quantity]]*(1-SalesTable4711[[#This Row],[Discount %]]),2)</f>
        <v>172.76</v>
      </c>
      <c r="R656" s="3">
        <f>SalesTable4711[[#This Row],[Net Revenue]]-SalesTable4711[[#This Row],[Total Cost]]</f>
        <v>106.67999999999999</v>
      </c>
      <c r="S656" s="34">
        <f>SalesTable4711[[#This Row],[Profit]]/SalesTable4711[[#This Row],[Net Revenue]]</f>
        <v>0.61750405186385737</v>
      </c>
    </row>
    <row r="657" spans="1:19">
      <c r="A657" s="1">
        <v>46002</v>
      </c>
      <c r="B657" t="s">
        <v>715</v>
      </c>
      <c r="C657" t="s">
        <v>22</v>
      </c>
      <c r="D657" t="s">
        <v>23</v>
      </c>
      <c r="E657" t="s">
        <v>24</v>
      </c>
      <c r="F657" t="s">
        <v>41</v>
      </c>
      <c r="G657" t="s">
        <v>42</v>
      </c>
      <c r="H657" t="s">
        <v>20</v>
      </c>
      <c r="I657" s="2">
        <v>8</v>
      </c>
      <c r="J657" s="3">
        <v>13.02</v>
      </c>
      <c r="K657" s="4">
        <v>0.15</v>
      </c>
      <c r="L657" s="3">
        <v>4.29</v>
      </c>
      <c r="M657" s="3">
        <f>SalesTable4711[[#This Row],[Quantity]]*SalesTable4711[[#This Row],[Unit Cost]]</f>
        <v>34.32</v>
      </c>
      <c r="N657" s="3">
        <f>SalesTable4711[[#This Row],[Net Revenue]]-SalesTable4711[[#This Row],[Total Cost]]</f>
        <v>54.220000000000006</v>
      </c>
      <c r="O657" s="2">
        <v>8</v>
      </c>
      <c r="P657" s="3">
        <f>SalesTable4711[[#This Row],[Unit Price]]*SalesTable4711[[#This Row],[Quantity]]</f>
        <v>104.16</v>
      </c>
      <c r="Q657" s="3">
        <f>ROUND(SalesTable4711[[#This Row],[Unit Price]]*SalesTable4711[[#This Row],[Quantity]]*(1-SalesTable4711[[#This Row],[Discount %]]),2)</f>
        <v>88.54</v>
      </c>
      <c r="R657" s="3">
        <f>SalesTable4711[[#This Row],[Net Revenue]]-SalesTable4711[[#This Row],[Total Cost]]</f>
        <v>54.220000000000006</v>
      </c>
      <c r="S657" s="34">
        <f>SalesTable4711[[#This Row],[Profit]]/SalesTable4711[[#This Row],[Net Revenue]]</f>
        <v>0.61237858594985317</v>
      </c>
    </row>
    <row r="658" spans="1:19">
      <c r="A658" s="1">
        <v>45688</v>
      </c>
      <c r="B658" t="s">
        <v>716</v>
      </c>
      <c r="C658" t="s">
        <v>63</v>
      </c>
      <c r="D658" t="s">
        <v>64</v>
      </c>
      <c r="E658" t="s">
        <v>17</v>
      </c>
      <c r="F658" t="s">
        <v>18</v>
      </c>
      <c r="G658" t="s">
        <v>19</v>
      </c>
      <c r="H658" t="s">
        <v>33</v>
      </c>
      <c r="I658" s="2">
        <v>1</v>
      </c>
      <c r="J658" s="3">
        <v>79.34</v>
      </c>
      <c r="K658" s="4">
        <v>0</v>
      </c>
      <c r="L658" s="3">
        <v>44.76</v>
      </c>
      <c r="M658" s="3">
        <f>SalesTable4711[[#This Row],[Quantity]]*SalesTable4711[[#This Row],[Unit Cost]]</f>
        <v>44.76</v>
      </c>
      <c r="N658" s="3">
        <f>SalesTable4711[[#This Row],[Net Revenue]]-SalesTable4711[[#This Row],[Total Cost]]</f>
        <v>34.580000000000005</v>
      </c>
      <c r="O658" s="2">
        <v>0</v>
      </c>
      <c r="P658" s="3">
        <f>SalesTable4711[[#This Row],[Unit Price]]*SalesTable4711[[#This Row],[Quantity]]</f>
        <v>79.34</v>
      </c>
      <c r="Q658" s="3">
        <f>ROUND(SalesTable4711[[#This Row],[Unit Price]]*SalesTable4711[[#This Row],[Quantity]]*(1-SalesTable4711[[#This Row],[Discount %]]),2)</f>
        <v>79.34</v>
      </c>
      <c r="R658" s="3">
        <f>SalesTable4711[[#This Row],[Net Revenue]]-SalesTable4711[[#This Row],[Total Cost]]</f>
        <v>34.580000000000005</v>
      </c>
      <c r="S658" s="34">
        <f>SalesTable4711[[#This Row],[Profit]]/SalesTable4711[[#This Row],[Net Revenue]]</f>
        <v>0.43584572724981097</v>
      </c>
    </row>
    <row r="659" spans="1:19">
      <c r="A659" s="1">
        <v>45734</v>
      </c>
      <c r="B659" t="s">
        <v>717</v>
      </c>
      <c r="C659" t="s">
        <v>15</v>
      </c>
      <c r="D659" t="s">
        <v>16</v>
      </c>
      <c r="E659" t="s">
        <v>17</v>
      </c>
      <c r="F659" t="s">
        <v>41</v>
      </c>
      <c r="G659" t="s">
        <v>42</v>
      </c>
      <c r="H659" t="s">
        <v>33</v>
      </c>
      <c r="I659" s="2">
        <v>6</v>
      </c>
      <c r="J659" s="3">
        <v>29.34</v>
      </c>
      <c r="K659" s="4">
        <v>0.1</v>
      </c>
      <c r="L659" s="3">
        <v>11.87</v>
      </c>
      <c r="M659" s="3">
        <f>SalesTable4711[[#This Row],[Quantity]]*SalesTable4711[[#This Row],[Unit Cost]]</f>
        <v>71.22</v>
      </c>
      <c r="N659" s="3">
        <f>SalesTable4711[[#This Row],[Net Revenue]]-SalesTable4711[[#This Row],[Total Cost]]</f>
        <v>87.22</v>
      </c>
      <c r="O659" s="2">
        <v>0</v>
      </c>
      <c r="P659" s="3">
        <f>SalesTable4711[[#This Row],[Unit Price]]*SalesTable4711[[#This Row],[Quantity]]</f>
        <v>176.04</v>
      </c>
      <c r="Q659" s="3">
        <f>ROUND(SalesTable4711[[#This Row],[Unit Price]]*SalesTable4711[[#This Row],[Quantity]]*(1-SalesTable4711[[#This Row],[Discount %]]),2)</f>
        <v>158.44</v>
      </c>
      <c r="R659" s="3">
        <f>SalesTable4711[[#This Row],[Net Revenue]]-SalesTable4711[[#This Row],[Total Cost]]</f>
        <v>87.22</v>
      </c>
      <c r="S659" s="34">
        <f>SalesTable4711[[#This Row],[Profit]]/SalesTable4711[[#This Row],[Net Revenue]]</f>
        <v>0.55049229992426152</v>
      </c>
    </row>
    <row r="660" spans="1:19">
      <c r="A660" s="1">
        <v>45704</v>
      </c>
      <c r="B660" t="s">
        <v>718</v>
      </c>
      <c r="C660" t="s">
        <v>15</v>
      </c>
      <c r="D660" t="s">
        <v>16</v>
      </c>
      <c r="E660" t="s">
        <v>17</v>
      </c>
      <c r="F660" t="s">
        <v>25</v>
      </c>
      <c r="G660" t="s">
        <v>26</v>
      </c>
      <c r="H660" t="s">
        <v>33</v>
      </c>
      <c r="I660" s="2">
        <v>5</v>
      </c>
      <c r="J660" s="3">
        <v>30.45</v>
      </c>
      <c r="K660" s="4">
        <v>0.05</v>
      </c>
      <c r="L660" s="3">
        <v>11.91</v>
      </c>
      <c r="M660" s="3">
        <f>SalesTable4711[[#This Row],[Quantity]]*SalesTable4711[[#This Row],[Unit Cost]]</f>
        <v>59.55</v>
      </c>
      <c r="N660" s="3">
        <f>SalesTable4711[[#This Row],[Net Revenue]]-SalesTable4711[[#This Row],[Total Cost]]</f>
        <v>85.089999999999989</v>
      </c>
      <c r="O660" s="2">
        <v>0</v>
      </c>
      <c r="P660" s="3">
        <f>SalesTable4711[[#This Row],[Unit Price]]*SalesTable4711[[#This Row],[Quantity]]</f>
        <v>152.25</v>
      </c>
      <c r="Q660" s="3">
        <f>ROUND(SalesTable4711[[#This Row],[Unit Price]]*SalesTable4711[[#This Row],[Quantity]]*(1-SalesTable4711[[#This Row],[Discount %]]),2)</f>
        <v>144.63999999999999</v>
      </c>
      <c r="R660" s="3">
        <f>SalesTable4711[[#This Row],[Net Revenue]]-SalesTable4711[[#This Row],[Total Cost]]</f>
        <v>85.089999999999989</v>
      </c>
      <c r="S660" s="34">
        <f>SalesTable4711[[#This Row],[Profit]]/SalesTable4711[[#This Row],[Net Revenue]]</f>
        <v>0.58828816371681414</v>
      </c>
    </row>
    <row r="661" spans="1:19">
      <c r="A661" s="1">
        <v>46008</v>
      </c>
      <c r="B661" t="s">
        <v>719</v>
      </c>
      <c r="C661" t="s">
        <v>45</v>
      </c>
      <c r="D661" t="s">
        <v>46</v>
      </c>
      <c r="E661" t="s">
        <v>24</v>
      </c>
      <c r="F661" t="s">
        <v>52</v>
      </c>
      <c r="G661" t="s">
        <v>53</v>
      </c>
      <c r="H661" t="s">
        <v>20</v>
      </c>
      <c r="I661" s="2">
        <v>2</v>
      </c>
      <c r="J661" s="3">
        <v>22.92</v>
      </c>
      <c r="K661" s="4">
        <v>0.2</v>
      </c>
      <c r="L661" s="3">
        <v>8.51</v>
      </c>
      <c r="M661" s="3">
        <f>SalesTable4711[[#This Row],[Quantity]]*SalesTable4711[[#This Row],[Unit Cost]]</f>
        <v>17.02</v>
      </c>
      <c r="N661" s="3">
        <f>SalesTable4711[[#This Row],[Net Revenue]]-SalesTable4711[[#This Row],[Total Cost]]</f>
        <v>19.650000000000002</v>
      </c>
      <c r="O661" s="2">
        <v>2</v>
      </c>
      <c r="P661" s="3">
        <f>SalesTable4711[[#This Row],[Unit Price]]*SalesTable4711[[#This Row],[Quantity]]</f>
        <v>45.84</v>
      </c>
      <c r="Q661" s="3">
        <f>ROUND(SalesTable4711[[#This Row],[Unit Price]]*SalesTable4711[[#This Row],[Quantity]]*(1-SalesTable4711[[#This Row],[Discount %]]),2)</f>
        <v>36.67</v>
      </c>
      <c r="R661" s="3">
        <f>SalesTable4711[[#This Row],[Net Revenue]]-SalesTable4711[[#This Row],[Total Cost]]</f>
        <v>19.650000000000002</v>
      </c>
      <c r="S661" s="34">
        <f>SalesTable4711[[#This Row],[Profit]]/SalesTable4711[[#This Row],[Net Revenue]]</f>
        <v>0.53586037632942463</v>
      </c>
    </row>
    <row r="662" spans="1:19">
      <c r="A662" s="1">
        <v>45990</v>
      </c>
      <c r="B662" t="s">
        <v>720</v>
      </c>
      <c r="C662" t="s">
        <v>49</v>
      </c>
      <c r="D662" t="s">
        <v>50</v>
      </c>
      <c r="E662" t="s">
        <v>30</v>
      </c>
      <c r="F662" t="s">
        <v>52</v>
      </c>
      <c r="G662" t="s">
        <v>53</v>
      </c>
      <c r="H662" t="s">
        <v>33</v>
      </c>
      <c r="I662" s="2">
        <v>6</v>
      </c>
      <c r="J662" s="3">
        <v>186.44</v>
      </c>
      <c r="K662" s="4">
        <v>0.15</v>
      </c>
      <c r="L662" s="3">
        <v>119.88</v>
      </c>
      <c r="M662" s="3">
        <f>SalesTable4711[[#This Row],[Quantity]]*SalesTable4711[[#This Row],[Unit Cost]]</f>
        <v>719.28</v>
      </c>
      <c r="N662" s="3">
        <f>SalesTable4711[[#This Row],[Net Revenue]]-SalesTable4711[[#This Row],[Total Cost]]</f>
        <v>231.56000000000006</v>
      </c>
      <c r="O662" s="2">
        <v>0</v>
      </c>
      <c r="P662" s="3">
        <f>SalesTable4711[[#This Row],[Unit Price]]*SalesTable4711[[#This Row],[Quantity]]</f>
        <v>1118.6399999999999</v>
      </c>
      <c r="Q662" s="3">
        <f>ROUND(SalesTable4711[[#This Row],[Unit Price]]*SalesTable4711[[#This Row],[Quantity]]*(1-SalesTable4711[[#This Row],[Discount %]]),2)</f>
        <v>950.84</v>
      </c>
      <c r="R662" s="3">
        <f>SalesTable4711[[#This Row],[Net Revenue]]-SalesTable4711[[#This Row],[Total Cost]]</f>
        <v>231.56000000000006</v>
      </c>
      <c r="S662" s="34">
        <f>SalesTable4711[[#This Row],[Profit]]/SalesTable4711[[#This Row],[Net Revenue]]</f>
        <v>0.2435320348323588</v>
      </c>
    </row>
    <row r="663" spans="1:19">
      <c r="A663" s="1">
        <v>45808</v>
      </c>
      <c r="B663" t="s">
        <v>721</v>
      </c>
      <c r="C663" t="s">
        <v>66</v>
      </c>
      <c r="D663" t="s">
        <v>67</v>
      </c>
      <c r="E663" t="s">
        <v>30</v>
      </c>
      <c r="F663" t="s">
        <v>41</v>
      </c>
      <c r="G663" t="s">
        <v>42</v>
      </c>
      <c r="H663" t="s">
        <v>20</v>
      </c>
      <c r="I663" s="2">
        <v>1</v>
      </c>
      <c r="J663" s="3">
        <v>68.510000000000005</v>
      </c>
      <c r="K663" s="4">
        <v>0</v>
      </c>
      <c r="L663" s="3">
        <v>34.03</v>
      </c>
      <c r="M663" s="3">
        <f>SalesTable4711[[#This Row],[Quantity]]*SalesTable4711[[#This Row],[Unit Cost]]</f>
        <v>34.03</v>
      </c>
      <c r="N663" s="3">
        <f>SalesTable4711[[#This Row],[Net Revenue]]-SalesTable4711[[#This Row],[Total Cost]]</f>
        <v>34.480000000000004</v>
      </c>
      <c r="O663" s="2">
        <v>1</v>
      </c>
      <c r="P663" s="3">
        <f>SalesTable4711[[#This Row],[Unit Price]]*SalesTable4711[[#This Row],[Quantity]]</f>
        <v>68.510000000000005</v>
      </c>
      <c r="Q663" s="3">
        <f>ROUND(SalesTable4711[[#This Row],[Unit Price]]*SalesTable4711[[#This Row],[Quantity]]*(1-SalesTable4711[[#This Row],[Discount %]]),2)</f>
        <v>68.510000000000005</v>
      </c>
      <c r="R663" s="3">
        <f>SalesTable4711[[#This Row],[Net Revenue]]-SalesTable4711[[#This Row],[Total Cost]]</f>
        <v>34.480000000000004</v>
      </c>
      <c r="S663" s="34">
        <f>SalesTable4711[[#This Row],[Profit]]/SalesTable4711[[#This Row],[Net Revenue]]</f>
        <v>0.5032841920887462</v>
      </c>
    </row>
    <row r="664" spans="1:19">
      <c r="A664" s="1">
        <v>45910</v>
      </c>
      <c r="B664" t="s">
        <v>722</v>
      </c>
      <c r="C664" t="s">
        <v>82</v>
      </c>
      <c r="D664" t="s">
        <v>83</v>
      </c>
      <c r="E664" t="s">
        <v>75</v>
      </c>
      <c r="F664" t="s">
        <v>25</v>
      </c>
      <c r="G664" t="s">
        <v>26</v>
      </c>
      <c r="H664" t="s">
        <v>33</v>
      </c>
      <c r="I664" s="2">
        <v>3</v>
      </c>
      <c r="J664" s="3">
        <v>27.36</v>
      </c>
      <c r="K664" s="4">
        <v>0</v>
      </c>
      <c r="L664" s="3">
        <v>11.65</v>
      </c>
      <c r="M664" s="3">
        <f>SalesTable4711[[#This Row],[Quantity]]*SalesTable4711[[#This Row],[Unit Cost]]</f>
        <v>34.950000000000003</v>
      </c>
      <c r="N664" s="3">
        <f>SalesTable4711[[#This Row],[Net Revenue]]-SalesTable4711[[#This Row],[Total Cost]]</f>
        <v>47.129999999999995</v>
      </c>
      <c r="O664" s="2">
        <v>0</v>
      </c>
      <c r="P664" s="3">
        <f>SalesTable4711[[#This Row],[Unit Price]]*SalesTable4711[[#This Row],[Quantity]]</f>
        <v>82.08</v>
      </c>
      <c r="Q664" s="3">
        <f>ROUND(SalesTable4711[[#This Row],[Unit Price]]*SalesTable4711[[#This Row],[Quantity]]*(1-SalesTable4711[[#This Row],[Discount %]]),2)</f>
        <v>82.08</v>
      </c>
      <c r="R664" s="3">
        <f>SalesTable4711[[#This Row],[Net Revenue]]-SalesTable4711[[#This Row],[Total Cost]]</f>
        <v>47.129999999999995</v>
      </c>
      <c r="S664" s="34">
        <f>SalesTable4711[[#This Row],[Profit]]/SalesTable4711[[#This Row],[Net Revenue]]</f>
        <v>0.57419590643274854</v>
      </c>
    </row>
    <row r="665" spans="1:19">
      <c r="A665" s="1">
        <v>45685</v>
      </c>
      <c r="B665" t="s">
        <v>723</v>
      </c>
      <c r="C665" t="s">
        <v>58</v>
      </c>
      <c r="D665" t="s">
        <v>59</v>
      </c>
      <c r="E665" t="s">
        <v>17</v>
      </c>
      <c r="F665" t="s">
        <v>31</v>
      </c>
      <c r="G665" t="s">
        <v>32</v>
      </c>
      <c r="H665" t="s">
        <v>33</v>
      </c>
      <c r="I665" s="2">
        <v>3</v>
      </c>
      <c r="J665" s="3">
        <v>19.79</v>
      </c>
      <c r="K665" s="4">
        <v>0.1</v>
      </c>
      <c r="L665" s="3">
        <v>7.35</v>
      </c>
      <c r="M665" s="3">
        <f>SalesTable4711[[#This Row],[Quantity]]*SalesTable4711[[#This Row],[Unit Cost]]</f>
        <v>22.049999999999997</v>
      </c>
      <c r="N665" s="3">
        <f>SalesTable4711[[#This Row],[Net Revenue]]-SalesTable4711[[#This Row],[Total Cost]]</f>
        <v>31.380000000000003</v>
      </c>
      <c r="O665" s="2">
        <v>0</v>
      </c>
      <c r="P665" s="3">
        <f>SalesTable4711[[#This Row],[Unit Price]]*SalesTable4711[[#This Row],[Quantity]]</f>
        <v>59.37</v>
      </c>
      <c r="Q665" s="3">
        <f>ROUND(SalesTable4711[[#This Row],[Unit Price]]*SalesTable4711[[#This Row],[Quantity]]*(1-SalesTable4711[[#This Row],[Discount %]]),2)</f>
        <v>53.43</v>
      </c>
      <c r="R665" s="3">
        <f>SalesTable4711[[#This Row],[Net Revenue]]-SalesTable4711[[#This Row],[Total Cost]]</f>
        <v>31.380000000000003</v>
      </c>
      <c r="S665" s="34">
        <f>SalesTable4711[[#This Row],[Profit]]/SalesTable4711[[#This Row],[Net Revenue]]</f>
        <v>0.58731049971925886</v>
      </c>
    </row>
    <row r="666" spans="1:19">
      <c r="A666" s="1">
        <v>45977</v>
      </c>
      <c r="B666" t="s">
        <v>724</v>
      </c>
      <c r="C666" t="s">
        <v>55</v>
      </c>
      <c r="D666" t="s">
        <v>56</v>
      </c>
      <c r="E666" t="s">
        <v>24</v>
      </c>
      <c r="F666" t="s">
        <v>25</v>
      </c>
      <c r="G666" t="s">
        <v>26</v>
      </c>
      <c r="H666" t="s">
        <v>33</v>
      </c>
      <c r="I666" s="2">
        <v>4</v>
      </c>
      <c r="J666" s="3">
        <v>9.5299999999999994</v>
      </c>
      <c r="K666" s="4">
        <v>0.15</v>
      </c>
      <c r="L666" s="3">
        <v>2.82</v>
      </c>
      <c r="M666" s="3">
        <f>SalesTable4711[[#This Row],[Quantity]]*SalesTable4711[[#This Row],[Unit Cost]]</f>
        <v>11.28</v>
      </c>
      <c r="N666" s="3">
        <f>SalesTable4711[[#This Row],[Net Revenue]]-SalesTable4711[[#This Row],[Total Cost]]</f>
        <v>21.119999999999997</v>
      </c>
      <c r="O666" s="2">
        <v>0</v>
      </c>
      <c r="P666" s="3">
        <f>SalesTable4711[[#This Row],[Unit Price]]*SalesTable4711[[#This Row],[Quantity]]</f>
        <v>38.119999999999997</v>
      </c>
      <c r="Q666" s="3">
        <f>ROUND(SalesTable4711[[#This Row],[Unit Price]]*SalesTable4711[[#This Row],[Quantity]]*(1-SalesTable4711[[#This Row],[Discount %]]),2)</f>
        <v>32.4</v>
      </c>
      <c r="R666" s="3">
        <f>SalesTable4711[[#This Row],[Net Revenue]]-SalesTable4711[[#This Row],[Total Cost]]</f>
        <v>21.119999999999997</v>
      </c>
      <c r="S666" s="34">
        <f>SalesTable4711[[#This Row],[Profit]]/SalesTable4711[[#This Row],[Net Revenue]]</f>
        <v>0.65185185185185179</v>
      </c>
    </row>
    <row r="667" spans="1:19">
      <c r="A667" s="1">
        <v>45818</v>
      </c>
      <c r="B667" t="s">
        <v>725</v>
      </c>
      <c r="C667" t="s">
        <v>58</v>
      </c>
      <c r="D667" t="s">
        <v>59</v>
      </c>
      <c r="E667" t="s">
        <v>17</v>
      </c>
      <c r="F667" t="s">
        <v>41</v>
      </c>
      <c r="G667" t="s">
        <v>42</v>
      </c>
      <c r="H667" t="s">
        <v>20</v>
      </c>
      <c r="I667" s="2">
        <v>2</v>
      </c>
      <c r="J667" s="3">
        <v>20.54</v>
      </c>
      <c r="K667" s="4">
        <v>0</v>
      </c>
      <c r="L667" s="3">
        <v>7.24</v>
      </c>
      <c r="M667" s="3">
        <f>SalesTable4711[[#This Row],[Quantity]]*SalesTable4711[[#This Row],[Unit Cost]]</f>
        <v>14.48</v>
      </c>
      <c r="N667" s="3">
        <f>SalesTable4711[[#This Row],[Net Revenue]]-SalesTable4711[[#This Row],[Total Cost]]</f>
        <v>26.599999999999998</v>
      </c>
      <c r="O667" s="2">
        <v>2</v>
      </c>
      <c r="P667" s="3">
        <f>SalesTable4711[[#This Row],[Unit Price]]*SalesTable4711[[#This Row],[Quantity]]</f>
        <v>41.08</v>
      </c>
      <c r="Q667" s="3">
        <f>ROUND(SalesTable4711[[#This Row],[Unit Price]]*SalesTable4711[[#This Row],[Quantity]]*(1-SalesTable4711[[#This Row],[Discount %]]),2)</f>
        <v>41.08</v>
      </c>
      <c r="R667" s="3">
        <f>SalesTable4711[[#This Row],[Net Revenue]]-SalesTable4711[[#This Row],[Total Cost]]</f>
        <v>26.599999999999998</v>
      </c>
      <c r="S667" s="34">
        <f>SalesTable4711[[#This Row],[Profit]]/SalesTable4711[[#This Row],[Net Revenue]]</f>
        <v>0.64751703992210319</v>
      </c>
    </row>
    <row r="668" spans="1:19">
      <c r="A668" s="1">
        <v>45684</v>
      </c>
      <c r="B668" t="s">
        <v>726</v>
      </c>
      <c r="C668" t="s">
        <v>15</v>
      </c>
      <c r="D668" t="s">
        <v>16</v>
      </c>
      <c r="E668" t="s">
        <v>17</v>
      </c>
      <c r="F668" t="s">
        <v>31</v>
      </c>
      <c r="G668" t="s">
        <v>32</v>
      </c>
      <c r="H668" t="s">
        <v>20</v>
      </c>
      <c r="I668" s="2">
        <v>1</v>
      </c>
      <c r="J668" s="3">
        <v>30.88</v>
      </c>
      <c r="K668" s="4">
        <v>0</v>
      </c>
      <c r="L668" s="3">
        <v>11.94</v>
      </c>
      <c r="M668" s="3">
        <f>SalesTable4711[[#This Row],[Quantity]]*SalesTable4711[[#This Row],[Unit Cost]]</f>
        <v>11.94</v>
      </c>
      <c r="N668" s="3">
        <f>SalesTable4711[[#This Row],[Net Revenue]]-SalesTable4711[[#This Row],[Total Cost]]</f>
        <v>18.939999999999998</v>
      </c>
      <c r="O668" s="2">
        <v>1</v>
      </c>
      <c r="P668" s="3">
        <f>SalesTable4711[[#This Row],[Unit Price]]*SalesTable4711[[#This Row],[Quantity]]</f>
        <v>30.88</v>
      </c>
      <c r="Q668" s="3">
        <f>ROUND(SalesTable4711[[#This Row],[Unit Price]]*SalesTable4711[[#This Row],[Quantity]]*(1-SalesTable4711[[#This Row],[Discount %]]),2)</f>
        <v>30.88</v>
      </c>
      <c r="R668" s="3">
        <f>SalesTable4711[[#This Row],[Net Revenue]]-SalesTable4711[[#This Row],[Total Cost]]</f>
        <v>18.939999999999998</v>
      </c>
      <c r="S668" s="34">
        <f>SalesTable4711[[#This Row],[Profit]]/SalesTable4711[[#This Row],[Net Revenue]]</f>
        <v>0.61334196891191706</v>
      </c>
    </row>
    <row r="669" spans="1:19">
      <c r="A669" s="1">
        <v>45739</v>
      </c>
      <c r="B669" t="s">
        <v>727</v>
      </c>
      <c r="C669" t="s">
        <v>28</v>
      </c>
      <c r="D669" t="s">
        <v>29</v>
      </c>
      <c r="E669" t="s">
        <v>30</v>
      </c>
      <c r="F669" t="s">
        <v>18</v>
      </c>
      <c r="G669" t="s">
        <v>19</v>
      </c>
      <c r="H669" t="s">
        <v>33</v>
      </c>
      <c r="I669" s="2">
        <v>1</v>
      </c>
      <c r="J669" s="3">
        <v>24.91</v>
      </c>
      <c r="K669" s="4">
        <v>0</v>
      </c>
      <c r="L669" s="3">
        <v>10.51</v>
      </c>
      <c r="M669" s="3">
        <f>SalesTable4711[[#This Row],[Quantity]]*SalesTable4711[[#This Row],[Unit Cost]]</f>
        <v>10.51</v>
      </c>
      <c r="N669" s="3">
        <f>SalesTable4711[[#This Row],[Net Revenue]]-SalesTable4711[[#This Row],[Total Cost]]</f>
        <v>14.4</v>
      </c>
      <c r="O669" s="2">
        <v>0</v>
      </c>
      <c r="P669" s="3">
        <f>SalesTable4711[[#This Row],[Unit Price]]*SalesTable4711[[#This Row],[Quantity]]</f>
        <v>24.91</v>
      </c>
      <c r="Q669" s="3">
        <f>ROUND(SalesTable4711[[#This Row],[Unit Price]]*SalesTable4711[[#This Row],[Quantity]]*(1-SalesTable4711[[#This Row],[Discount %]]),2)</f>
        <v>24.91</v>
      </c>
      <c r="R669" s="3">
        <f>SalesTable4711[[#This Row],[Net Revenue]]-SalesTable4711[[#This Row],[Total Cost]]</f>
        <v>14.4</v>
      </c>
      <c r="S669" s="34">
        <f>SalesTable4711[[#This Row],[Profit]]/SalesTable4711[[#This Row],[Net Revenue]]</f>
        <v>0.57808109193095147</v>
      </c>
    </row>
    <row r="670" spans="1:19">
      <c r="A670" s="1">
        <v>45689</v>
      </c>
      <c r="B670" t="s">
        <v>728</v>
      </c>
      <c r="C670" t="s">
        <v>82</v>
      </c>
      <c r="D670" t="s">
        <v>83</v>
      </c>
      <c r="E670" t="s">
        <v>75</v>
      </c>
      <c r="F670" t="s">
        <v>52</v>
      </c>
      <c r="G670" t="s">
        <v>53</v>
      </c>
      <c r="H670" t="s">
        <v>33</v>
      </c>
      <c r="I670" s="2">
        <v>9</v>
      </c>
      <c r="J670" s="3">
        <v>28.2</v>
      </c>
      <c r="K670" s="4">
        <v>0</v>
      </c>
      <c r="L670" s="3">
        <v>11.52</v>
      </c>
      <c r="M670" s="3">
        <f>SalesTable4711[[#This Row],[Quantity]]*SalesTable4711[[#This Row],[Unit Cost]]</f>
        <v>103.67999999999999</v>
      </c>
      <c r="N670" s="3">
        <f>SalesTable4711[[#This Row],[Net Revenue]]-SalesTable4711[[#This Row],[Total Cost]]</f>
        <v>150.12</v>
      </c>
      <c r="O670" s="2">
        <v>0</v>
      </c>
      <c r="P670" s="3">
        <f>SalesTable4711[[#This Row],[Unit Price]]*SalesTable4711[[#This Row],[Quantity]]</f>
        <v>253.79999999999998</v>
      </c>
      <c r="Q670" s="3">
        <f>ROUND(SalesTable4711[[#This Row],[Unit Price]]*SalesTable4711[[#This Row],[Quantity]]*(1-SalesTable4711[[#This Row],[Discount %]]),2)</f>
        <v>253.8</v>
      </c>
      <c r="R670" s="3">
        <f>SalesTable4711[[#This Row],[Net Revenue]]-SalesTable4711[[#This Row],[Total Cost]]</f>
        <v>150.12</v>
      </c>
      <c r="S670" s="34">
        <f>SalesTable4711[[#This Row],[Profit]]/SalesTable4711[[#This Row],[Net Revenue]]</f>
        <v>0.59148936170212763</v>
      </c>
    </row>
    <row r="671" spans="1:19">
      <c r="A671" s="1">
        <v>45978</v>
      </c>
      <c r="B671" t="s">
        <v>729</v>
      </c>
      <c r="C671" t="s">
        <v>73</v>
      </c>
      <c r="D671" t="s">
        <v>74</v>
      </c>
      <c r="E671" t="s">
        <v>75</v>
      </c>
      <c r="F671" t="s">
        <v>18</v>
      </c>
      <c r="G671" t="s">
        <v>19</v>
      </c>
      <c r="H671" t="s">
        <v>33</v>
      </c>
      <c r="I671" s="2">
        <v>5</v>
      </c>
      <c r="J671" s="3">
        <v>32.31</v>
      </c>
      <c r="K671" s="4">
        <v>0.15</v>
      </c>
      <c r="L671" s="3">
        <v>14.33</v>
      </c>
      <c r="M671" s="3">
        <f>SalesTable4711[[#This Row],[Quantity]]*SalesTable4711[[#This Row],[Unit Cost]]</f>
        <v>71.650000000000006</v>
      </c>
      <c r="N671" s="3">
        <f>SalesTable4711[[#This Row],[Net Revenue]]-SalesTable4711[[#This Row],[Total Cost]]</f>
        <v>65.669999999999987</v>
      </c>
      <c r="O671" s="2">
        <v>0</v>
      </c>
      <c r="P671" s="3">
        <f>SalesTable4711[[#This Row],[Unit Price]]*SalesTable4711[[#This Row],[Quantity]]</f>
        <v>161.55000000000001</v>
      </c>
      <c r="Q671" s="3">
        <f>ROUND(SalesTable4711[[#This Row],[Unit Price]]*SalesTable4711[[#This Row],[Quantity]]*(1-SalesTable4711[[#This Row],[Discount %]]),2)</f>
        <v>137.32</v>
      </c>
      <c r="R671" s="3">
        <f>SalesTable4711[[#This Row],[Net Revenue]]-SalesTable4711[[#This Row],[Total Cost]]</f>
        <v>65.669999999999987</v>
      </c>
      <c r="S671" s="34">
        <f>SalesTable4711[[#This Row],[Profit]]/SalesTable4711[[#This Row],[Net Revenue]]</f>
        <v>0.4782260413632391</v>
      </c>
    </row>
    <row r="672" spans="1:19">
      <c r="A672" s="1">
        <v>45996</v>
      </c>
      <c r="B672" t="s">
        <v>730</v>
      </c>
      <c r="C672" t="s">
        <v>45</v>
      </c>
      <c r="D672" t="s">
        <v>46</v>
      </c>
      <c r="E672" t="s">
        <v>24</v>
      </c>
      <c r="F672" t="s">
        <v>25</v>
      </c>
      <c r="G672" t="s">
        <v>26</v>
      </c>
      <c r="H672" t="s">
        <v>20</v>
      </c>
      <c r="I672" s="2">
        <v>4</v>
      </c>
      <c r="J672" s="3">
        <v>23.46</v>
      </c>
      <c r="K672" s="4">
        <v>0.2</v>
      </c>
      <c r="L672" s="3">
        <v>8.5500000000000007</v>
      </c>
      <c r="M672" s="3">
        <f>SalesTable4711[[#This Row],[Quantity]]*SalesTable4711[[#This Row],[Unit Cost]]</f>
        <v>34.200000000000003</v>
      </c>
      <c r="N672" s="3">
        <f>SalesTable4711[[#This Row],[Net Revenue]]-SalesTable4711[[#This Row],[Total Cost]]</f>
        <v>40.86999999999999</v>
      </c>
      <c r="O672" s="2">
        <v>4</v>
      </c>
      <c r="P672" s="3">
        <f>SalesTable4711[[#This Row],[Unit Price]]*SalesTable4711[[#This Row],[Quantity]]</f>
        <v>93.84</v>
      </c>
      <c r="Q672" s="3">
        <f>ROUND(SalesTable4711[[#This Row],[Unit Price]]*SalesTable4711[[#This Row],[Quantity]]*(1-SalesTable4711[[#This Row],[Discount %]]),2)</f>
        <v>75.069999999999993</v>
      </c>
      <c r="R672" s="3">
        <f>SalesTable4711[[#This Row],[Net Revenue]]-SalesTable4711[[#This Row],[Total Cost]]</f>
        <v>40.86999999999999</v>
      </c>
      <c r="S672" s="34">
        <f>SalesTable4711[[#This Row],[Profit]]/SalesTable4711[[#This Row],[Net Revenue]]</f>
        <v>0.54442520314373244</v>
      </c>
    </row>
    <row r="673" spans="1:19">
      <c r="A673" s="1">
        <v>45877</v>
      </c>
      <c r="B673" t="s">
        <v>731</v>
      </c>
      <c r="C673" t="s">
        <v>58</v>
      </c>
      <c r="D673" t="s">
        <v>59</v>
      </c>
      <c r="E673" t="s">
        <v>17</v>
      </c>
      <c r="F673" t="s">
        <v>18</v>
      </c>
      <c r="G673" t="s">
        <v>19</v>
      </c>
      <c r="H673" t="s">
        <v>20</v>
      </c>
      <c r="I673" s="2">
        <v>1</v>
      </c>
      <c r="J673" s="3">
        <v>20.41</v>
      </c>
      <c r="K673" s="4">
        <v>0</v>
      </c>
      <c r="L673" s="3">
        <v>7.27</v>
      </c>
      <c r="M673" s="3">
        <f>SalesTable4711[[#This Row],[Quantity]]*SalesTable4711[[#This Row],[Unit Cost]]</f>
        <v>7.27</v>
      </c>
      <c r="N673" s="3">
        <f>SalesTable4711[[#This Row],[Net Revenue]]-SalesTable4711[[#This Row],[Total Cost]]</f>
        <v>13.14</v>
      </c>
      <c r="O673" s="2">
        <v>1</v>
      </c>
      <c r="P673" s="3">
        <f>SalesTable4711[[#This Row],[Unit Price]]*SalesTable4711[[#This Row],[Quantity]]</f>
        <v>20.41</v>
      </c>
      <c r="Q673" s="3">
        <f>ROUND(SalesTable4711[[#This Row],[Unit Price]]*SalesTable4711[[#This Row],[Quantity]]*(1-SalesTable4711[[#This Row],[Discount %]]),2)</f>
        <v>20.41</v>
      </c>
      <c r="R673" s="3">
        <f>SalesTable4711[[#This Row],[Net Revenue]]-SalesTable4711[[#This Row],[Total Cost]]</f>
        <v>13.14</v>
      </c>
      <c r="S673" s="34">
        <f>SalesTable4711[[#This Row],[Profit]]/SalesTable4711[[#This Row],[Net Revenue]]</f>
        <v>0.64380205781479671</v>
      </c>
    </row>
    <row r="674" spans="1:19">
      <c r="A674" s="1">
        <v>45858</v>
      </c>
      <c r="B674" t="s">
        <v>732</v>
      </c>
      <c r="C674" t="s">
        <v>55</v>
      </c>
      <c r="D674" t="s">
        <v>56</v>
      </c>
      <c r="E674" t="s">
        <v>24</v>
      </c>
      <c r="F674" t="s">
        <v>25</v>
      </c>
      <c r="G674" t="s">
        <v>26</v>
      </c>
      <c r="H674" t="s">
        <v>33</v>
      </c>
      <c r="I674" s="2">
        <v>8</v>
      </c>
      <c r="J674" s="3">
        <v>9.41</v>
      </c>
      <c r="K674" s="4">
        <v>0</v>
      </c>
      <c r="L674" s="3">
        <v>2.87</v>
      </c>
      <c r="M674" s="3">
        <f>SalesTable4711[[#This Row],[Quantity]]*SalesTable4711[[#This Row],[Unit Cost]]</f>
        <v>22.96</v>
      </c>
      <c r="N674" s="3">
        <f>SalesTable4711[[#This Row],[Net Revenue]]-SalesTable4711[[#This Row],[Total Cost]]</f>
        <v>52.32</v>
      </c>
      <c r="O674" s="2">
        <v>0</v>
      </c>
      <c r="P674" s="3">
        <f>SalesTable4711[[#This Row],[Unit Price]]*SalesTable4711[[#This Row],[Quantity]]</f>
        <v>75.28</v>
      </c>
      <c r="Q674" s="3">
        <f>ROUND(SalesTable4711[[#This Row],[Unit Price]]*SalesTable4711[[#This Row],[Quantity]]*(1-SalesTable4711[[#This Row],[Discount %]]),2)</f>
        <v>75.28</v>
      </c>
      <c r="R674" s="3">
        <f>SalesTable4711[[#This Row],[Net Revenue]]-SalesTable4711[[#This Row],[Total Cost]]</f>
        <v>52.32</v>
      </c>
      <c r="S674" s="34">
        <f>SalesTable4711[[#This Row],[Profit]]/SalesTable4711[[#This Row],[Net Revenue]]</f>
        <v>0.69500531349628059</v>
      </c>
    </row>
    <row r="675" spans="1:19">
      <c r="A675" s="1">
        <v>45821</v>
      </c>
      <c r="B675" t="s">
        <v>733</v>
      </c>
      <c r="C675" t="s">
        <v>73</v>
      </c>
      <c r="D675" t="s">
        <v>74</v>
      </c>
      <c r="E675" t="s">
        <v>75</v>
      </c>
      <c r="F675" t="s">
        <v>41</v>
      </c>
      <c r="G675" t="s">
        <v>42</v>
      </c>
      <c r="H675" t="s">
        <v>20</v>
      </c>
      <c r="I675" s="2">
        <v>2</v>
      </c>
      <c r="J675" s="3">
        <v>32.909999999999997</v>
      </c>
      <c r="K675" s="4">
        <v>0.2</v>
      </c>
      <c r="L675" s="3">
        <v>14.42</v>
      </c>
      <c r="M675" s="3">
        <f>SalesTable4711[[#This Row],[Quantity]]*SalesTable4711[[#This Row],[Unit Cost]]</f>
        <v>28.84</v>
      </c>
      <c r="N675" s="3">
        <f>SalesTable4711[[#This Row],[Net Revenue]]-SalesTable4711[[#This Row],[Total Cost]]</f>
        <v>23.819999999999997</v>
      </c>
      <c r="O675" s="2">
        <v>2</v>
      </c>
      <c r="P675" s="3">
        <f>SalesTable4711[[#This Row],[Unit Price]]*SalesTable4711[[#This Row],[Quantity]]</f>
        <v>65.819999999999993</v>
      </c>
      <c r="Q675" s="3">
        <f>ROUND(SalesTable4711[[#This Row],[Unit Price]]*SalesTable4711[[#This Row],[Quantity]]*(1-SalesTable4711[[#This Row],[Discount %]]),2)</f>
        <v>52.66</v>
      </c>
      <c r="R675" s="3">
        <f>SalesTable4711[[#This Row],[Net Revenue]]-SalesTable4711[[#This Row],[Total Cost]]</f>
        <v>23.819999999999997</v>
      </c>
      <c r="S675" s="34">
        <f>SalesTable4711[[#This Row],[Profit]]/SalesTable4711[[#This Row],[Net Revenue]]</f>
        <v>0.45233573870110139</v>
      </c>
    </row>
    <row r="676" spans="1:19">
      <c r="A676" s="1">
        <v>45975</v>
      </c>
      <c r="B676" t="s">
        <v>734</v>
      </c>
      <c r="C676" t="s">
        <v>58</v>
      </c>
      <c r="D676" t="s">
        <v>59</v>
      </c>
      <c r="E676" t="s">
        <v>17</v>
      </c>
      <c r="F676" t="s">
        <v>52</v>
      </c>
      <c r="G676" t="s">
        <v>53</v>
      </c>
      <c r="H676" t="s">
        <v>20</v>
      </c>
      <c r="I676" s="2">
        <v>8</v>
      </c>
      <c r="J676" s="3">
        <v>20.260000000000002</v>
      </c>
      <c r="K676" s="4">
        <v>0.2</v>
      </c>
      <c r="L676" s="3">
        <v>7.2</v>
      </c>
      <c r="M676" s="3">
        <f>SalesTable4711[[#This Row],[Quantity]]*SalesTable4711[[#This Row],[Unit Cost]]</f>
        <v>57.6</v>
      </c>
      <c r="N676" s="3">
        <f>SalesTable4711[[#This Row],[Net Revenue]]-SalesTable4711[[#This Row],[Total Cost]]</f>
        <v>72.06</v>
      </c>
      <c r="O676" s="2">
        <v>8</v>
      </c>
      <c r="P676" s="3">
        <f>SalesTable4711[[#This Row],[Unit Price]]*SalesTable4711[[#This Row],[Quantity]]</f>
        <v>162.08000000000001</v>
      </c>
      <c r="Q676" s="3">
        <f>ROUND(SalesTable4711[[#This Row],[Unit Price]]*SalesTable4711[[#This Row],[Quantity]]*(1-SalesTable4711[[#This Row],[Discount %]]),2)</f>
        <v>129.66</v>
      </c>
      <c r="R676" s="3">
        <f>SalesTable4711[[#This Row],[Net Revenue]]-SalesTable4711[[#This Row],[Total Cost]]</f>
        <v>72.06</v>
      </c>
      <c r="S676" s="34">
        <f>SalesTable4711[[#This Row],[Profit]]/SalesTable4711[[#This Row],[Net Revenue]]</f>
        <v>0.55576122165664044</v>
      </c>
    </row>
    <row r="677" spans="1:19">
      <c r="A677" s="1">
        <v>45805</v>
      </c>
      <c r="B677" t="s">
        <v>735</v>
      </c>
      <c r="C677" t="s">
        <v>22</v>
      </c>
      <c r="D677" t="s">
        <v>23</v>
      </c>
      <c r="E677" t="s">
        <v>24</v>
      </c>
      <c r="F677" t="s">
        <v>18</v>
      </c>
      <c r="G677" t="s">
        <v>19</v>
      </c>
      <c r="H677" t="s">
        <v>20</v>
      </c>
      <c r="I677" s="2">
        <v>9</v>
      </c>
      <c r="J677" s="3">
        <v>13.19</v>
      </c>
      <c r="K677" s="4">
        <v>0.2</v>
      </c>
      <c r="L677" s="3">
        <v>4.32</v>
      </c>
      <c r="M677" s="3">
        <f>SalesTable4711[[#This Row],[Quantity]]*SalesTable4711[[#This Row],[Unit Cost]]</f>
        <v>38.880000000000003</v>
      </c>
      <c r="N677" s="3">
        <f>SalesTable4711[[#This Row],[Net Revenue]]-SalesTable4711[[#This Row],[Total Cost]]</f>
        <v>56.089999999999996</v>
      </c>
      <c r="O677" s="2">
        <v>9</v>
      </c>
      <c r="P677" s="3">
        <f>SalesTable4711[[#This Row],[Unit Price]]*SalesTable4711[[#This Row],[Quantity]]</f>
        <v>118.71</v>
      </c>
      <c r="Q677" s="3">
        <f>ROUND(SalesTable4711[[#This Row],[Unit Price]]*SalesTable4711[[#This Row],[Quantity]]*(1-SalesTable4711[[#This Row],[Discount %]]),2)</f>
        <v>94.97</v>
      </c>
      <c r="R677" s="3">
        <f>SalesTable4711[[#This Row],[Net Revenue]]-SalesTable4711[[#This Row],[Total Cost]]</f>
        <v>56.089999999999996</v>
      </c>
      <c r="S677" s="34">
        <f>SalesTable4711[[#This Row],[Profit]]/SalesTable4711[[#This Row],[Net Revenue]]</f>
        <v>0.5906075602821943</v>
      </c>
    </row>
    <row r="678" spans="1:19">
      <c r="A678" s="1">
        <v>45826</v>
      </c>
      <c r="B678" t="s">
        <v>736</v>
      </c>
      <c r="C678" t="s">
        <v>89</v>
      </c>
      <c r="D678" t="s">
        <v>90</v>
      </c>
      <c r="E678" t="s">
        <v>75</v>
      </c>
      <c r="F678" t="s">
        <v>25</v>
      </c>
      <c r="G678" t="s">
        <v>26</v>
      </c>
      <c r="H678" t="s">
        <v>33</v>
      </c>
      <c r="I678" s="2">
        <v>1</v>
      </c>
      <c r="J678" s="3">
        <v>18.63</v>
      </c>
      <c r="K678" s="4">
        <v>0.1</v>
      </c>
      <c r="L678" s="3">
        <v>6.84</v>
      </c>
      <c r="M678" s="3">
        <f>SalesTable4711[[#This Row],[Quantity]]*SalesTable4711[[#This Row],[Unit Cost]]</f>
        <v>6.84</v>
      </c>
      <c r="N678" s="3">
        <f>SalesTable4711[[#This Row],[Net Revenue]]-SalesTable4711[[#This Row],[Total Cost]]</f>
        <v>9.93</v>
      </c>
      <c r="O678" s="2">
        <v>0</v>
      </c>
      <c r="P678" s="3">
        <f>SalesTable4711[[#This Row],[Unit Price]]*SalesTable4711[[#This Row],[Quantity]]</f>
        <v>18.63</v>
      </c>
      <c r="Q678" s="3">
        <f>ROUND(SalesTable4711[[#This Row],[Unit Price]]*SalesTable4711[[#This Row],[Quantity]]*(1-SalesTable4711[[#This Row],[Discount %]]),2)</f>
        <v>16.77</v>
      </c>
      <c r="R678" s="3">
        <f>SalesTable4711[[#This Row],[Net Revenue]]-SalesTable4711[[#This Row],[Total Cost]]</f>
        <v>9.93</v>
      </c>
      <c r="S678" s="34">
        <f>SalesTable4711[[#This Row],[Profit]]/SalesTable4711[[#This Row],[Net Revenue]]</f>
        <v>0.59212880143112701</v>
      </c>
    </row>
    <row r="679" spans="1:19">
      <c r="A679" s="1">
        <v>45865</v>
      </c>
      <c r="B679" t="s">
        <v>737</v>
      </c>
      <c r="C679" t="s">
        <v>35</v>
      </c>
      <c r="D679" t="s">
        <v>36</v>
      </c>
      <c r="E679" t="s">
        <v>17</v>
      </c>
      <c r="F679" t="s">
        <v>18</v>
      </c>
      <c r="G679" t="s">
        <v>19</v>
      </c>
      <c r="H679" t="s">
        <v>33</v>
      </c>
      <c r="I679" s="2">
        <v>2</v>
      </c>
      <c r="J679" s="3">
        <v>24.58</v>
      </c>
      <c r="K679" s="4">
        <v>0.15</v>
      </c>
      <c r="L679" s="3">
        <v>9.49</v>
      </c>
      <c r="M679" s="3">
        <f>SalesTable4711[[#This Row],[Quantity]]*SalesTable4711[[#This Row],[Unit Cost]]</f>
        <v>18.98</v>
      </c>
      <c r="N679" s="3">
        <f>SalesTable4711[[#This Row],[Net Revenue]]-SalesTable4711[[#This Row],[Total Cost]]</f>
        <v>22.81</v>
      </c>
      <c r="O679" s="2">
        <v>0</v>
      </c>
      <c r="P679" s="3">
        <f>SalesTable4711[[#This Row],[Unit Price]]*SalesTable4711[[#This Row],[Quantity]]</f>
        <v>49.16</v>
      </c>
      <c r="Q679" s="3">
        <f>ROUND(SalesTable4711[[#This Row],[Unit Price]]*SalesTable4711[[#This Row],[Quantity]]*(1-SalesTable4711[[#This Row],[Discount %]]),2)</f>
        <v>41.79</v>
      </c>
      <c r="R679" s="3">
        <f>SalesTable4711[[#This Row],[Net Revenue]]-SalesTable4711[[#This Row],[Total Cost]]</f>
        <v>22.81</v>
      </c>
      <c r="S679" s="34">
        <f>SalesTable4711[[#This Row],[Profit]]/SalesTable4711[[#This Row],[Net Revenue]]</f>
        <v>0.54582435989471167</v>
      </c>
    </row>
    <row r="680" spans="1:19">
      <c r="A680" s="1">
        <v>45966</v>
      </c>
      <c r="B680" t="s">
        <v>738</v>
      </c>
      <c r="C680" t="s">
        <v>49</v>
      </c>
      <c r="D680" t="s">
        <v>50</v>
      </c>
      <c r="E680" t="s">
        <v>30</v>
      </c>
      <c r="F680" t="s">
        <v>18</v>
      </c>
      <c r="G680" t="s">
        <v>19</v>
      </c>
      <c r="H680" t="s">
        <v>33</v>
      </c>
      <c r="I680" s="2">
        <v>8</v>
      </c>
      <c r="J680" s="3">
        <v>185.71</v>
      </c>
      <c r="K680" s="4">
        <v>0.15</v>
      </c>
      <c r="L680" s="3">
        <v>119.92</v>
      </c>
      <c r="M680" s="3">
        <f>SalesTable4711[[#This Row],[Quantity]]*SalesTable4711[[#This Row],[Unit Cost]]</f>
        <v>959.36</v>
      </c>
      <c r="N680" s="3">
        <f>SalesTable4711[[#This Row],[Net Revenue]]-SalesTable4711[[#This Row],[Total Cost]]</f>
        <v>303.46999999999991</v>
      </c>
      <c r="O680" s="2">
        <v>0</v>
      </c>
      <c r="P680" s="3">
        <f>SalesTable4711[[#This Row],[Unit Price]]*SalesTable4711[[#This Row],[Quantity]]</f>
        <v>1485.68</v>
      </c>
      <c r="Q680" s="3">
        <f>ROUND(SalesTable4711[[#This Row],[Unit Price]]*SalesTable4711[[#This Row],[Quantity]]*(1-SalesTable4711[[#This Row],[Discount %]]),2)</f>
        <v>1262.83</v>
      </c>
      <c r="R680" s="3">
        <f>SalesTable4711[[#This Row],[Net Revenue]]-SalesTable4711[[#This Row],[Total Cost]]</f>
        <v>303.46999999999991</v>
      </c>
      <c r="S680" s="34">
        <f>SalesTable4711[[#This Row],[Profit]]/SalesTable4711[[#This Row],[Net Revenue]]</f>
        <v>0.24030946366494296</v>
      </c>
    </row>
    <row r="681" spans="1:19">
      <c r="A681" s="1">
        <v>45901</v>
      </c>
      <c r="B681" t="s">
        <v>739</v>
      </c>
      <c r="C681" t="s">
        <v>66</v>
      </c>
      <c r="D681" t="s">
        <v>67</v>
      </c>
      <c r="E681" t="s">
        <v>30</v>
      </c>
      <c r="F681" t="s">
        <v>18</v>
      </c>
      <c r="G681" t="s">
        <v>19</v>
      </c>
      <c r="H681" t="s">
        <v>33</v>
      </c>
      <c r="I681" s="2">
        <v>10</v>
      </c>
      <c r="J681" s="3">
        <v>70.41</v>
      </c>
      <c r="K681" s="4">
        <v>0.1</v>
      </c>
      <c r="L681" s="3">
        <v>34.11</v>
      </c>
      <c r="M681" s="3">
        <f>SalesTable4711[[#This Row],[Quantity]]*SalesTable4711[[#This Row],[Unit Cost]]</f>
        <v>341.1</v>
      </c>
      <c r="N681" s="3">
        <f>SalesTable4711[[#This Row],[Net Revenue]]-SalesTable4711[[#This Row],[Total Cost]]</f>
        <v>292.59000000000003</v>
      </c>
      <c r="O681" s="2">
        <v>0</v>
      </c>
      <c r="P681" s="3">
        <f>SalesTable4711[[#This Row],[Unit Price]]*SalesTable4711[[#This Row],[Quantity]]</f>
        <v>704.09999999999991</v>
      </c>
      <c r="Q681" s="3">
        <f>ROUND(SalesTable4711[[#This Row],[Unit Price]]*SalesTable4711[[#This Row],[Quantity]]*(1-SalesTable4711[[#This Row],[Discount %]]),2)</f>
        <v>633.69000000000005</v>
      </c>
      <c r="R681" s="3">
        <f>SalesTable4711[[#This Row],[Net Revenue]]-SalesTable4711[[#This Row],[Total Cost]]</f>
        <v>292.59000000000003</v>
      </c>
      <c r="S681" s="34">
        <f>SalesTable4711[[#This Row],[Profit]]/SalesTable4711[[#This Row],[Net Revenue]]</f>
        <v>0.46172418690526917</v>
      </c>
    </row>
    <row r="682" spans="1:19">
      <c r="A682" s="1">
        <v>45897</v>
      </c>
      <c r="B682" t="s">
        <v>740</v>
      </c>
      <c r="C682" t="s">
        <v>49</v>
      </c>
      <c r="D682" t="s">
        <v>50</v>
      </c>
      <c r="E682" t="s">
        <v>30</v>
      </c>
      <c r="F682" t="s">
        <v>52</v>
      </c>
      <c r="G682" t="s">
        <v>53</v>
      </c>
      <c r="H682" t="s">
        <v>33</v>
      </c>
      <c r="I682" s="2">
        <v>6</v>
      </c>
      <c r="J682" s="3">
        <v>188.54</v>
      </c>
      <c r="K682" s="4">
        <v>0</v>
      </c>
      <c r="L682" s="3">
        <v>119.63</v>
      </c>
      <c r="M682" s="3">
        <f>SalesTable4711[[#This Row],[Quantity]]*SalesTable4711[[#This Row],[Unit Cost]]</f>
        <v>717.78</v>
      </c>
      <c r="N682" s="3">
        <f>SalesTable4711[[#This Row],[Net Revenue]]-SalesTable4711[[#This Row],[Total Cost]]</f>
        <v>413.46000000000004</v>
      </c>
      <c r="O682" s="2">
        <v>0</v>
      </c>
      <c r="P682" s="3">
        <f>SalesTable4711[[#This Row],[Unit Price]]*SalesTable4711[[#This Row],[Quantity]]</f>
        <v>1131.24</v>
      </c>
      <c r="Q682" s="3">
        <f>ROUND(SalesTable4711[[#This Row],[Unit Price]]*SalesTable4711[[#This Row],[Quantity]]*(1-SalesTable4711[[#This Row],[Discount %]]),2)</f>
        <v>1131.24</v>
      </c>
      <c r="R682" s="3">
        <f>SalesTable4711[[#This Row],[Net Revenue]]-SalesTable4711[[#This Row],[Total Cost]]</f>
        <v>413.46000000000004</v>
      </c>
      <c r="S682" s="34">
        <f>SalesTable4711[[#This Row],[Profit]]/SalesTable4711[[#This Row],[Net Revenue]]</f>
        <v>0.36549273363742446</v>
      </c>
    </row>
    <row r="683" spans="1:19">
      <c r="A683" s="1">
        <v>45718</v>
      </c>
      <c r="B683" t="s">
        <v>741</v>
      </c>
      <c r="C683" t="s">
        <v>69</v>
      </c>
      <c r="D683" t="s">
        <v>70</v>
      </c>
      <c r="E683" t="s">
        <v>30</v>
      </c>
      <c r="F683" t="s">
        <v>18</v>
      </c>
      <c r="G683" t="s">
        <v>19</v>
      </c>
      <c r="H683" t="s">
        <v>33</v>
      </c>
      <c r="I683" s="2">
        <v>5</v>
      </c>
      <c r="J683" s="3">
        <v>39.65</v>
      </c>
      <c r="K683" s="4">
        <v>0</v>
      </c>
      <c r="L683" s="3">
        <v>18.079999999999998</v>
      </c>
      <c r="M683" s="3">
        <f>SalesTable4711[[#This Row],[Quantity]]*SalesTable4711[[#This Row],[Unit Cost]]</f>
        <v>90.399999999999991</v>
      </c>
      <c r="N683" s="3">
        <f>SalesTable4711[[#This Row],[Net Revenue]]-SalesTable4711[[#This Row],[Total Cost]]</f>
        <v>107.85000000000001</v>
      </c>
      <c r="O683" s="2">
        <v>0</v>
      </c>
      <c r="P683" s="3">
        <f>SalesTable4711[[#This Row],[Unit Price]]*SalesTable4711[[#This Row],[Quantity]]</f>
        <v>198.25</v>
      </c>
      <c r="Q683" s="3">
        <f>ROUND(SalesTable4711[[#This Row],[Unit Price]]*SalesTable4711[[#This Row],[Quantity]]*(1-SalesTable4711[[#This Row],[Discount %]]),2)</f>
        <v>198.25</v>
      </c>
      <c r="R683" s="3">
        <f>SalesTable4711[[#This Row],[Net Revenue]]-SalesTable4711[[#This Row],[Total Cost]]</f>
        <v>107.85000000000001</v>
      </c>
      <c r="S683" s="34">
        <f>SalesTable4711[[#This Row],[Profit]]/SalesTable4711[[#This Row],[Net Revenue]]</f>
        <v>0.5440100882723834</v>
      </c>
    </row>
    <row r="684" spans="1:19">
      <c r="A684" s="1">
        <v>45838</v>
      </c>
      <c r="B684" t="s">
        <v>742</v>
      </c>
      <c r="C684" t="s">
        <v>73</v>
      </c>
      <c r="D684" t="s">
        <v>74</v>
      </c>
      <c r="E684" t="s">
        <v>75</v>
      </c>
      <c r="F684" t="s">
        <v>41</v>
      </c>
      <c r="G684" t="s">
        <v>42</v>
      </c>
      <c r="H684" t="s">
        <v>20</v>
      </c>
      <c r="I684" s="2">
        <v>3</v>
      </c>
      <c r="J684" s="3">
        <v>32.83</v>
      </c>
      <c r="K684" s="4">
        <v>0.2</v>
      </c>
      <c r="L684" s="3">
        <v>14.02</v>
      </c>
      <c r="M684" s="3">
        <f>SalesTable4711[[#This Row],[Quantity]]*SalesTable4711[[#This Row],[Unit Cost]]</f>
        <v>42.06</v>
      </c>
      <c r="N684" s="3">
        <f>SalesTable4711[[#This Row],[Net Revenue]]-SalesTable4711[[#This Row],[Total Cost]]</f>
        <v>36.730000000000004</v>
      </c>
      <c r="O684" s="2">
        <v>3</v>
      </c>
      <c r="P684" s="3">
        <f>SalesTable4711[[#This Row],[Unit Price]]*SalesTable4711[[#This Row],[Quantity]]</f>
        <v>98.49</v>
      </c>
      <c r="Q684" s="3">
        <f>ROUND(SalesTable4711[[#This Row],[Unit Price]]*SalesTable4711[[#This Row],[Quantity]]*(1-SalesTable4711[[#This Row],[Discount %]]),2)</f>
        <v>78.790000000000006</v>
      </c>
      <c r="R684" s="3">
        <f>SalesTable4711[[#This Row],[Net Revenue]]-SalesTable4711[[#This Row],[Total Cost]]</f>
        <v>36.730000000000004</v>
      </c>
      <c r="S684" s="34">
        <f>SalesTable4711[[#This Row],[Profit]]/SalesTable4711[[#This Row],[Net Revenue]]</f>
        <v>0.46617591064855946</v>
      </c>
    </row>
    <row r="685" spans="1:19">
      <c r="A685" s="1">
        <v>45713</v>
      </c>
      <c r="B685" t="s">
        <v>743</v>
      </c>
      <c r="C685" t="s">
        <v>69</v>
      </c>
      <c r="D685" t="s">
        <v>70</v>
      </c>
      <c r="E685" t="s">
        <v>30</v>
      </c>
      <c r="F685" t="s">
        <v>25</v>
      </c>
      <c r="G685" t="s">
        <v>26</v>
      </c>
      <c r="H685" t="s">
        <v>20</v>
      </c>
      <c r="I685" s="2">
        <v>2</v>
      </c>
      <c r="J685" s="3">
        <v>40.82</v>
      </c>
      <c r="K685" s="4">
        <v>0.2</v>
      </c>
      <c r="L685" s="3">
        <v>18.39</v>
      </c>
      <c r="M685" s="3">
        <f>SalesTable4711[[#This Row],[Quantity]]*SalesTable4711[[#This Row],[Unit Cost]]</f>
        <v>36.78</v>
      </c>
      <c r="N685" s="3">
        <f>SalesTable4711[[#This Row],[Net Revenue]]-SalesTable4711[[#This Row],[Total Cost]]</f>
        <v>28.53</v>
      </c>
      <c r="O685" s="2">
        <v>2</v>
      </c>
      <c r="P685" s="3">
        <f>SalesTable4711[[#This Row],[Unit Price]]*SalesTable4711[[#This Row],[Quantity]]</f>
        <v>81.64</v>
      </c>
      <c r="Q685" s="3">
        <f>ROUND(SalesTable4711[[#This Row],[Unit Price]]*SalesTable4711[[#This Row],[Quantity]]*(1-SalesTable4711[[#This Row],[Discount %]]),2)</f>
        <v>65.31</v>
      </c>
      <c r="R685" s="3">
        <f>SalesTable4711[[#This Row],[Net Revenue]]-SalesTable4711[[#This Row],[Total Cost]]</f>
        <v>28.53</v>
      </c>
      <c r="S685" s="34">
        <f>SalesTable4711[[#This Row],[Profit]]/SalesTable4711[[#This Row],[Net Revenue]]</f>
        <v>0.43683968764354619</v>
      </c>
    </row>
    <row r="686" spans="1:19">
      <c r="A686" s="1">
        <v>45707</v>
      </c>
      <c r="B686" t="s">
        <v>744</v>
      </c>
      <c r="C686" t="s">
        <v>73</v>
      </c>
      <c r="D686" t="s">
        <v>74</v>
      </c>
      <c r="E686" t="s">
        <v>75</v>
      </c>
      <c r="F686" t="s">
        <v>31</v>
      </c>
      <c r="G686" t="s">
        <v>32</v>
      </c>
      <c r="H686" t="s">
        <v>20</v>
      </c>
      <c r="I686" s="2">
        <v>3</v>
      </c>
      <c r="J686" s="3">
        <v>31.75</v>
      </c>
      <c r="K686" s="4">
        <v>0.15</v>
      </c>
      <c r="L686" s="3">
        <v>14.44</v>
      </c>
      <c r="M686" s="3">
        <f>SalesTable4711[[#This Row],[Quantity]]*SalesTable4711[[#This Row],[Unit Cost]]</f>
        <v>43.32</v>
      </c>
      <c r="N686" s="3">
        <f>SalesTable4711[[#This Row],[Net Revenue]]-SalesTable4711[[#This Row],[Total Cost]]</f>
        <v>37.639999999999993</v>
      </c>
      <c r="O686" s="2">
        <v>3</v>
      </c>
      <c r="P686" s="3">
        <f>SalesTable4711[[#This Row],[Unit Price]]*SalesTable4711[[#This Row],[Quantity]]</f>
        <v>95.25</v>
      </c>
      <c r="Q686" s="3">
        <f>ROUND(SalesTable4711[[#This Row],[Unit Price]]*SalesTable4711[[#This Row],[Quantity]]*(1-SalesTable4711[[#This Row],[Discount %]]),2)</f>
        <v>80.959999999999994</v>
      </c>
      <c r="R686" s="3">
        <f>SalesTable4711[[#This Row],[Net Revenue]]-SalesTable4711[[#This Row],[Total Cost]]</f>
        <v>37.639999999999993</v>
      </c>
      <c r="S686" s="34">
        <f>SalesTable4711[[#This Row],[Profit]]/SalesTable4711[[#This Row],[Net Revenue]]</f>
        <v>0.46492094861660077</v>
      </c>
    </row>
    <row r="687" spans="1:19">
      <c r="A687" s="1">
        <v>45723</v>
      </c>
      <c r="B687" t="s">
        <v>745</v>
      </c>
      <c r="C687" t="s">
        <v>69</v>
      </c>
      <c r="D687" t="s">
        <v>70</v>
      </c>
      <c r="E687" t="s">
        <v>30</v>
      </c>
      <c r="F687" t="s">
        <v>25</v>
      </c>
      <c r="G687" t="s">
        <v>26</v>
      </c>
      <c r="H687" t="s">
        <v>20</v>
      </c>
      <c r="I687" s="2">
        <v>1</v>
      </c>
      <c r="J687" s="3">
        <v>40.94</v>
      </c>
      <c r="K687" s="4">
        <v>0.2</v>
      </c>
      <c r="L687" s="3">
        <v>18.41</v>
      </c>
      <c r="M687" s="3">
        <f>SalesTable4711[[#This Row],[Quantity]]*SalesTable4711[[#This Row],[Unit Cost]]</f>
        <v>18.41</v>
      </c>
      <c r="N687" s="3">
        <f>SalesTable4711[[#This Row],[Net Revenue]]-SalesTable4711[[#This Row],[Total Cost]]</f>
        <v>14.34</v>
      </c>
      <c r="O687" s="2">
        <v>1</v>
      </c>
      <c r="P687" s="3">
        <f>SalesTable4711[[#This Row],[Unit Price]]*SalesTable4711[[#This Row],[Quantity]]</f>
        <v>40.94</v>
      </c>
      <c r="Q687" s="3">
        <f>ROUND(SalesTable4711[[#This Row],[Unit Price]]*SalesTable4711[[#This Row],[Quantity]]*(1-SalesTable4711[[#This Row],[Discount %]]),2)</f>
        <v>32.75</v>
      </c>
      <c r="R687" s="3">
        <f>SalesTable4711[[#This Row],[Net Revenue]]-SalesTable4711[[#This Row],[Total Cost]]</f>
        <v>14.34</v>
      </c>
      <c r="S687" s="34">
        <f>SalesTable4711[[#This Row],[Profit]]/SalesTable4711[[#This Row],[Net Revenue]]</f>
        <v>0.43786259541984734</v>
      </c>
    </row>
    <row r="688" spans="1:19">
      <c r="A688" s="1">
        <v>45956</v>
      </c>
      <c r="B688" t="s">
        <v>746</v>
      </c>
      <c r="C688" t="s">
        <v>66</v>
      </c>
      <c r="D688" t="s">
        <v>67</v>
      </c>
      <c r="E688" t="s">
        <v>30</v>
      </c>
      <c r="F688" t="s">
        <v>52</v>
      </c>
      <c r="G688" t="s">
        <v>53</v>
      </c>
      <c r="H688" t="s">
        <v>33</v>
      </c>
      <c r="I688" s="2">
        <v>1</v>
      </c>
      <c r="J688" s="3">
        <v>71.33</v>
      </c>
      <c r="K688" s="4">
        <v>0</v>
      </c>
      <c r="L688" s="3">
        <v>33.97</v>
      </c>
      <c r="M688" s="3">
        <f>SalesTable4711[[#This Row],[Quantity]]*SalesTable4711[[#This Row],[Unit Cost]]</f>
        <v>33.97</v>
      </c>
      <c r="N688" s="3">
        <f>SalesTable4711[[#This Row],[Net Revenue]]-SalesTable4711[[#This Row],[Total Cost]]</f>
        <v>37.36</v>
      </c>
      <c r="O688" s="2">
        <v>0</v>
      </c>
      <c r="P688" s="3">
        <f>SalesTable4711[[#This Row],[Unit Price]]*SalesTable4711[[#This Row],[Quantity]]</f>
        <v>71.33</v>
      </c>
      <c r="Q688" s="3">
        <f>ROUND(SalesTable4711[[#This Row],[Unit Price]]*SalesTable4711[[#This Row],[Quantity]]*(1-SalesTable4711[[#This Row],[Discount %]]),2)</f>
        <v>71.33</v>
      </c>
      <c r="R688" s="3">
        <f>SalesTable4711[[#This Row],[Net Revenue]]-SalesTable4711[[#This Row],[Total Cost]]</f>
        <v>37.36</v>
      </c>
      <c r="S688" s="34">
        <f>SalesTable4711[[#This Row],[Profit]]/SalesTable4711[[#This Row],[Net Revenue]]</f>
        <v>0.52376279265386239</v>
      </c>
    </row>
    <row r="689" spans="1:19">
      <c r="A689" s="1">
        <v>45789</v>
      </c>
      <c r="B689" t="s">
        <v>747</v>
      </c>
      <c r="C689" t="s">
        <v>69</v>
      </c>
      <c r="D689" t="s">
        <v>70</v>
      </c>
      <c r="E689" t="s">
        <v>30</v>
      </c>
      <c r="F689" t="s">
        <v>52</v>
      </c>
      <c r="G689" t="s">
        <v>53</v>
      </c>
      <c r="H689" t="s">
        <v>33</v>
      </c>
      <c r="I689" s="2">
        <v>4</v>
      </c>
      <c r="J689" s="3">
        <v>40.619999999999997</v>
      </c>
      <c r="K689" s="4">
        <v>0.1</v>
      </c>
      <c r="L689" s="3">
        <v>18.010000000000002</v>
      </c>
      <c r="M689" s="3">
        <f>SalesTable4711[[#This Row],[Quantity]]*SalesTable4711[[#This Row],[Unit Cost]]</f>
        <v>72.040000000000006</v>
      </c>
      <c r="N689" s="3">
        <f>SalesTable4711[[#This Row],[Net Revenue]]-SalesTable4711[[#This Row],[Total Cost]]</f>
        <v>74.189999999999984</v>
      </c>
      <c r="O689" s="2">
        <v>0</v>
      </c>
      <c r="P689" s="3">
        <f>SalesTable4711[[#This Row],[Unit Price]]*SalesTable4711[[#This Row],[Quantity]]</f>
        <v>162.47999999999999</v>
      </c>
      <c r="Q689" s="3">
        <f>ROUND(SalesTable4711[[#This Row],[Unit Price]]*SalesTable4711[[#This Row],[Quantity]]*(1-SalesTable4711[[#This Row],[Discount %]]),2)</f>
        <v>146.22999999999999</v>
      </c>
      <c r="R689" s="3">
        <f>SalesTable4711[[#This Row],[Net Revenue]]-SalesTable4711[[#This Row],[Total Cost]]</f>
        <v>74.189999999999984</v>
      </c>
      <c r="S689" s="34">
        <f>SalesTable4711[[#This Row],[Profit]]/SalesTable4711[[#This Row],[Net Revenue]]</f>
        <v>0.50735143267455374</v>
      </c>
    </row>
    <row r="690" spans="1:19">
      <c r="A690" s="1">
        <v>45801</v>
      </c>
      <c r="B690" t="s">
        <v>748</v>
      </c>
      <c r="C690" t="s">
        <v>35</v>
      </c>
      <c r="D690" t="s">
        <v>36</v>
      </c>
      <c r="E690" t="s">
        <v>17</v>
      </c>
      <c r="F690" t="s">
        <v>41</v>
      </c>
      <c r="G690" t="s">
        <v>42</v>
      </c>
      <c r="H690" t="s">
        <v>20</v>
      </c>
      <c r="I690" s="2">
        <v>7</v>
      </c>
      <c r="J690" s="3">
        <v>23.96</v>
      </c>
      <c r="K690" s="4">
        <v>0.05</v>
      </c>
      <c r="L690" s="3">
        <v>9.49</v>
      </c>
      <c r="M690" s="3">
        <f>SalesTable4711[[#This Row],[Quantity]]*SalesTable4711[[#This Row],[Unit Cost]]</f>
        <v>66.430000000000007</v>
      </c>
      <c r="N690" s="3">
        <f>SalesTable4711[[#This Row],[Net Revenue]]-SalesTable4711[[#This Row],[Total Cost]]</f>
        <v>92.9</v>
      </c>
      <c r="O690" s="2">
        <v>7</v>
      </c>
      <c r="P690" s="3">
        <f>SalesTable4711[[#This Row],[Unit Price]]*SalesTable4711[[#This Row],[Quantity]]</f>
        <v>167.72</v>
      </c>
      <c r="Q690" s="3">
        <f>ROUND(SalesTable4711[[#This Row],[Unit Price]]*SalesTable4711[[#This Row],[Quantity]]*(1-SalesTable4711[[#This Row],[Discount %]]),2)</f>
        <v>159.33000000000001</v>
      </c>
      <c r="R690" s="3">
        <f>SalesTable4711[[#This Row],[Net Revenue]]-SalesTable4711[[#This Row],[Total Cost]]</f>
        <v>92.9</v>
      </c>
      <c r="S690" s="34">
        <f>SalesTable4711[[#This Row],[Profit]]/SalesTable4711[[#This Row],[Net Revenue]]</f>
        <v>0.58306659135128347</v>
      </c>
    </row>
    <row r="691" spans="1:19">
      <c r="A691" s="1">
        <v>45671</v>
      </c>
      <c r="B691" t="s">
        <v>749</v>
      </c>
      <c r="C691" t="s">
        <v>15</v>
      </c>
      <c r="D691" t="s">
        <v>16</v>
      </c>
      <c r="E691" t="s">
        <v>17</v>
      </c>
      <c r="F691" t="s">
        <v>41</v>
      </c>
      <c r="G691" t="s">
        <v>42</v>
      </c>
      <c r="H691" t="s">
        <v>20</v>
      </c>
      <c r="I691" s="2">
        <v>6</v>
      </c>
      <c r="J691" s="3">
        <v>30.45</v>
      </c>
      <c r="K691" s="4">
        <v>0.1</v>
      </c>
      <c r="L691" s="3">
        <v>12.14</v>
      </c>
      <c r="M691" s="3">
        <f>SalesTable4711[[#This Row],[Quantity]]*SalesTable4711[[#This Row],[Unit Cost]]</f>
        <v>72.84</v>
      </c>
      <c r="N691" s="3">
        <f>SalesTable4711[[#This Row],[Net Revenue]]-SalesTable4711[[#This Row],[Total Cost]]</f>
        <v>91.59</v>
      </c>
      <c r="O691" s="2">
        <v>6</v>
      </c>
      <c r="P691" s="3">
        <f>SalesTable4711[[#This Row],[Unit Price]]*SalesTable4711[[#This Row],[Quantity]]</f>
        <v>182.7</v>
      </c>
      <c r="Q691" s="3">
        <f>ROUND(SalesTable4711[[#This Row],[Unit Price]]*SalesTable4711[[#This Row],[Quantity]]*(1-SalesTable4711[[#This Row],[Discount %]]),2)</f>
        <v>164.43</v>
      </c>
      <c r="R691" s="3">
        <f>SalesTable4711[[#This Row],[Net Revenue]]-SalesTable4711[[#This Row],[Total Cost]]</f>
        <v>91.59</v>
      </c>
      <c r="S691" s="34">
        <f>SalesTable4711[[#This Row],[Profit]]/SalesTable4711[[#This Row],[Net Revenue]]</f>
        <v>0.55701514322203982</v>
      </c>
    </row>
    <row r="692" spans="1:19">
      <c r="A692" s="1">
        <v>45840</v>
      </c>
      <c r="B692" t="s">
        <v>750</v>
      </c>
      <c r="C692" t="s">
        <v>89</v>
      </c>
      <c r="D692" t="s">
        <v>90</v>
      </c>
      <c r="E692" t="s">
        <v>75</v>
      </c>
      <c r="F692" t="s">
        <v>41</v>
      </c>
      <c r="G692" t="s">
        <v>42</v>
      </c>
      <c r="H692" t="s">
        <v>33</v>
      </c>
      <c r="I692" s="2">
        <v>1</v>
      </c>
      <c r="J692" s="3">
        <v>18.760000000000002</v>
      </c>
      <c r="K692" s="4">
        <v>0</v>
      </c>
      <c r="L692" s="3">
        <v>6.97</v>
      </c>
      <c r="M692" s="3">
        <f>SalesTable4711[[#This Row],[Quantity]]*SalesTable4711[[#This Row],[Unit Cost]]</f>
        <v>6.97</v>
      </c>
      <c r="N692" s="3">
        <f>SalesTable4711[[#This Row],[Net Revenue]]-SalesTable4711[[#This Row],[Total Cost]]</f>
        <v>11.790000000000003</v>
      </c>
      <c r="O692" s="2">
        <v>0</v>
      </c>
      <c r="P692" s="3">
        <f>SalesTable4711[[#This Row],[Unit Price]]*SalesTable4711[[#This Row],[Quantity]]</f>
        <v>18.760000000000002</v>
      </c>
      <c r="Q692" s="3">
        <f>ROUND(SalesTable4711[[#This Row],[Unit Price]]*SalesTable4711[[#This Row],[Quantity]]*(1-SalesTable4711[[#This Row],[Discount %]]),2)</f>
        <v>18.760000000000002</v>
      </c>
      <c r="R692" s="3">
        <f>SalesTable4711[[#This Row],[Net Revenue]]-SalesTable4711[[#This Row],[Total Cost]]</f>
        <v>11.790000000000003</v>
      </c>
      <c r="S692" s="34">
        <f>SalesTable4711[[#This Row],[Profit]]/SalesTable4711[[#This Row],[Net Revenue]]</f>
        <v>0.62846481876332627</v>
      </c>
    </row>
    <row r="693" spans="1:19">
      <c r="A693" s="1">
        <v>45991</v>
      </c>
      <c r="B693" t="s">
        <v>751</v>
      </c>
      <c r="C693" t="s">
        <v>55</v>
      </c>
      <c r="D693" t="s">
        <v>56</v>
      </c>
      <c r="E693" t="s">
        <v>24</v>
      </c>
      <c r="F693" t="s">
        <v>31</v>
      </c>
      <c r="G693" t="s">
        <v>32</v>
      </c>
      <c r="H693" t="s">
        <v>33</v>
      </c>
      <c r="I693" s="2">
        <v>3</v>
      </c>
      <c r="J693" s="3">
        <v>9.2200000000000006</v>
      </c>
      <c r="K693" s="4">
        <v>0</v>
      </c>
      <c r="L693" s="3">
        <v>2.9</v>
      </c>
      <c r="M693" s="3">
        <f>SalesTable4711[[#This Row],[Quantity]]*SalesTable4711[[#This Row],[Unit Cost]]</f>
        <v>8.6999999999999993</v>
      </c>
      <c r="N693" s="3">
        <f>SalesTable4711[[#This Row],[Net Revenue]]-SalesTable4711[[#This Row],[Total Cost]]</f>
        <v>18.96</v>
      </c>
      <c r="O693" s="2">
        <v>0</v>
      </c>
      <c r="P693" s="3">
        <f>SalesTable4711[[#This Row],[Unit Price]]*SalesTable4711[[#This Row],[Quantity]]</f>
        <v>27.660000000000004</v>
      </c>
      <c r="Q693" s="3">
        <f>ROUND(SalesTable4711[[#This Row],[Unit Price]]*SalesTable4711[[#This Row],[Quantity]]*(1-SalesTable4711[[#This Row],[Discount %]]),2)</f>
        <v>27.66</v>
      </c>
      <c r="R693" s="3">
        <f>SalesTable4711[[#This Row],[Net Revenue]]-SalesTable4711[[#This Row],[Total Cost]]</f>
        <v>18.96</v>
      </c>
      <c r="S693" s="34">
        <f>SalesTable4711[[#This Row],[Profit]]/SalesTable4711[[#This Row],[Net Revenue]]</f>
        <v>0.68546637744034711</v>
      </c>
    </row>
    <row r="694" spans="1:19">
      <c r="A694" s="1">
        <v>46003</v>
      </c>
      <c r="B694" t="s">
        <v>752</v>
      </c>
      <c r="C694" t="s">
        <v>73</v>
      </c>
      <c r="D694" t="s">
        <v>74</v>
      </c>
      <c r="E694" t="s">
        <v>75</v>
      </c>
      <c r="F694" t="s">
        <v>31</v>
      </c>
      <c r="G694" t="s">
        <v>32</v>
      </c>
      <c r="H694" t="s">
        <v>33</v>
      </c>
      <c r="I694" s="2">
        <v>9</v>
      </c>
      <c r="J694" s="3">
        <v>31.49</v>
      </c>
      <c r="K694" s="4">
        <v>0.2</v>
      </c>
      <c r="L694" s="3">
        <v>14.35</v>
      </c>
      <c r="M694" s="3">
        <f>SalesTable4711[[#This Row],[Quantity]]*SalesTable4711[[#This Row],[Unit Cost]]</f>
        <v>129.15</v>
      </c>
      <c r="N694" s="3">
        <f>SalesTable4711[[#This Row],[Net Revenue]]-SalesTable4711[[#This Row],[Total Cost]]</f>
        <v>97.579999999999984</v>
      </c>
      <c r="O694" s="2">
        <v>0</v>
      </c>
      <c r="P694" s="3">
        <f>SalesTable4711[[#This Row],[Unit Price]]*SalesTable4711[[#This Row],[Quantity]]</f>
        <v>283.40999999999997</v>
      </c>
      <c r="Q694" s="3">
        <f>ROUND(SalesTable4711[[#This Row],[Unit Price]]*SalesTable4711[[#This Row],[Quantity]]*(1-SalesTable4711[[#This Row],[Discount %]]),2)</f>
        <v>226.73</v>
      </c>
      <c r="R694" s="3">
        <f>SalesTable4711[[#This Row],[Net Revenue]]-SalesTable4711[[#This Row],[Total Cost]]</f>
        <v>97.579999999999984</v>
      </c>
      <c r="S694" s="34">
        <f>SalesTable4711[[#This Row],[Profit]]/SalesTable4711[[#This Row],[Net Revenue]]</f>
        <v>0.430379746835443</v>
      </c>
    </row>
    <row r="695" spans="1:19">
      <c r="A695" s="1">
        <v>45892</v>
      </c>
      <c r="B695" t="s">
        <v>753</v>
      </c>
      <c r="C695" t="s">
        <v>39</v>
      </c>
      <c r="D695" t="s">
        <v>40</v>
      </c>
      <c r="E695" t="s">
        <v>30</v>
      </c>
      <c r="F695" t="s">
        <v>18</v>
      </c>
      <c r="G695" t="s">
        <v>19</v>
      </c>
      <c r="H695" t="s">
        <v>20</v>
      </c>
      <c r="I695" s="2">
        <v>5</v>
      </c>
      <c r="J695" s="3">
        <v>53.35</v>
      </c>
      <c r="K695" s="4">
        <v>0</v>
      </c>
      <c r="L695" s="3">
        <v>27.45</v>
      </c>
      <c r="M695" s="3">
        <f>SalesTable4711[[#This Row],[Quantity]]*SalesTable4711[[#This Row],[Unit Cost]]</f>
        <v>137.25</v>
      </c>
      <c r="N695" s="3">
        <f>SalesTable4711[[#This Row],[Net Revenue]]-SalesTable4711[[#This Row],[Total Cost]]</f>
        <v>129.5</v>
      </c>
      <c r="O695" s="2">
        <v>5</v>
      </c>
      <c r="P695" s="3">
        <f>SalesTable4711[[#This Row],[Unit Price]]*SalesTable4711[[#This Row],[Quantity]]</f>
        <v>266.75</v>
      </c>
      <c r="Q695" s="3">
        <f>ROUND(SalesTable4711[[#This Row],[Unit Price]]*SalesTable4711[[#This Row],[Quantity]]*(1-SalesTable4711[[#This Row],[Discount %]]),2)</f>
        <v>266.75</v>
      </c>
      <c r="R695" s="3">
        <f>SalesTable4711[[#This Row],[Net Revenue]]-SalesTable4711[[#This Row],[Total Cost]]</f>
        <v>129.5</v>
      </c>
      <c r="S695" s="34">
        <f>SalesTable4711[[#This Row],[Profit]]/SalesTable4711[[#This Row],[Net Revenue]]</f>
        <v>0.48547328959700092</v>
      </c>
    </row>
    <row r="696" spans="1:19">
      <c r="A696" s="1">
        <v>45977</v>
      </c>
      <c r="B696" t="s">
        <v>754</v>
      </c>
      <c r="C696" t="s">
        <v>73</v>
      </c>
      <c r="D696" t="s">
        <v>74</v>
      </c>
      <c r="E696" t="s">
        <v>75</v>
      </c>
      <c r="F696" t="s">
        <v>25</v>
      </c>
      <c r="G696" t="s">
        <v>26</v>
      </c>
      <c r="H696" t="s">
        <v>20</v>
      </c>
      <c r="I696" s="2">
        <v>5</v>
      </c>
      <c r="J696" s="3">
        <v>31.38</v>
      </c>
      <c r="K696" s="4">
        <v>0.2</v>
      </c>
      <c r="L696" s="3">
        <v>14.05</v>
      </c>
      <c r="M696" s="3">
        <f>SalesTable4711[[#This Row],[Quantity]]*SalesTable4711[[#This Row],[Unit Cost]]</f>
        <v>70.25</v>
      </c>
      <c r="N696" s="3">
        <f>SalesTable4711[[#This Row],[Net Revenue]]-SalesTable4711[[#This Row],[Total Cost]]</f>
        <v>55.269999999999996</v>
      </c>
      <c r="O696" s="2">
        <v>5</v>
      </c>
      <c r="P696" s="3">
        <f>SalesTable4711[[#This Row],[Unit Price]]*SalesTable4711[[#This Row],[Quantity]]</f>
        <v>156.9</v>
      </c>
      <c r="Q696" s="3">
        <f>ROUND(SalesTable4711[[#This Row],[Unit Price]]*SalesTable4711[[#This Row],[Quantity]]*(1-SalesTable4711[[#This Row],[Discount %]]),2)</f>
        <v>125.52</v>
      </c>
      <c r="R696" s="3">
        <f>SalesTable4711[[#This Row],[Net Revenue]]-SalesTable4711[[#This Row],[Total Cost]]</f>
        <v>55.269999999999996</v>
      </c>
      <c r="S696" s="34">
        <f>SalesTable4711[[#This Row],[Profit]]/SalesTable4711[[#This Row],[Net Revenue]]</f>
        <v>0.4403282345442957</v>
      </c>
    </row>
    <row r="697" spans="1:19">
      <c r="A697" s="1">
        <v>45699</v>
      </c>
      <c r="B697" t="s">
        <v>755</v>
      </c>
      <c r="C697" t="s">
        <v>66</v>
      </c>
      <c r="D697" t="s">
        <v>67</v>
      </c>
      <c r="E697" t="s">
        <v>30</v>
      </c>
      <c r="F697" t="s">
        <v>52</v>
      </c>
      <c r="G697" t="s">
        <v>53</v>
      </c>
      <c r="H697" t="s">
        <v>20</v>
      </c>
      <c r="I697" s="2">
        <v>1</v>
      </c>
      <c r="J697" s="3">
        <v>71.09</v>
      </c>
      <c r="K697" s="4">
        <v>0.05</v>
      </c>
      <c r="L697" s="3">
        <v>33.380000000000003</v>
      </c>
      <c r="M697" s="3">
        <f>SalesTable4711[[#This Row],[Quantity]]*SalesTable4711[[#This Row],[Unit Cost]]</f>
        <v>33.380000000000003</v>
      </c>
      <c r="N697" s="3">
        <f>SalesTable4711[[#This Row],[Net Revenue]]-SalesTable4711[[#This Row],[Total Cost]]</f>
        <v>34.160000000000004</v>
      </c>
      <c r="O697" s="2">
        <v>1</v>
      </c>
      <c r="P697" s="3">
        <f>SalesTable4711[[#This Row],[Unit Price]]*SalesTable4711[[#This Row],[Quantity]]</f>
        <v>71.09</v>
      </c>
      <c r="Q697" s="3">
        <f>ROUND(SalesTable4711[[#This Row],[Unit Price]]*SalesTable4711[[#This Row],[Quantity]]*(1-SalesTable4711[[#This Row],[Discount %]]),2)</f>
        <v>67.540000000000006</v>
      </c>
      <c r="R697" s="3">
        <f>SalesTable4711[[#This Row],[Net Revenue]]-SalesTable4711[[#This Row],[Total Cost]]</f>
        <v>34.160000000000004</v>
      </c>
      <c r="S697" s="34">
        <f>SalesTable4711[[#This Row],[Profit]]/SalesTable4711[[#This Row],[Net Revenue]]</f>
        <v>0.50577435593722242</v>
      </c>
    </row>
    <row r="698" spans="1:19">
      <c r="A698" s="1">
        <v>45781</v>
      </c>
      <c r="B698" t="s">
        <v>756</v>
      </c>
      <c r="C698" t="s">
        <v>82</v>
      </c>
      <c r="D698" t="s">
        <v>83</v>
      </c>
      <c r="E698" t="s">
        <v>75</v>
      </c>
      <c r="F698" t="s">
        <v>18</v>
      </c>
      <c r="G698" t="s">
        <v>19</v>
      </c>
      <c r="H698" t="s">
        <v>33</v>
      </c>
      <c r="I698" s="2">
        <v>5</v>
      </c>
      <c r="J698" s="3">
        <v>27.8</v>
      </c>
      <c r="K698" s="4">
        <v>0.15</v>
      </c>
      <c r="L698" s="3">
        <v>11.62</v>
      </c>
      <c r="M698" s="3">
        <f>SalesTable4711[[#This Row],[Quantity]]*SalesTable4711[[#This Row],[Unit Cost]]</f>
        <v>58.099999999999994</v>
      </c>
      <c r="N698" s="3">
        <f>SalesTable4711[[#This Row],[Net Revenue]]-SalesTable4711[[#This Row],[Total Cost]]</f>
        <v>60.050000000000011</v>
      </c>
      <c r="O698" s="2">
        <v>0</v>
      </c>
      <c r="P698" s="3">
        <f>SalesTable4711[[#This Row],[Unit Price]]*SalesTable4711[[#This Row],[Quantity]]</f>
        <v>139</v>
      </c>
      <c r="Q698" s="3">
        <f>ROUND(SalesTable4711[[#This Row],[Unit Price]]*SalesTable4711[[#This Row],[Quantity]]*(1-SalesTable4711[[#This Row],[Discount %]]),2)</f>
        <v>118.15</v>
      </c>
      <c r="R698" s="3">
        <f>SalesTable4711[[#This Row],[Net Revenue]]-SalesTable4711[[#This Row],[Total Cost]]</f>
        <v>60.050000000000011</v>
      </c>
      <c r="S698" s="34">
        <f>SalesTable4711[[#This Row],[Profit]]/SalesTable4711[[#This Row],[Net Revenue]]</f>
        <v>0.50825222175201024</v>
      </c>
    </row>
    <row r="699" spans="1:19">
      <c r="A699" s="1">
        <v>45836</v>
      </c>
      <c r="B699" t="s">
        <v>757</v>
      </c>
      <c r="C699" t="s">
        <v>82</v>
      </c>
      <c r="D699" t="s">
        <v>83</v>
      </c>
      <c r="E699" t="s">
        <v>75</v>
      </c>
      <c r="F699" t="s">
        <v>31</v>
      </c>
      <c r="G699" t="s">
        <v>32</v>
      </c>
      <c r="H699" t="s">
        <v>33</v>
      </c>
      <c r="I699" s="2">
        <v>7</v>
      </c>
      <c r="J699" s="3">
        <v>27.99</v>
      </c>
      <c r="K699" s="4">
        <v>0.1</v>
      </c>
      <c r="L699" s="3">
        <v>11.6</v>
      </c>
      <c r="M699" s="3">
        <f>SalesTable4711[[#This Row],[Quantity]]*SalesTable4711[[#This Row],[Unit Cost]]</f>
        <v>81.2</v>
      </c>
      <c r="N699" s="3">
        <f>SalesTable4711[[#This Row],[Net Revenue]]-SalesTable4711[[#This Row],[Total Cost]]</f>
        <v>95.14</v>
      </c>
      <c r="O699" s="2">
        <v>0</v>
      </c>
      <c r="P699" s="3">
        <f>SalesTable4711[[#This Row],[Unit Price]]*SalesTable4711[[#This Row],[Quantity]]</f>
        <v>195.92999999999998</v>
      </c>
      <c r="Q699" s="3">
        <f>ROUND(SalesTable4711[[#This Row],[Unit Price]]*SalesTable4711[[#This Row],[Quantity]]*(1-SalesTable4711[[#This Row],[Discount %]]),2)</f>
        <v>176.34</v>
      </c>
      <c r="R699" s="3">
        <f>SalesTable4711[[#This Row],[Net Revenue]]-SalesTable4711[[#This Row],[Total Cost]]</f>
        <v>95.14</v>
      </c>
      <c r="S699" s="34">
        <f>SalesTable4711[[#This Row],[Profit]]/SalesTable4711[[#This Row],[Net Revenue]]</f>
        <v>0.53952591584439147</v>
      </c>
    </row>
    <row r="700" spans="1:19">
      <c r="A700" s="1">
        <v>45673</v>
      </c>
      <c r="B700" t="s">
        <v>758</v>
      </c>
      <c r="C700" t="s">
        <v>45</v>
      </c>
      <c r="D700" t="s">
        <v>46</v>
      </c>
      <c r="E700" t="s">
        <v>24</v>
      </c>
      <c r="F700" t="s">
        <v>41</v>
      </c>
      <c r="G700" t="s">
        <v>42</v>
      </c>
      <c r="H700" t="s">
        <v>33</v>
      </c>
      <c r="I700" s="2">
        <v>3</v>
      </c>
      <c r="J700" s="3">
        <v>23.23</v>
      </c>
      <c r="K700" s="4">
        <v>0</v>
      </c>
      <c r="L700" s="3">
        <v>8.3800000000000008</v>
      </c>
      <c r="M700" s="3">
        <f>SalesTable4711[[#This Row],[Quantity]]*SalesTable4711[[#This Row],[Unit Cost]]</f>
        <v>25.14</v>
      </c>
      <c r="N700" s="3">
        <f>SalesTable4711[[#This Row],[Net Revenue]]-SalesTable4711[[#This Row],[Total Cost]]</f>
        <v>44.55</v>
      </c>
      <c r="O700" s="2">
        <v>0</v>
      </c>
      <c r="P700" s="3">
        <f>SalesTable4711[[#This Row],[Unit Price]]*SalesTable4711[[#This Row],[Quantity]]</f>
        <v>69.69</v>
      </c>
      <c r="Q700" s="3">
        <f>ROUND(SalesTable4711[[#This Row],[Unit Price]]*SalesTable4711[[#This Row],[Quantity]]*(1-SalesTable4711[[#This Row],[Discount %]]),2)</f>
        <v>69.69</v>
      </c>
      <c r="R700" s="3">
        <f>SalesTable4711[[#This Row],[Net Revenue]]-SalesTable4711[[#This Row],[Total Cost]]</f>
        <v>44.55</v>
      </c>
      <c r="S700" s="34">
        <f>SalesTable4711[[#This Row],[Profit]]/SalesTable4711[[#This Row],[Net Revenue]]</f>
        <v>0.63925957813172618</v>
      </c>
    </row>
    <row r="701" spans="1:19">
      <c r="A701" s="1">
        <v>45827</v>
      </c>
      <c r="B701" t="s">
        <v>759</v>
      </c>
      <c r="C701" t="s">
        <v>66</v>
      </c>
      <c r="D701" t="s">
        <v>67</v>
      </c>
      <c r="E701" t="s">
        <v>30</v>
      </c>
      <c r="F701" t="s">
        <v>31</v>
      </c>
      <c r="G701" t="s">
        <v>32</v>
      </c>
      <c r="H701" t="s">
        <v>20</v>
      </c>
      <c r="I701" s="2">
        <v>10</v>
      </c>
      <c r="J701" s="3">
        <v>69.31</v>
      </c>
      <c r="K701" s="4">
        <v>0.15</v>
      </c>
      <c r="L701" s="3">
        <v>34.31</v>
      </c>
      <c r="M701" s="3">
        <f>SalesTable4711[[#This Row],[Quantity]]*SalesTable4711[[#This Row],[Unit Cost]]</f>
        <v>343.1</v>
      </c>
      <c r="N701" s="3">
        <f>SalesTable4711[[#This Row],[Net Revenue]]-SalesTable4711[[#This Row],[Total Cost]]</f>
        <v>246.03999999999996</v>
      </c>
      <c r="O701" s="2">
        <v>10</v>
      </c>
      <c r="P701" s="3">
        <f>SalesTable4711[[#This Row],[Unit Price]]*SalesTable4711[[#This Row],[Quantity]]</f>
        <v>693.1</v>
      </c>
      <c r="Q701" s="3">
        <f>ROUND(SalesTable4711[[#This Row],[Unit Price]]*SalesTable4711[[#This Row],[Quantity]]*(1-SalesTable4711[[#This Row],[Discount %]]),2)</f>
        <v>589.14</v>
      </c>
      <c r="R701" s="3">
        <f>SalesTable4711[[#This Row],[Net Revenue]]-SalesTable4711[[#This Row],[Total Cost]]</f>
        <v>246.03999999999996</v>
      </c>
      <c r="S701" s="34">
        <f>SalesTable4711[[#This Row],[Profit]]/SalesTable4711[[#This Row],[Net Revenue]]</f>
        <v>0.41762569168618657</v>
      </c>
    </row>
    <row r="702" spans="1:19">
      <c r="A702" s="1">
        <v>45770</v>
      </c>
      <c r="B702" t="s">
        <v>760</v>
      </c>
      <c r="C702" t="s">
        <v>58</v>
      </c>
      <c r="D702" t="s">
        <v>59</v>
      </c>
      <c r="E702" t="s">
        <v>17</v>
      </c>
      <c r="F702" t="s">
        <v>25</v>
      </c>
      <c r="G702" t="s">
        <v>26</v>
      </c>
      <c r="H702" t="s">
        <v>33</v>
      </c>
      <c r="I702" s="2">
        <v>5</v>
      </c>
      <c r="J702" s="3">
        <v>20.350000000000001</v>
      </c>
      <c r="K702" s="4">
        <v>0.1</v>
      </c>
      <c r="L702" s="3">
        <v>7.26</v>
      </c>
      <c r="M702" s="3">
        <f>SalesTable4711[[#This Row],[Quantity]]*SalesTable4711[[#This Row],[Unit Cost]]</f>
        <v>36.299999999999997</v>
      </c>
      <c r="N702" s="3">
        <f>SalesTable4711[[#This Row],[Net Revenue]]-SalesTable4711[[#This Row],[Total Cost]]</f>
        <v>55.28</v>
      </c>
      <c r="O702" s="2">
        <v>0</v>
      </c>
      <c r="P702" s="3">
        <f>SalesTable4711[[#This Row],[Unit Price]]*SalesTable4711[[#This Row],[Quantity]]</f>
        <v>101.75</v>
      </c>
      <c r="Q702" s="3">
        <f>ROUND(SalesTable4711[[#This Row],[Unit Price]]*SalesTable4711[[#This Row],[Quantity]]*(1-SalesTable4711[[#This Row],[Discount %]]),2)</f>
        <v>91.58</v>
      </c>
      <c r="R702" s="3">
        <f>SalesTable4711[[#This Row],[Net Revenue]]-SalesTable4711[[#This Row],[Total Cost]]</f>
        <v>55.28</v>
      </c>
      <c r="S702" s="34">
        <f>SalesTable4711[[#This Row],[Profit]]/SalesTable4711[[#This Row],[Net Revenue]]</f>
        <v>0.60362524568683118</v>
      </c>
    </row>
    <row r="703" spans="1:19">
      <c r="A703" s="1">
        <v>45961</v>
      </c>
      <c r="B703" t="s">
        <v>761</v>
      </c>
      <c r="C703" t="s">
        <v>82</v>
      </c>
      <c r="D703" t="s">
        <v>83</v>
      </c>
      <c r="E703" t="s">
        <v>75</v>
      </c>
      <c r="F703" t="s">
        <v>52</v>
      </c>
      <c r="G703" t="s">
        <v>53</v>
      </c>
      <c r="H703" t="s">
        <v>33</v>
      </c>
      <c r="I703" s="2">
        <v>1</v>
      </c>
      <c r="J703" s="3">
        <v>27.42</v>
      </c>
      <c r="K703" s="4">
        <v>0.35</v>
      </c>
      <c r="L703" s="3">
        <v>11.63</v>
      </c>
      <c r="M703" s="3">
        <f>SalesTable4711[[#This Row],[Quantity]]*SalesTable4711[[#This Row],[Unit Cost]]</f>
        <v>11.63</v>
      </c>
      <c r="N703" s="3">
        <f>SalesTable4711[[#This Row],[Net Revenue]]-SalesTable4711[[#This Row],[Total Cost]]</f>
        <v>6.1899999999999995</v>
      </c>
      <c r="O703" s="2">
        <v>0</v>
      </c>
      <c r="P703" s="3">
        <f>SalesTable4711[[#This Row],[Unit Price]]*SalesTable4711[[#This Row],[Quantity]]</f>
        <v>27.42</v>
      </c>
      <c r="Q703" s="3">
        <f>ROUND(SalesTable4711[[#This Row],[Unit Price]]*SalesTable4711[[#This Row],[Quantity]]*(1-SalesTable4711[[#This Row],[Discount %]]),2)</f>
        <v>17.82</v>
      </c>
      <c r="R703" s="3">
        <f>SalesTable4711[[#This Row],[Net Revenue]]-SalesTable4711[[#This Row],[Total Cost]]</f>
        <v>6.1899999999999995</v>
      </c>
      <c r="S703" s="34">
        <f>SalesTable4711[[#This Row],[Profit]]/SalesTable4711[[#This Row],[Net Revenue]]</f>
        <v>0.34736251402918067</v>
      </c>
    </row>
    <row r="704" spans="1:19">
      <c r="A704" s="1">
        <v>45859</v>
      </c>
      <c r="B704" t="s">
        <v>762</v>
      </c>
      <c r="C704" t="s">
        <v>69</v>
      </c>
      <c r="D704" t="s">
        <v>70</v>
      </c>
      <c r="E704" t="s">
        <v>30</v>
      </c>
      <c r="F704" t="s">
        <v>41</v>
      </c>
      <c r="G704" t="s">
        <v>42</v>
      </c>
      <c r="H704" t="s">
        <v>20</v>
      </c>
      <c r="I704" s="2">
        <v>1</v>
      </c>
      <c r="J704" s="3">
        <v>38.950000000000003</v>
      </c>
      <c r="K704" s="4">
        <v>0</v>
      </c>
      <c r="L704" s="3">
        <v>18.16</v>
      </c>
      <c r="M704" s="3">
        <f>SalesTable4711[[#This Row],[Quantity]]*SalesTable4711[[#This Row],[Unit Cost]]</f>
        <v>18.16</v>
      </c>
      <c r="N704" s="3">
        <f>SalesTable4711[[#This Row],[Net Revenue]]-SalesTable4711[[#This Row],[Total Cost]]</f>
        <v>20.790000000000003</v>
      </c>
      <c r="O704" s="2">
        <v>1</v>
      </c>
      <c r="P704" s="3">
        <f>SalesTable4711[[#This Row],[Unit Price]]*SalesTable4711[[#This Row],[Quantity]]</f>
        <v>38.950000000000003</v>
      </c>
      <c r="Q704" s="3">
        <f>ROUND(SalesTable4711[[#This Row],[Unit Price]]*SalesTable4711[[#This Row],[Quantity]]*(1-SalesTable4711[[#This Row],[Discount %]]),2)</f>
        <v>38.950000000000003</v>
      </c>
      <c r="R704" s="3">
        <f>SalesTable4711[[#This Row],[Net Revenue]]-SalesTable4711[[#This Row],[Total Cost]]</f>
        <v>20.790000000000003</v>
      </c>
      <c r="S704" s="34">
        <f>SalesTable4711[[#This Row],[Profit]]/SalesTable4711[[#This Row],[Net Revenue]]</f>
        <v>0.53376123234916562</v>
      </c>
    </row>
    <row r="705" spans="1:19">
      <c r="A705" s="1">
        <v>45935</v>
      </c>
      <c r="B705" t="s">
        <v>763</v>
      </c>
      <c r="C705" t="s">
        <v>49</v>
      </c>
      <c r="D705" t="s">
        <v>50</v>
      </c>
      <c r="E705" t="s">
        <v>30</v>
      </c>
      <c r="F705" t="s">
        <v>25</v>
      </c>
      <c r="G705" t="s">
        <v>26</v>
      </c>
      <c r="H705" t="s">
        <v>33</v>
      </c>
      <c r="I705" s="2">
        <v>6</v>
      </c>
      <c r="J705" s="3">
        <v>191.83</v>
      </c>
      <c r="K705" s="4">
        <v>0.2</v>
      </c>
      <c r="L705" s="3">
        <v>119.26</v>
      </c>
      <c r="M705" s="3">
        <f>SalesTable4711[[#This Row],[Quantity]]*SalesTable4711[[#This Row],[Unit Cost]]</f>
        <v>715.56000000000006</v>
      </c>
      <c r="N705" s="3">
        <f>SalesTable4711[[#This Row],[Net Revenue]]-SalesTable4711[[#This Row],[Total Cost]]</f>
        <v>205.21999999999991</v>
      </c>
      <c r="O705" s="2">
        <v>0</v>
      </c>
      <c r="P705" s="3">
        <f>SalesTable4711[[#This Row],[Unit Price]]*SalesTable4711[[#This Row],[Quantity]]</f>
        <v>1150.98</v>
      </c>
      <c r="Q705" s="3">
        <f>ROUND(SalesTable4711[[#This Row],[Unit Price]]*SalesTable4711[[#This Row],[Quantity]]*(1-SalesTable4711[[#This Row],[Discount %]]),2)</f>
        <v>920.78</v>
      </c>
      <c r="R705" s="3">
        <f>SalesTable4711[[#This Row],[Net Revenue]]-SalesTable4711[[#This Row],[Total Cost]]</f>
        <v>205.21999999999991</v>
      </c>
      <c r="S705" s="34">
        <f>SalesTable4711[[#This Row],[Profit]]/SalesTable4711[[#This Row],[Net Revenue]]</f>
        <v>0.2228762570863832</v>
      </c>
    </row>
    <row r="706" spans="1:19">
      <c r="A706" s="1">
        <v>45968</v>
      </c>
      <c r="B706" t="s">
        <v>764</v>
      </c>
      <c r="C706" t="s">
        <v>49</v>
      </c>
      <c r="D706" t="s">
        <v>50</v>
      </c>
      <c r="E706" t="s">
        <v>30</v>
      </c>
      <c r="F706" t="s">
        <v>52</v>
      </c>
      <c r="G706" t="s">
        <v>53</v>
      </c>
      <c r="H706" t="s">
        <v>33</v>
      </c>
      <c r="I706" s="2">
        <v>3</v>
      </c>
      <c r="J706" s="3">
        <v>193.52</v>
      </c>
      <c r="K706" s="4">
        <v>0.2</v>
      </c>
      <c r="L706" s="3">
        <v>120.14</v>
      </c>
      <c r="M706" s="3">
        <f>SalesTable4711[[#This Row],[Quantity]]*SalesTable4711[[#This Row],[Unit Cost]]</f>
        <v>360.42</v>
      </c>
      <c r="N706" s="3">
        <f>SalesTable4711[[#This Row],[Net Revenue]]-SalesTable4711[[#This Row],[Total Cost]]</f>
        <v>104.02999999999997</v>
      </c>
      <c r="O706" s="2">
        <v>0</v>
      </c>
      <c r="P706" s="3">
        <f>SalesTable4711[[#This Row],[Unit Price]]*SalesTable4711[[#This Row],[Quantity]]</f>
        <v>580.56000000000006</v>
      </c>
      <c r="Q706" s="3">
        <f>ROUND(SalesTable4711[[#This Row],[Unit Price]]*SalesTable4711[[#This Row],[Quantity]]*(1-SalesTable4711[[#This Row],[Discount %]]),2)</f>
        <v>464.45</v>
      </c>
      <c r="R706" s="3">
        <f>SalesTable4711[[#This Row],[Net Revenue]]-SalesTable4711[[#This Row],[Total Cost]]</f>
        <v>104.02999999999997</v>
      </c>
      <c r="S706" s="34">
        <f>SalesTable4711[[#This Row],[Profit]]/SalesTable4711[[#This Row],[Net Revenue]]</f>
        <v>0.22398535902680586</v>
      </c>
    </row>
    <row r="707" spans="1:19">
      <c r="A707" s="1">
        <v>45671</v>
      </c>
      <c r="B707" t="s">
        <v>765</v>
      </c>
      <c r="C707" t="s">
        <v>63</v>
      </c>
      <c r="D707" t="s">
        <v>64</v>
      </c>
      <c r="E707" t="s">
        <v>17</v>
      </c>
      <c r="F707" t="s">
        <v>41</v>
      </c>
      <c r="G707" t="s">
        <v>42</v>
      </c>
      <c r="H707" t="s">
        <v>33</v>
      </c>
      <c r="I707" s="2">
        <v>2</v>
      </c>
      <c r="J707" s="3">
        <v>79.400000000000006</v>
      </c>
      <c r="K707" s="4">
        <v>0.15</v>
      </c>
      <c r="L707" s="3">
        <v>44.16</v>
      </c>
      <c r="M707" s="3">
        <f>SalesTable4711[[#This Row],[Quantity]]*SalesTable4711[[#This Row],[Unit Cost]]</f>
        <v>88.32</v>
      </c>
      <c r="N707" s="3">
        <f>SalesTable4711[[#This Row],[Net Revenue]]-SalesTable4711[[#This Row],[Total Cost]]</f>
        <v>46.66</v>
      </c>
      <c r="O707" s="2">
        <v>0</v>
      </c>
      <c r="P707" s="3">
        <f>SalesTable4711[[#This Row],[Unit Price]]*SalesTable4711[[#This Row],[Quantity]]</f>
        <v>158.80000000000001</v>
      </c>
      <c r="Q707" s="3">
        <f>ROUND(SalesTable4711[[#This Row],[Unit Price]]*SalesTable4711[[#This Row],[Quantity]]*(1-SalesTable4711[[#This Row],[Discount %]]),2)</f>
        <v>134.97999999999999</v>
      </c>
      <c r="R707" s="3">
        <f>SalesTable4711[[#This Row],[Net Revenue]]-SalesTable4711[[#This Row],[Total Cost]]</f>
        <v>46.66</v>
      </c>
      <c r="S707" s="34">
        <f>SalesTable4711[[#This Row],[Profit]]/SalesTable4711[[#This Row],[Net Revenue]]</f>
        <v>0.34568084160616386</v>
      </c>
    </row>
    <row r="708" spans="1:19">
      <c r="A708" s="1">
        <v>45738</v>
      </c>
      <c r="B708" t="s">
        <v>766</v>
      </c>
      <c r="C708" t="s">
        <v>35</v>
      </c>
      <c r="D708" t="s">
        <v>36</v>
      </c>
      <c r="E708" t="s">
        <v>17</v>
      </c>
      <c r="F708" t="s">
        <v>18</v>
      </c>
      <c r="G708" t="s">
        <v>19</v>
      </c>
      <c r="H708" t="s">
        <v>33</v>
      </c>
      <c r="I708" s="2">
        <v>1</v>
      </c>
      <c r="J708" s="3">
        <v>24.39</v>
      </c>
      <c r="K708" s="4">
        <v>0.05</v>
      </c>
      <c r="L708" s="3">
        <v>9.68</v>
      </c>
      <c r="M708" s="3">
        <f>SalesTable4711[[#This Row],[Quantity]]*SalesTable4711[[#This Row],[Unit Cost]]</f>
        <v>9.68</v>
      </c>
      <c r="N708" s="3">
        <f>SalesTable4711[[#This Row],[Net Revenue]]-SalesTable4711[[#This Row],[Total Cost]]</f>
        <v>13.490000000000002</v>
      </c>
      <c r="O708" s="2">
        <v>0</v>
      </c>
      <c r="P708" s="3">
        <f>SalesTable4711[[#This Row],[Unit Price]]*SalesTable4711[[#This Row],[Quantity]]</f>
        <v>24.39</v>
      </c>
      <c r="Q708" s="3">
        <f>ROUND(SalesTable4711[[#This Row],[Unit Price]]*SalesTable4711[[#This Row],[Quantity]]*(1-SalesTable4711[[#This Row],[Discount %]]),2)</f>
        <v>23.17</v>
      </c>
      <c r="R708" s="3">
        <f>SalesTable4711[[#This Row],[Net Revenue]]-SalesTable4711[[#This Row],[Total Cost]]</f>
        <v>13.490000000000002</v>
      </c>
      <c r="S708" s="34">
        <f>SalesTable4711[[#This Row],[Profit]]/SalesTable4711[[#This Row],[Net Revenue]]</f>
        <v>0.58221838584376351</v>
      </c>
    </row>
    <row r="709" spans="1:19">
      <c r="A709" s="1">
        <v>45842</v>
      </c>
      <c r="B709" t="s">
        <v>767</v>
      </c>
      <c r="C709" t="s">
        <v>55</v>
      </c>
      <c r="D709" t="s">
        <v>56</v>
      </c>
      <c r="E709" t="s">
        <v>24</v>
      </c>
      <c r="F709" t="s">
        <v>52</v>
      </c>
      <c r="G709" t="s">
        <v>53</v>
      </c>
      <c r="H709" t="s">
        <v>33</v>
      </c>
      <c r="I709" s="2">
        <v>5</v>
      </c>
      <c r="J709" s="3">
        <v>9.5299999999999994</v>
      </c>
      <c r="K709" s="4">
        <v>0.15</v>
      </c>
      <c r="L709" s="3">
        <v>2.86</v>
      </c>
      <c r="M709" s="3">
        <f>SalesTable4711[[#This Row],[Quantity]]*SalesTable4711[[#This Row],[Unit Cost]]</f>
        <v>14.299999999999999</v>
      </c>
      <c r="N709" s="3">
        <f>SalesTable4711[[#This Row],[Net Revenue]]-SalesTable4711[[#This Row],[Total Cost]]</f>
        <v>26.200000000000003</v>
      </c>
      <c r="O709" s="2">
        <v>0</v>
      </c>
      <c r="P709" s="3">
        <f>SalesTable4711[[#This Row],[Unit Price]]*SalesTable4711[[#This Row],[Quantity]]</f>
        <v>47.65</v>
      </c>
      <c r="Q709" s="3">
        <f>ROUND(SalesTable4711[[#This Row],[Unit Price]]*SalesTable4711[[#This Row],[Quantity]]*(1-SalesTable4711[[#This Row],[Discount %]]),2)</f>
        <v>40.5</v>
      </c>
      <c r="R709" s="3">
        <f>SalesTable4711[[#This Row],[Net Revenue]]-SalesTable4711[[#This Row],[Total Cost]]</f>
        <v>26.200000000000003</v>
      </c>
      <c r="S709" s="34">
        <f>SalesTable4711[[#This Row],[Profit]]/SalesTable4711[[#This Row],[Net Revenue]]</f>
        <v>0.6469135802469137</v>
      </c>
    </row>
    <row r="710" spans="1:19">
      <c r="A710" s="1">
        <v>45718</v>
      </c>
      <c r="B710" t="s">
        <v>768</v>
      </c>
      <c r="C710" t="s">
        <v>82</v>
      </c>
      <c r="D710" t="s">
        <v>83</v>
      </c>
      <c r="E710" t="s">
        <v>75</v>
      </c>
      <c r="F710" t="s">
        <v>18</v>
      </c>
      <c r="G710" t="s">
        <v>19</v>
      </c>
      <c r="H710" t="s">
        <v>33</v>
      </c>
      <c r="I710" s="2">
        <v>10</v>
      </c>
      <c r="J710" s="3">
        <v>27.68</v>
      </c>
      <c r="K710" s="4">
        <v>0.1</v>
      </c>
      <c r="L710" s="3">
        <v>11.88</v>
      </c>
      <c r="M710" s="3">
        <f>SalesTable4711[[#This Row],[Quantity]]*SalesTable4711[[#This Row],[Unit Cost]]</f>
        <v>118.80000000000001</v>
      </c>
      <c r="N710" s="3">
        <f>SalesTable4711[[#This Row],[Net Revenue]]-SalesTable4711[[#This Row],[Total Cost]]</f>
        <v>130.32</v>
      </c>
      <c r="O710" s="2">
        <v>0</v>
      </c>
      <c r="P710" s="3">
        <f>SalesTable4711[[#This Row],[Unit Price]]*SalesTable4711[[#This Row],[Quantity]]</f>
        <v>276.8</v>
      </c>
      <c r="Q710" s="3">
        <f>ROUND(SalesTable4711[[#This Row],[Unit Price]]*SalesTable4711[[#This Row],[Quantity]]*(1-SalesTable4711[[#This Row],[Discount %]]),2)</f>
        <v>249.12</v>
      </c>
      <c r="R710" s="3">
        <f>SalesTable4711[[#This Row],[Net Revenue]]-SalesTable4711[[#This Row],[Total Cost]]</f>
        <v>130.32</v>
      </c>
      <c r="S710" s="34">
        <f>SalesTable4711[[#This Row],[Profit]]/SalesTable4711[[#This Row],[Net Revenue]]</f>
        <v>0.52312138728323698</v>
      </c>
    </row>
    <row r="711" spans="1:19">
      <c r="A711" s="1">
        <v>45749</v>
      </c>
      <c r="B711" t="s">
        <v>769</v>
      </c>
      <c r="C711" t="s">
        <v>28</v>
      </c>
      <c r="D711" t="s">
        <v>29</v>
      </c>
      <c r="E711" t="s">
        <v>30</v>
      </c>
      <c r="F711" t="s">
        <v>25</v>
      </c>
      <c r="G711" t="s">
        <v>26</v>
      </c>
      <c r="H711" t="s">
        <v>20</v>
      </c>
      <c r="I711" s="2">
        <v>6</v>
      </c>
      <c r="J711" s="3">
        <v>24.76</v>
      </c>
      <c r="K711" s="4">
        <v>0</v>
      </c>
      <c r="L711" s="3">
        <v>10.55</v>
      </c>
      <c r="M711" s="3">
        <f>SalesTable4711[[#This Row],[Quantity]]*SalesTable4711[[#This Row],[Unit Cost]]</f>
        <v>63.300000000000004</v>
      </c>
      <c r="N711" s="3">
        <f>SalesTable4711[[#This Row],[Net Revenue]]-SalesTable4711[[#This Row],[Total Cost]]</f>
        <v>85.259999999999991</v>
      </c>
      <c r="O711" s="2">
        <v>6</v>
      </c>
      <c r="P711" s="3">
        <f>SalesTable4711[[#This Row],[Unit Price]]*SalesTable4711[[#This Row],[Quantity]]</f>
        <v>148.56</v>
      </c>
      <c r="Q711" s="3">
        <f>ROUND(SalesTable4711[[#This Row],[Unit Price]]*SalesTable4711[[#This Row],[Quantity]]*(1-SalesTable4711[[#This Row],[Discount %]]),2)</f>
        <v>148.56</v>
      </c>
      <c r="R711" s="3">
        <f>SalesTable4711[[#This Row],[Net Revenue]]-SalesTable4711[[#This Row],[Total Cost]]</f>
        <v>85.259999999999991</v>
      </c>
      <c r="S711" s="34">
        <f>SalesTable4711[[#This Row],[Profit]]/SalesTable4711[[#This Row],[Net Revenue]]</f>
        <v>0.57390953150242319</v>
      </c>
    </row>
    <row r="712" spans="1:19">
      <c r="A712" s="1">
        <v>45822</v>
      </c>
      <c r="B712" t="s">
        <v>770</v>
      </c>
      <c r="C712" t="s">
        <v>73</v>
      </c>
      <c r="D712" t="s">
        <v>74</v>
      </c>
      <c r="E712" t="s">
        <v>75</v>
      </c>
      <c r="F712" t="s">
        <v>18</v>
      </c>
      <c r="G712" t="s">
        <v>19</v>
      </c>
      <c r="H712" t="s">
        <v>33</v>
      </c>
      <c r="I712" s="2">
        <v>1</v>
      </c>
      <c r="J712" s="3">
        <v>31.5</v>
      </c>
      <c r="K712" s="4">
        <v>0.05</v>
      </c>
      <c r="L712" s="3">
        <v>14.28</v>
      </c>
      <c r="M712" s="3">
        <f>SalesTable4711[[#This Row],[Quantity]]*SalesTable4711[[#This Row],[Unit Cost]]</f>
        <v>14.28</v>
      </c>
      <c r="N712" s="3">
        <f>SalesTable4711[[#This Row],[Net Revenue]]-SalesTable4711[[#This Row],[Total Cost]]</f>
        <v>15.65</v>
      </c>
      <c r="O712" s="2">
        <v>0</v>
      </c>
      <c r="P712" s="3">
        <f>SalesTable4711[[#This Row],[Unit Price]]*SalesTable4711[[#This Row],[Quantity]]</f>
        <v>31.5</v>
      </c>
      <c r="Q712" s="3">
        <f>ROUND(SalesTable4711[[#This Row],[Unit Price]]*SalesTable4711[[#This Row],[Quantity]]*(1-SalesTable4711[[#This Row],[Discount %]]),2)</f>
        <v>29.93</v>
      </c>
      <c r="R712" s="3">
        <f>SalesTable4711[[#This Row],[Net Revenue]]-SalesTable4711[[#This Row],[Total Cost]]</f>
        <v>15.65</v>
      </c>
      <c r="S712" s="34">
        <f>SalesTable4711[[#This Row],[Profit]]/SalesTable4711[[#This Row],[Net Revenue]]</f>
        <v>0.52288673571667221</v>
      </c>
    </row>
    <row r="713" spans="1:19">
      <c r="A713" s="1">
        <v>45930</v>
      </c>
      <c r="B713" t="s">
        <v>771</v>
      </c>
      <c r="C713" t="s">
        <v>15</v>
      </c>
      <c r="D713" t="s">
        <v>16</v>
      </c>
      <c r="E713" t="s">
        <v>17</v>
      </c>
      <c r="F713" t="s">
        <v>41</v>
      </c>
      <c r="G713" t="s">
        <v>42</v>
      </c>
      <c r="H713" t="s">
        <v>33</v>
      </c>
      <c r="I713" s="2">
        <v>1</v>
      </c>
      <c r="J713" s="3">
        <v>29.4</v>
      </c>
      <c r="K713" s="4">
        <v>0.2</v>
      </c>
      <c r="L713" s="3">
        <v>11.92</v>
      </c>
      <c r="M713" s="3">
        <f>SalesTable4711[[#This Row],[Quantity]]*SalesTable4711[[#This Row],[Unit Cost]]</f>
        <v>11.92</v>
      </c>
      <c r="N713" s="3">
        <f>SalesTable4711[[#This Row],[Net Revenue]]-SalesTable4711[[#This Row],[Total Cost]]</f>
        <v>11.6</v>
      </c>
      <c r="O713" s="2">
        <v>0</v>
      </c>
      <c r="P713" s="3">
        <f>SalesTable4711[[#This Row],[Unit Price]]*SalesTable4711[[#This Row],[Quantity]]</f>
        <v>29.4</v>
      </c>
      <c r="Q713" s="3">
        <f>ROUND(SalesTable4711[[#This Row],[Unit Price]]*SalesTable4711[[#This Row],[Quantity]]*(1-SalesTable4711[[#This Row],[Discount %]]),2)</f>
        <v>23.52</v>
      </c>
      <c r="R713" s="3">
        <f>SalesTable4711[[#This Row],[Net Revenue]]-SalesTable4711[[#This Row],[Total Cost]]</f>
        <v>11.6</v>
      </c>
      <c r="S713" s="34">
        <f>SalesTable4711[[#This Row],[Profit]]/SalesTable4711[[#This Row],[Net Revenue]]</f>
        <v>0.49319727891156462</v>
      </c>
    </row>
    <row r="714" spans="1:19">
      <c r="A714" s="1">
        <v>45866</v>
      </c>
      <c r="B714" t="s">
        <v>772</v>
      </c>
      <c r="C714" t="s">
        <v>82</v>
      </c>
      <c r="D714" t="s">
        <v>83</v>
      </c>
      <c r="E714" t="s">
        <v>75</v>
      </c>
      <c r="F714" t="s">
        <v>25</v>
      </c>
      <c r="G714" t="s">
        <v>26</v>
      </c>
      <c r="H714" t="s">
        <v>33</v>
      </c>
      <c r="I714" s="2">
        <v>3</v>
      </c>
      <c r="J714" s="3">
        <v>26.7</v>
      </c>
      <c r="K714" s="4">
        <v>0.15</v>
      </c>
      <c r="L714" s="3">
        <v>11.79</v>
      </c>
      <c r="M714" s="3">
        <f>SalesTable4711[[#This Row],[Quantity]]*SalesTable4711[[#This Row],[Unit Cost]]</f>
        <v>35.369999999999997</v>
      </c>
      <c r="N714" s="3">
        <f>SalesTable4711[[#This Row],[Net Revenue]]-SalesTable4711[[#This Row],[Total Cost]]</f>
        <v>32.720000000000006</v>
      </c>
      <c r="O714" s="2">
        <v>0</v>
      </c>
      <c r="P714" s="3">
        <f>SalesTable4711[[#This Row],[Unit Price]]*SalesTable4711[[#This Row],[Quantity]]</f>
        <v>80.099999999999994</v>
      </c>
      <c r="Q714" s="3">
        <f>ROUND(SalesTable4711[[#This Row],[Unit Price]]*SalesTable4711[[#This Row],[Quantity]]*(1-SalesTable4711[[#This Row],[Discount %]]),2)</f>
        <v>68.09</v>
      </c>
      <c r="R714" s="3">
        <f>SalesTable4711[[#This Row],[Net Revenue]]-SalesTable4711[[#This Row],[Total Cost]]</f>
        <v>32.720000000000006</v>
      </c>
      <c r="S714" s="34">
        <f>SalesTable4711[[#This Row],[Profit]]/SalesTable4711[[#This Row],[Net Revenue]]</f>
        <v>0.48054046115435461</v>
      </c>
    </row>
    <row r="715" spans="1:19">
      <c r="A715" s="1">
        <v>45670</v>
      </c>
      <c r="B715" t="s">
        <v>773</v>
      </c>
      <c r="C715" t="s">
        <v>55</v>
      </c>
      <c r="D715" t="s">
        <v>56</v>
      </c>
      <c r="E715" t="s">
        <v>24</v>
      </c>
      <c r="F715" t="s">
        <v>52</v>
      </c>
      <c r="G715" t="s">
        <v>53</v>
      </c>
      <c r="H715" t="s">
        <v>20</v>
      </c>
      <c r="I715" s="2">
        <v>1</v>
      </c>
      <c r="J715" s="3">
        <v>9.48</v>
      </c>
      <c r="K715" s="4">
        <v>0.05</v>
      </c>
      <c r="L715" s="3">
        <v>2.85</v>
      </c>
      <c r="M715" s="3">
        <f>SalesTable4711[[#This Row],[Quantity]]*SalesTable4711[[#This Row],[Unit Cost]]</f>
        <v>2.85</v>
      </c>
      <c r="N715" s="3">
        <f>SalesTable4711[[#This Row],[Net Revenue]]-SalesTable4711[[#This Row],[Total Cost]]</f>
        <v>6.16</v>
      </c>
      <c r="O715" s="2">
        <v>1</v>
      </c>
      <c r="P715" s="3">
        <f>SalesTable4711[[#This Row],[Unit Price]]*SalesTable4711[[#This Row],[Quantity]]</f>
        <v>9.48</v>
      </c>
      <c r="Q715" s="3">
        <f>ROUND(SalesTable4711[[#This Row],[Unit Price]]*SalesTable4711[[#This Row],[Quantity]]*(1-SalesTable4711[[#This Row],[Discount %]]),2)</f>
        <v>9.01</v>
      </c>
      <c r="R715" s="3">
        <f>SalesTable4711[[#This Row],[Net Revenue]]-SalesTable4711[[#This Row],[Total Cost]]</f>
        <v>6.16</v>
      </c>
      <c r="S715" s="34">
        <f>SalesTable4711[[#This Row],[Profit]]/SalesTable4711[[#This Row],[Net Revenue]]</f>
        <v>0.68368479467258603</v>
      </c>
    </row>
    <row r="716" spans="1:19">
      <c r="A716" s="1">
        <v>45972</v>
      </c>
      <c r="B716" t="s">
        <v>774</v>
      </c>
      <c r="C716" t="s">
        <v>69</v>
      </c>
      <c r="D716" t="s">
        <v>70</v>
      </c>
      <c r="E716" t="s">
        <v>30</v>
      </c>
      <c r="F716" t="s">
        <v>25</v>
      </c>
      <c r="G716" t="s">
        <v>26</v>
      </c>
      <c r="H716" t="s">
        <v>20</v>
      </c>
      <c r="I716" s="2">
        <v>10</v>
      </c>
      <c r="J716" s="3">
        <v>39.979999999999997</v>
      </c>
      <c r="K716" s="4">
        <v>0</v>
      </c>
      <c r="L716" s="3">
        <v>18.09</v>
      </c>
      <c r="M716" s="3">
        <f>SalesTable4711[[#This Row],[Quantity]]*SalesTable4711[[#This Row],[Unit Cost]]</f>
        <v>180.9</v>
      </c>
      <c r="N716" s="3">
        <f>SalesTable4711[[#This Row],[Net Revenue]]-SalesTable4711[[#This Row],[Total Cost]]</f>
        <v>218.9</v>
      </c>
      <c r="O716" s="2">
        <v>10</v>
      </c>
      <c r="P716" s="3">
        <f>SalesTable4711[[#This Row],[Unit Price]]*SalesTable4711[[#This Row],[Quantity]]</f>
        <v>399.79999999999995</v>
      </c>
      <c r="Q716" s="3">
        <f>ROUND(SalesTable4711[[#This Row],[Unit Price]]*SalesTable4711[[#This Row],[Quantity]]*(1-SalesTable4711[[#This Row],[Discount %]]),2)</f>
        <v>399.8</v>
      </c>
      <c r="R716" s="3">
        <f>SalesTable4711[[#This Row],[Net Revenue]]-SalesTable4711[[#This Row],[Total Cost]]</f>
        <v>218.9</v>
      </c>
      <c r="S716" s="34">
        <f>SalesTable4711[[#This Row],[Profit]]/SalesTable4711[[#This Row],[Net Revenue]]</f>
        <v>0.54752376188094043</v>
      </c>
    </row>
    <row r="717" spans="1:19">
      <c r="A717" s="1">
        <v>45676</v>
      </c>
      <c r="B717" t="s">
        <v>775</v>
      </c>
      <c r="C717" t="s">
        <v>82</v>
      </c>
      <c r="D717" t="s">
        <v>83</v>
      </c>
      <c r="E717" t="s">
        <v>75</v>
      </c>
      <c r="F717" t="s">
        <v>31</v>
      </c>
      <c r="G717" t="s">
        <v>32</v>
      </c>
      <c r="H717" t="s">
        <v>33</v>
      </c>
      <c r="I717" s="2">
        <v>9</v>
      </c>
      <c r="J717" s="3">
        <v>27.85</v>
      </c>
      <c r="K717" s="4">
        <v>0</v>
      </c>
      <c r="L717" s="3">
        <v>11.79</v>
      </c>
      <c r="M717" s="3">
        <f>SalesTable4711[[#This Row],[Quantity]]*SalesTable4711[[#This Row],[Unit Cost]]</f>
        <v>106.10999999999999</v>
      </c>
      <c r="N717" s="3">
        <f>SalesTable4711[[#This Row],[Net Revenue]]-SalesTable4711[[#This Row],[Total Cost]]</f>
        <v>144.54000000000002</v>
      </c>
      <c r="O717" s="2">
        <v>0</v>
      </c>
      <c r="P717" s="3">
        <f>SalesTable4711[[#This Row],[Unit Price]]*SalesTable4711[[#This Row],[Quantity]]</f>
        <v>250.65</v>
      </c>
      <c r="Q717" s="3">
        <f>ROUND(SalesTable4711[[#This Row],[Unit Price]]*SalesTable4711[[#This Row],[Quantity]]*(1-SalesTable4711[[#This Row],[Discount %]]),2)</f>
        <v>250.65</v>
      </c>
      <c r="R717" s="3">
        <f>SalesTable4711[[#This Row],[Net Revenue]]-SalesTable4711[[#This Row],[Total Cost]]</f>
        <v>144.54000000000002</v>
      </c>
      <c r="S717" s="34">
        <f>SalesTable4711[[#This Row],[Profit]]/SalesTable4711[[#This Row],[Net Revenue]]</f>
        <v>0.57666068222621192</v>
      </c>
    </row>
    <row r="718" spans="1:19">
      <c r="A718" s="1">
        <v>45766</v>
      </c>
      <c r="B718" t="s">
        <v>776</v>
      </c>
      <c r="C718" t="s">
        <v>58</v>
      </c>
      <c r="D718" t="s">
        <v>59</v>
      </c>
      <c r="E718" t="s">
        <v>17</v>
      </c>
      <c r="F718" t="s">
        <v>25</v>
      </c>
      <c r="G718" t="s">
        <v>26</v>
      </c>
      <c r="H718" t="s">
        <v>33</v>
      </c>
      <c r="I718" s="2">
        <v>2</v>
      </c>
      <c r="J718" s="3">
        <v>20.34</v>
      </c>
      <c r="K718" s="4">
        <v>0.05</v>
      </c>
      <c r="L718" s="3">
        <v>7.3</v>
      </c>
      <c r="M718" s="3">
        <f>SalesTable4711[[#This Row],[Quantity]]*SalesTable4711[[#This Row],[Unit Cost]]</f>
        <v>14.6</v>
      </c>
      <c r="N718" s="3">
        <f>SalesTable4711[[#This Row],[Net Revenue]]-SalesTable4711[[#This Row],[Total Cost]]</f>
        <v>24.049999999999997</v>
      </c>
      <c r="O718" s="2">
        <v>0</v>
      </c>
      <c r="P718" s="3">
        <f>SalesTable4711[[#This Row],[Unit Price]]*SalesTable4711[[#This Row],[Quantity]]</f>
        <v>40.68</v>
      </c>
      <c r="Q718" s="3">
        <f>ROUND(SalesTable4711[[#This Row],[Unit Price]]*SalesTable4711[[#This Row],[Quantity]]*(1-SalesTable4711[[#This Row],[Discount %]]),2)</f>
        <v>38.65</v>
      </c>
      <c r="R718" s="3">
        <f>SalesTable4711[[#This Row],[Net Revenue]]-SalesTable4711[[#This Row],[Total Cost]]</f>
        <v>24.049999999999997</v>
      </c>
      <c r="S718" s="34">
        <f>SalesTable4711[[#This Row],[Profit]]/SalesTable4711[[#This Row],[Net Revenue]]</f>
        <v>0.62225097024579556</v>
      </c>
    </row>
    <row r="719" spans="1:19">
      <c r="A719" s="1">
        <v>45799</v>
      </c>
      <c r="B719" t="s">
        <v>777</v>
      </c>
      <c r="C719" t="s">
        <v>22</v>
      </c>
      <c r="D719" t="s">
        <v>23</v>
      </c>
      <c r="E719" t="s">
        <v>24</v>
      </c>
      <c r="F719" t="s">
        <v>18</v>
      </c>
      <c r="G719" t="s">
        <v>19</v>
      </c>
      <c r="H719" t="s">
        <v>20</v>
      </c>
      <c r="I719" s="2">
        <v>3</v>
      </c>
      <c r="J719" s="3">
        <v>13.09</v>
      </c>
      <c r="K719" s="4">
        <v>0.15</v>
      </c>
      <c r="L719" s="3">
        <v>4.26</v>
      </c>
      <c r="M719" s="3">
        <f>SalesTable4711[[#This Row],[Quantity]]*SalesTable4711[[#This Row],[Unit Cost]]</f>
        <v>12.78</v>
      </c>
      <c r="N719" s="3">
        <f>SalesTable4711[[#This Row],[Net Revenue]]-SalesTable4711[[#This Row],[Total Cost]]</f>
        <v>20.6</v>
      </c>
      <c r="O719" s="2">
        <v>3</v>
      </c>
      <c r="P719" s="3">
        <f>SalesTable4711[[#This Row],[Unit Price]]*SalesTable4711[[#This Row],[Quantity]]</f>
        <v>39.269999999999996</v>
      </c>
      <c r="Q719" s="3">
        <f>ROUND(SalesTable4711[[#This Row],[Unit Price]]*SalesTable4711[[#This Row],[Quantity]]*(1-SalesTable4711[[#This Row],[Discount %]]),2)</f>
        <v>33.380000000000003</v>
      </c>
      <c r="R719" s="3">
        <f>SalesTable4711[[#This Row],[Net Revenue]]-SalesTable4711[[#This Row],[Total Cost]]</f>
        <v>20.6</v>
      </c>
      <c r="S719" s="34">
        <f>SalesTable4711[[#This Row],[Profit]]/SalesTable4711[[#This Row],[Net Revenue]]</f>
        <v>0.61713600958657877</v>
      </c>
    </row>
    <row r="720" spans="1:19">
      <c r="A720" s="1">
        <v>46012</v>
      </c>
      <c r="B720" t="s">
        <v>778</v>
      </c>
      <c r="C720" t="s">
        <v>15</v>
      </c>
      <c r="D720" t="s">
        <v>16</v>
      </c>
      <c r="E720" t="s">
        <v>17</v>
      </c>
      <c r="F720" t="s">
        <v>25</v>
      </c>
      <c r="G720" t="s">
        <v>26</v>
      </c>
      <c r="H720" t="s">
        <v>33</v>
      </c>
      <c r="I720" s="2">
        <v>5</v>
      </c>
      <c r="J720" s="3">
        <v>30.28</v>
      </c>
      <c r="K720" s="4">
        <v>0.2</v>
      </c>
      <c r="L720" s="3">
        <v>12.02</v>
      </c>
      <c r="M720" s="3">
        <f>SalesTable4711[[#This Row],[Quantity]]*SalesTable4711[[#This Row],[Unit Cost]]</f>
        <v>60.099999999999994</v>
      </c>
      <c r="N720" s="3">
        <f>SalesTable4711[[#This Row],[Net Revenue]]-SalesTable4711[[#This Row],[Total Cost]]</f>
        <v>61.02000000000001</v>
      </c>
      <c r="O720" s="2">
        <v>0</v>
      </c>
      <c r="P720" s="3">
        <f>SalesTable4711[[#This Row],[Unit Price]]*SalesTable4711[[#This Row],[Quantity]]</f>
        <v>151.4</v>
      </c>
      <c r="Q720" s="3">
        <f>ROUND(SalesTable4711[[#This Row],[Unit Price]]*SalesTable4711[[#This Row],[Quantity]]*(1-SalesTable4711[[#This Row],[Discount %]]),2)</f>
        <v>121.12</v>
      </c>
      <c r="R720" s="3">
        <f>SalesTable4711[[#This Row],[Net Revenue]]-SalesTable4711[[#This Row],[Total Cost]]</f>
        <v>61.02000000000001</v>
      </c>
      <c r="S720" s="34">
        <f>SalesTable4711[[#This Row],[Profit]]/SalesTable4711[[#This Row],[Net Revenue]]</f>
        <v>0.5037978863936593</v>
      </c>
    </row>
    <row r="721" spans="1:19">
      <c r="A721" s="1">
        <v>45925</v>
      </c>
      <c r="B721" t="s">
        <v>779</v>
      </c>
      <c r="C721" t="s">
        <v>63</v>
      </c>
      <c r="D721" t="s">
        <v>64</v>
      </c>
      <c r="E721" t="s">
        <v>17</v>
      </c>
      <c r="F721" t="s">
        <v>52</v>
      </c>
      <c r="G721" t="s">
        <v>53</v>
      </c>
      <c r="H721" t="s">
        <v>33</v>
      </c>
      <c r="I721" s="2">
        <v>5</v>
      </c>
      <c r="J721" s="3">
        <v>77.88</v>
      </c>
      <c r="K721" s="4">
        <v>0.05</v>
      </c>
      <c r="L721" s="3">
        <v>44.76</v>
      </c>
      <c r="M721" s="3">
        <f>SalesTable4711[[#This Row],[Quantity]]*SalesTable4711[[#This Row],[Unit Cost]]</f>
        <v>223.79999999999998</v>
      </c>
      <c r="N721" s="3">
        <f>SalesTable4711[[#This Row],[Net Revenue]]-SalesTable4711[[#This Row],[Total Cost]]</f>
        <v>146.13000000000002</v>
      </c>
      <c r="O721" s="2">
        <v>0</v>
      </c>
      <c r="P721" s="3">
        <f>SalesTable4711[[#This Row],[Unit Price]]*SalesTable4711[[#This Row],[Quantity]]</f>
        <v>389.4</v>
      </c>
      <c r="Q721" s="3">
        <f>ROUND(SalesTable4711[[#This Row],[Unit Price]]*SalesTable4711[[#This Row],[Quantity]]*(1-SalesTable4711[[#This Row],[Discount %]]),2)</f>
        <v>369.93</v>
      </c>
      <c r="R721" s="3">
        <f>SalesTable4711[[#This Row],[Net Revenue]]-SalesTable4711[[#This Row],[Total Cost]]</f>
        <v>146.13000000000002</v>
      </c>
      <c r="S721" s="34">
        <f>SalesTable4711[[#This Row],[Profit]]/SalesTable4711[[#This Row],[Net Revenue]]</f>
        <v>0.39502067958803022</v>
      </c>
    </row>
    <row r="722" spans="1:19">
      <c r="A722" s="1">
        <v>45721</v>
      </c>
      <c r="B722" t="s">
        <v>780</v>
      </c>
      <c r="C722" t="s">
        <v>15</v>
      </c>
      <c r="D722" t="s">
        <v>16</v>
      </c>
      <c r="E722" t="s">
        <v>17</v>
      </c>
      <c r="F722" t="s">
        <v>18</v>
      </c>
      <c r="G722" t="s">
        <v>19</v>
      </c>
      <c r="H722" t="s">
        <v>33</v>
      </c>
      <c r="I722" s="2">
        <v>3</v>
      </c>
      <c r="J722" s="3">
        <v>30.64</v>
      </c>
      <c r="K722" s="4">
        <v>0</v>
      </c>
      <c r="L722" s="3">
        <v>12.06</v>
      </c>
      <c r="M722" s="3">
        <f>SalesTable4711[[#This Row],[Quantity]]*SalesTable4711[[#This Row],[Unit Cost]]</f>
        <v>36.18</v>
      </c>
      <c r="N722" s="3">
        <f>SalesTable4711[[#This Row],[Net Revenue]]-SalesTable4711[[#This Row],[Total Cost]]</f>
        <v>55.74</v>
      </c>
      <c r="O722" s="2">
        <v>0</v>
      </c>
      <c r="P722" s="3">
        <f>SalesTable4711[[#This Row],[Unit Price]]*SalesTable4711[[#This Row],[Quantity]]</f>
        <v>91.92</v>
      </c>
      <c r="Q722" s="3">
        <f>ROUND(SalesTable4711[[#This Row],[Unit Price]]*SalesTable4711[[#This Row],[Quantity]]*(1-SalesTable4711[[#This Row],[Discount %]]),2)</f>
        <v>91.92</v>
      </c>
      <c r="R722" s="3">
        <f>SalesTable4711[[#This Row],[Net Revenue]]-SalesTable4711[[#This Row],[Total Cost]]</f>
        <v>55.74</v>
      </c>
      <c r="S722" s="34">
        <f>SalesTable4711[[#This Row],[Profit]]/SalesTable4711[[#This Row],[Net Revenue]]</f>
        <v>0.60639686684073113</v>
      </c>
    </row>
    <row r="723" spans="1:19">
      <c r="A723" s="1">
        <v>45970</v>
      </c>
      <c r="B723" t="s">
        <v>781</v>
      </c>
      <c r="C723" t="s">
        <v>35</v>
      </c>
      <c r="D723" t="s">
        <v>36</v>
      </c>
      <c r="E723" t="s">
        <v>17</v>
      </c>
      <c r="F723" t="s">
        <v>18</v>
      </c>
      <c r="G723" t="s">
        <v>19</v>
      </c>
      <c r="H723" t="s">
        <v>33</v>
      </c>
      <c r="I723" s="2">
        <v>5</v>
      </c>
      <c r="J723" s="3">
        <v>24.1</v>
      </c>
      <c r="K723" s="4">
        <v>0.1</v>
      </c>
      <c r="L723" s="3">
        <v>9.42</v>
      </c>
      <c r="M723" s="3">
        <f>SalesTable4711[[#This Row],[Quantity]]*SalesTable4711[[#This Row],[Unit Cost]]</f>
        <v>47.1</v>
      </c>
      <c r="N723" s="3">
        <f>SalesTable4711[[#This Row],[Net Revenue]]-SalesTable4711[[#This Row],[Total Cost]]</f>
        <v>61.35</v>
      </c>
      <c r="O723" s="2">
        <v>0</v>
      </c>
      <c r="P723" s="3">
        <f>SalesTable4711[[#This Row],[Unit Price]]*SalesTable4711[[#This Row],[Quantity]]</f>
        <v>120.5</v>
      </c>
      <c r="Q723" s="3">
        <f>ROUND(SalesTable4711[[#This Row],[Unit Price]]*SalesTable4711[[#This Row],[Quantity]]*(1-SalesTable4711[[#This Row],[Discount %]]),2)</f>
        <v>108.45</v>
      </c>
      <c r="R723" s="3">
        <f>SalesTable4711[[#This Row],[Net Revenue]]-SalesTable4711[[#This Row],[Total Cost]]</f>
        <v>61.35</v>
      </c>
      <c r="S723" s="34">
        <f>SalesTable4711[[#This Row],[Profit]]/SalesTable4711[[#This Row],[Net Revenue]]</f>
        <v>0.56569847856154909</v>
      </c>
    </row>
    <row r="724" spans="1:19">
      <c r="A724" s="1">
        <v>45971</v>
      </c>
      <c r="B724" t="s">
        <v>782</v>
      </c>
      <c r="C724" t="s">
        <v>89</v>
      </c>
      <c r="D724" t="s">
        <v>90</v>
      </c>
      <c r="E724" t="s">
        <v>75</v>
      </c>
      <c r="F724" t="s">
        <v>52</v>
      </c>
      <c r="G724" t="s">
        <v>53</v>
      </c>
      <c r="H724" t="s">
        <v>33</v>
      </c>
      <c r="I724" s="2">
        <v>3</v>
      </c>
      <c r="J724" s="3">
        <v>18.649999999999999</v>
      </c>
      <c r="K724" s="4">
        <v>0.15</v>
      </c>
      <c r="L724" s="3">
        <v>6.98</v>
      </c>
      <c r="M724" s="3">
        <f>SalesTable4711[[#This Row],[Quantity]]*SalesTable4711[[#This Row],[Unit Cost]]</f>
        <v>20.94</v>
      </c>
      <c r="N724" s="3">
        <f>SalesTable4711[[#This Row],[Net Revenue]]-SalesTable4711[[#This Row],[Total Cost]]</f>
        <v>26.62</v>
      </c>
      <c r="O724" s="2">
        <v>0</v>
      </c>
      <c r="P724" s="3">
        <f>SalesTable4711[[#This Row],[Unit Price]]*SalesTable4711[[#This Row],[Quantity]]</f>
        <v>55.949999999999996</v>
      </c>
      <c r="Q724" s="3">
        <f>ROUND(SalesTable4711[[#This Row],[Unit Price]]*SalesTable4711[[#This Row],[Quantity]]*(1-SalesTable4711[[#This Row],[Discount %]]),2)</f>
        <v>47.56</v>
      </c>
      <c r="R724" s="3">
        <f>SalesTable4711[[#This Row],[Net Revenue]]-SalesTable4711[[#This Row],[Total Cost]]</f>
        <v>26.62</v>
      </c>
      <c r="S724" s="34">
        <f>SalesTable4711[[#This Row],[Profit]]/SalesTable4711[[#This Row],[Net Revenue]]</f>
        <v>0.5597140454163162</v>
      </c>
    </row>
    <row r="725" spans="1:19">
      <c r="A725" s="1">
        <v>45765</v>
      </c>
      <c r="B725" t="s">
        <v>783</v>
      </c>
      <c r="C725" t="s">
        <v>69</v>
      </c>
      <c r="D725" t="s">
        <v>70</v>
      </c>
      <c r="E725" t="s">
        <v>30</v>
      </c>
      <c r="F725" t="s">
        <v>41</v>
      </c>
      <c r="G725" t="s">
        <v>42</v>
      </c>
      <c r="H725" t="s">
        <v>33</v>
      </c>
      <c r="I725" s="2">
        <v>3</v>
      </c>
      <c r="J725" s="3">
        <v>38.840000000000003</v>
      </c>
      <c r="K725" s="4">
        <v>0</v>
      </c>
      <c r="L725" s="3">
        <v>18.11</v>
      </c>
      <c r="M725" s="3">
        <f>SalesTable4711[[#This Row],[Quantity]]*SalesTable4711[[#This Row],[Unit Cost]]</f>
        <v>54.33</v>
      </c>
      <c r="N725" s="3">
        <f>SalesTable4711[[#This Row],[Net Revenue]]-SalesTable4711[[#This Row],[Total Cost]]</f>
        <v>62.19</v>
      </c>
      <c r="O725" s="2">
        <v>0</v>
      </c>
      <c r="P725" s="3">
        <f>SalesTable4711[[#This Row],[Unit Price]]*SalesTable4711[[#This Row],[Quantity]]</f>
        <v>116.52000000000001</v>
      </c>
      <c r="Q725" s="3">
        <f>ROUND(SalesTable4711[[#This Row],[Unit Price]]*SalesTable4711[[#This Row],[Quantity]]*(1-SalesTable4711[[#This Row],[Discount %]]),2)</f>
        <v>116.52</v>
      </c>
      <c r="R725" s="3">
        <f>SalesTable4711[[#This Row],[Net Revenue]]-SalesTable4711[[#This Row],[Total Cost]]</f>
        <v>62.19</v>
      </c>
      <c r="S725" s="34">
        <f>SalesTable4711[[#This Row],[Profit]]/SalesTable4711[[#This Row],[Net Revenue]]</f>
        <v>0.53372811534500519</v>
      </c>
    </row>
    <row r="726" spans="1:19">
      <c r="A726" s="1">
        <v>45780</v>
      </c>
      <c r="B726" t="s">
        <v>784</v>
      </c>
      <c r="C726" t="s">
        <v>63</v>
      </c>
      <c r="D726" t="s">
        <v>64</v>
      </c>
      <c r="E726" t="s">
        <v>17</v>
      </c>
      <c r="F726" t="s">
        <v>52</v>
      </c>
      <c r="G726" t="s">
        <v>53</v>
      </c>
      <c r="H726" t="s">
        <v>33</v>
      </c>
      <c r="I726" s="2">
        <v>5</v>
      </c>
      <c r="J726" s="3">
        <v>81.84</v>
      </c>
      <c r="K726" s="4">
        <v>0.1</v>
      </c>
      <c r="L726" s="3">
        <v>45.8</v>
      </c>
      <c r="M726" s="3">
        <f>SalesTable4711[[#This Row],[Quantity]]*SalesTable4711[[#This Row],[Unit Cost]]</f>
        <v>229</v>
      </c>
      <c r="N726" s="3">
        <f>SalesTable4711[[#This Row],[Net Revenue]]-SalesTable4711[[#This Row],[Total Cost]]</f>
        <v>139.27999999999997</v>
      </c>
      <c r="O726" s="2">
        <v>0</v>
      </c>
      <c r="P726" s="3">
        <f>SalesTable4711[[#This Row],[Unit Price]]*SalesTable4711[[#This Row],[Quantity]]</f>
        <v>409.20000000000005</v>
      </c>
      <c r="Q726" s="3">
        <f>ROUND(SalesTable4711[[#This Row],[Unit Price]]*SalesTable4711[[#This Row],[Quantity]]*(1-SalesTable4711[[#This Row],[Discount %]]),2)</f>
        <v>368.28</v>
      </c>
      <c r="R726" s="3">
        <f>SalesTable4711[[#This Row],[Net Revenue]]-SalesTable4711[[#This Row],[Total Cost]]</f>
        <v>139.27999999999997</v>
      </c>
      <c r="S726" s="34">
        <f>SalesTable4711[[#This Row],[Profit]]/SalesTable4711[[#This Row],[Net Revenue]]</f>
        <v>0.37819050722276526</v>
      </c>
    </row>
    <row r="727" spans="1:19">
      <c r="A727" s="1">
        <v>45935</v>
      </c>
      <c r="B727" t="s">
        <v>785</v>
      </c>
      <c r="C727" t="s">
        <v>39</v>
      </c>
      <c r="D727" t="s">
        <v>40</v>
      </c>
      <c r="E727" t="s">
        <v>30</v>
      </c>
      <c r="F727" t="s">
        <v>41</v>
      </c>
      <c r="G727" t="s">
        <v>42</v>
      </c>
      <c r="H727" t="s">
        <v>33</v>
      </c>
      <c r="I727" s="2">
        <v>3</v>
      </c>
      <c r="J727" s="3">
        <v>53.74</v>
      </c>
      <c r="K727" s="4">
        <v>0.2</v>
      </c>
      <c r="L727" s="3">
        <v>26.73</v>
      </c>
      <c r="M727" s="3">
        <f>SalesTable4711[[#This Row],[Quantity]]*SalesTable4711[[#This Row],[Unit Cost]]</f>
        <v>80.19</v>
      </c>
      <c r="N727" s="3">
        <f>SalesTable4711[[#This Row],[Net Revenue]]-SalesTable4711[[#This Row],[Total Cost]]</f>
        <v>48.789999999999992</v>
      </c>
      <c r="O727" s="2">
        <v>0</v>
      </c>
      <c r="P727" s="3">
        <f>SalesTable4711[[#This Row],[Unit Price]]*SalesTable4711[[#This Row],[Quantity]]</f>
        <v>161.22</v>
      </c>
      <c r="Q727" s="3">
        <f>ROUND(SalesTable4711[[#This Row],[Unit Price]]*SalesTable4711[[#This Row],[Quantity]]*(1-SalesTable4711[[#This Row],[Discount %]]),2)</f>
        <v>128.97999999999999</v>
      </c>
      <c r="R727" s="3">
        <f>SalesTable4711[[#This Row],[Net Revenue]]-SalesTable4711[[#This Row],[Total Cost]]</f>
        <v>48.789999999999992</v>
      </c>
      <c r="S727" s="34">
        <f>SalesTable4711[[#This Row],[Profit]]/SalesTable4711[[#This Row],[Net Revenue]]</f>
        <v>0.37827570165917196</v>
      </c>
    </row>
    <row r="728" spans="1:19">
      <c r="A728" s="1">
        <v>45999</v>
      </c>
      <c r="B728" t="s">
        <v>786</v>
      </c>
      <c r="C728" t="s">
        <v>55</v>
      </c>
      <c r="D728" t="s">
        <v>56</v>
      </c>
      <c r="E728" t="s">
        <v>24</v>
      </c>
      <c r="F728" t="s">
        <v>41</v>
      </c>
      <c r="G728" t="s">
        <v>42</v>
      </c>
      <c r="H728" t="s">
        <v>33</v>
      </c>
      <c r="I728" s="2">
        <v>5</v>
      </c>
      <c r="J728" s="3">
        <v>9.6300000000000008</v>
      </c>
      <c r="K728" s="4">
        <v>0.05</v>
      </c>
      <c r="L728" s="3">
        <v>2.82</v>
      </c>
      <c r="M728" s="3">
        <f>SalesTable4711[[#This Row],[Quantity]]*SalesTable4711[[#This Row],[Unit Cost]]</f>
        <v>14.1</v>
      </c>
      <c r="N728" s="3">
        <f>SalesTable4711[[#This Row],[Net Revenue]]-SalesTable4711[[#This Row],[Total Cost]]</f>
        <v>31.64</v>
      </c>
      <c r="O728" s="2">
        <v>0</v>
      </c>
      <c r="P728" s="3">
        <f>SalesTable4711[[#This Row],[Unit Price]]*SalesTable4711[[#This Row],[Quantity]]</f>
        <v>48.150000000000006</v>
      </c>
      <c r="Q728" s="3">
        <f>ROUND(SalesTable4711[[#This Row],[Unit Price]]*SalesTable4711[[#This Row],[Quantity]]*(1-SalesTable4711[[#This Row],[Discount %]]),2)</f>
        <v>45.74</v>
      </c>
      <c r="R728" s="3">
        <f>SalesTable4711[[#This Row],[Net Revenue]]-SalesTable4711[[#This Row],[Total Cost]]</f>
        <v>31.64</v>
      </c>
      <c r="S728" s="34">
        <f>SalesTable4711[[#This Row],[Profit]]/SalesTable4711[[#This Row],[Net Revenue]]</f>
        <v>0.69173589855706163</v>
      </c>
    </row>
    <row r="729" spans="1:19">
      <c r="A729" s="1">
        <v>45695</v>
      </c>
      <c r="B729" t="s">
        <v>787</v>
      </c>
      <c r="C729" t="s">
        <v>49</v>
      </c>
      <c r="D729" t="s">
        <v>50</v>
      </c>
      <c r="E729" t="s">
        <v>30</v>
      </c>
      <c r="F729" t="s">
        <v>52</v>
      </c>
      <c r="G729" t="s">
        <v>53</v>
      </c>
      <c r="H729" t="s">
        <v>33</v>
      </c>
      <c r="I729" s="2">
        <v>7</v>
      </c>
      <c r="J729" s="3">
        <v>184.93</v>
      </c>
      <c r="K729" s="4">
        <v>0.2</v>
      </c>
      <c r="L729" s="3">
        <v>117.41</v>
      </c>
      <c r="M729" s="3">
        <f>SalesTable4711[[#This Row],[Quantity]]*SalesTable4711[[#This Row],[Unit Cost]]</f>
        <v>821.87</v>
      </c>
      <c r="N729" s="3">
        <f>SalesTable4711[[#This Row],[Net Revenue]]-SalesTable4711[[#This Row],[Total Cost]]</f>
        <v>213.7399999999999</v>
      </c>
      <c r="O729" s="2">
        <v>0</v>
      </c>
      <c r="P729" s="3">
        <f>SalesTable4711[[#This Row],[Unit Price]]*SalesTable4711[[#This Row],[Quantity]]</f>
        <v>1294.51</v>
      </c>
      <c r="Q729" s="3">
        <f>ROUND(SalesTable4711[[#This Row],[Unit Price]]*SalesTable4711[[#This Row],[Quantity]]*(1-SalesTable4711[[#This Row],[Discount %]]),2)</f>
        <v>1035.6099999999999</v>
      </c>
      <c r="R729" s="3">
        <f>SalesTable4711[[#This Row],[Net Revenue]]-SalesTable4711[[#This Row],[Total Cost]]</f>
        <v>213.7399999999999</v>
      </c>
      <c r="S729" s="34">
        <f>SalesTable4711[[#This Row],[Profit]]/SalesTable4711[[#This Row],[Net Revenue]]</f>
        <v>0.20639043655430125</v>
      </c>
    </row>
    <row r="730" spans="1:19">
      <c r="A730" s="1">
        <v>46002</v>
      </c>
      <c r="B730" t="s">
        <v>788</v>
      </c>
      <c r="C730" t="s">
        <v>22</v>
      </c>
      <c r="D730" t="s">
        <v>23</v>
      </c>
      <c r="E730" t="s">
        <v>24</v>
      </c>
      <c r="F730" t="s">
        <v>52</v>
      </c>
      <c r="G730" t="s">
        <v>53</v>
      </c>
      <c r="H730" t="s">
        <v>33</v>
      </c>
      <c r="I730" s="2">
        <v>3</v>
      </c>
      <c r="J730" s="3">
        <v>13.29</v>
      </c>
      <c r="K730" s="4">
        <v>0.2</v>
      </c>
      <c r="L730" s="3">
        <v>4.2300000000000004</v>
      </c>
      <c r="M730" s="3">
        <f>SalesTable4711[[#This Row],[Quantity]]*SalesTable4711[[#This Row],[Unit Cost]]</f>
        <v>12.690000000000001</v>
      </c>
      <c r="N730" s="3">
        <f>SalesTable4711[[#This Row],[Net Revenue]]-SalesTable4711[[#This Row],[Total Cost]]</f>
        <v>19.209999999999997</v>
      </c>
      <c r="O730" s="2">
        <v>0</v>
      </c>
      <c r="P730" s="3">
        <f>SalesTable4711[[#This Row],[Unit Price]]*SalesTable4711[[#This Row],[Quantity]]</f>
        <v>39.869999999999997</v>
      </c>
      <c r="Q730" s="3">
        <f>ROUND(SalesTable4711[[#This Row],[Unit Price]]*SalesTable4711[[#This Row],[Quantity]]*(1-SalesTable4711[[#This Row],[Discount %]]),2)</f>
        <v>31.9</v>
      </c>
      <c r="R730" s="3">
        <f>SalesTable4711[[#This Row],[Net Revenue]]-SalesTable4711[[#This Row],[Total Cost]]</f>
        <v>19.209999999999997</v>
      </c>
      <c r="S730" s="34">
        <f>SalesTable4711[[#This Row],[Profit]]/SalesTable4711[[#This Row],[Net Revenue]]</f>
        <v>0.60219435736677107</v>
      </c>
    </row>
    <row r="731" spans="1:19">
      <c r="A731" s="1">
        <v>45798</v>
      </c>
      <c r="B731" t="s">
        <v>789</v>
      </c>
      <c r="C731" t="s">
        <v>63</v>
      </c>
      <c r="D731" t="s">
        <v>64</v>
      </c>
      <c r="E731" t="s">
        <v>17</v>
      </c>
      <c r="F731" t="s">
        <v>25</v>
      </c>
      <c r="G731" t="s">
        <v>26</v>
      </c>
      <c r="H731" t="s">
        <v>20</v>
      </c>
      <c r="I731" s="2">
        <v>5</v>
      </c>
      <c r="J731" s="3">
        <v>81.42</v>
      </c>
      <c r="K731" s="4">
        <v>0</v>
      </c>
      <c r="L731" s="3">
        <v>45.52</v>
      </c>
      <c r="M731" s="3">
        <f>SalesTable4711[[#This Row],[Quantity]]*SalesTable4711[[#This Row],[Unit Cost]]</f>
        <v>227.60000000000002</v>
      </c>
      <c r="N731" s="3">
        <f>SalesTable4711[[#This Row],[Net Revenue]]-SalesTable4711[[#This Row],[Total Cost]]</f>
        <v>179.5</v>
      </c>
      <c r="O731" s="2">
        <v>5</v>
      </c>
      <c r="P731" s="3">
        <f>SalesTable4711[[#This Row],[Unit Price]]*SalesTable4711[[#This Row],[Quantity]]</f>
        <v>407.1</v>
      </c>
      <c r="Q731" s="3">
        <f>ROUND(SalesTable4711[[#This Row],[Unit Price]]*SalesTable4711[[#This Row],[Quantity]]*(1-SalesTable4711[[#This Row],[Discount %]]),2)</f>
        <v>407.1</v>
      </c>
      <c r="R731" s="3">
        <f>SalesTable4711[[#This Row],[Net Revenue]]-SalesTable4711[[#This Row],[Total Cost]]</f>
        <v>179.5</v>
      </c>
      <c r="S731" s="34">
        <f>SalesTable4711[[#This Row],[Profit]]/SalesTable4711[[#This Row],[Net Revenue]]</f>
        <v>0.44092360599361335</v>
      </c>
    </row>
    <row r="732" spans="1:19">
      <c r="A732" s="1">
        <v>45765</v>
      </c>
      <c r="B732" t="s">
        <v>790</v>
      </c>
      <c r="C732" t="s">
        <v>82</v>
      </c>
      <c r="D732" t="s">
        <v>83</v>
      </c>
      <c r="E732" t="s">
        <v>75</v>
      </c>
      <c r="F732" t="s">
        <v>18</v>
      </c>
      <c r="G732" t="s">
        <v>19</v>
      </c>
      <c r="H732" t="s">
        <v>33</v>
      </c>
      <c r="I732" s="2">
        <v>5</v>
      </c>
      <c r="J732" s="3">
        <v>28.15</v>
      </c>
      <c r="K732" s="4">
        <v>0</v>
      </c>
      <c r="L732" s="3">
        <v>11.77</v>
      </c>
      <c r="M732" s="3">
        <f>SalesTable4711[[#This Row],[Quantity]]*SalesTable4711[[#This Row],[Unit Cost]]</f>
        <v>58.849999999999994</v>
      </c>
      <c r="N732" s="3">
        <f>SalesTable4711[[#This Row],[Net Revenue]]-SalesTable4711[[#This Row],[Total Cost]]</f>
        <v>81.900000000000006</v>
      </c>
      <c r="O732" s="2">
        <v>0</v>
      </c>
      <c r="P732" s="3">
        <f>SalesTable4711[[#This Row],[Unit Price]]*SalesTable4711[[#This Row],[Quantity]]</f>
        <v>140.75</v>
      </c>
      <c r="Q732" s="3">
        <f>ROUND(SalesTable4711[[#This Row],[Unit Price]]*SalesTable4711[[#This Row],[Quantity]]*(1-SalesTable4711[[#This Row],[Discount %]]),2)</f>
        <v>140.75</v>
      </c>
      <c r="R732" s="3">
        <f>SalesTable4711[[#This Row],[Net Revenue]]-SalesTable4711[[#This Row],[Total Cost]]</f>
        <v>81.900000000000006</v>
      </c>
      <c r="S732" s="34">
        <f>SalesTable4711[[#This Row],[Profit]]/SalesTable4711[[#This Row],[Net Revenue]]</f>
        <v>0.58188277087033757</v>
      </c>
    </row>
    <row r="733" spans="1:19">
      <c r="A733" s="1">
        <v>45762</v>
      </c>
      <c r="B733" t="s">
        <v>791</v>
      </c>
      <c r="C733" t="s">
        <v>82</v>
      </c>
      <c r="D733" t="s">
        <v>83</v>
      </c>
      <c r="E733" t="s">
        <v>75</v>
      </c>
      <c r="F733" t="s">
        <v>41</v>
      </c>
      <c r="G733" t="s">
        <v>42</v>
      </c>
      <c r="H733" t="s">
        <v>33</v>
      </c>
      <c r="I733" s="2">
        <v>3</v>
      </c>
      <c r="J733" s="3">
        <v>28.28</v>
      </c>
      <c r="K733" s="4">
        <v>0.05</v>
      </c>
      <c r="L733" s="3">
        <v>11.66</v>
      </c>
      <c r="M733" s="3">
        <f>SalesTable4711[[#This Row],[Quantity]]*SalesTable4711[[#This Row],[Unit Cost]]</f>
        <v>34.980000000000004</v>
      </c>
      <c r="N733" s="3">
        <f>SalesTable4711[[#This Row],[Net Revenue]]-SalesTable4711[[#This Row],[Total Cost]]</f>
        <v>45.61999999999999</v>
      </c>
      <c r="O733" s="2">
        <v>0</v>
      </c>
      <c r="P733" s="3">
        <f>SalesTable4711[[#This Row],[Unit Price]]*SalesTable4711[[#This Row],[Quantity]]</f>
        <v>84.84</v>
      </c>
      <c r="Q733" s="3">
        <f>ROUND(SalesTable4711[[#This Row],[Unit Price]]*SalesTable4711[[#This Row],[Quantity]]*(1-SalesTable4711[[#This Row],[Discount %]]),2)</f>
        <v>80.599999999999994</v>
      </c>
      <c r="R733" s="3">
        <f>SalesTable4711[[#This Row],[Net Revenue]]-SalesTable4711[[#This Row],[Total Cost]]</f>
        <v>45.61999999999999</v>
      </c>
      <c r="S733" s="34">
        <f>SalesTable4711[[#This Row],[Profit]]/SalesTable4711[[#This Row],[Net Revenue]]</f>
        <v>0.56600496277915624</v>
      </c>
    </row>
    <row r="734" spans="1:19">
      <c r="A734" s="1">
        <v>46016</v>
      </c>
      <c r="B734" t="s">
        <v>792</v>
      </c>
      <c r="C734" t="s">
        <v>39</v>
      </c>
      <c r="D734" t="s">
        <v>40</v>
      </c>
      <c r="E734" t="s">
        <v>30</v>
      </c>
      <c r="F734" t="s">
        <v>18</v>
      </c>
      <c r="G734" t="s">
        <v>19</v>
      </c>
      <c r="H734" t="s">
        <v>20</v>
      </c>
      <c r="I734" s="2">
        <v>9</v>
      </c>
      <c r="J734" s="3">
        <v>55.42</v>
      </c>
      <c r="K734" s="4">
        <v>0.1</v>
      </c>
      <c r="L734" s="3">
        <v>27.35</v>
      </c>
      <c r="M734" s="3">
        <f>SalesTable4711[[#This Row],[Quantity]]*SalesTable4711[[#This Row],[Unit Cost]]</f>
        <v>246.15</v>
      </c>
      <c r="N734" s="3">
        <f>SalesTable4711[[#This Row],[Net Revenue]]-SalesTable4711[[#This Row],[Total Cost]]</f>
        <v>202.74999999999997</v>
      </c>
      <c r="O734" s="2">
        <v>9</v>
      </c>
      <c r="P734" s="3">
        <f>SalesTable4711[[#This Row],[Unit Price]]*SalesTable4711[[#This Row],[Quantity]]</f>
        <v>498.78000000000003</v>
      </c>
      <c r="Q734" s="3">
        <f>ROUND(SalesTable4711[[#This Row],[Unit Price]]*SalesTable4711[[#This Row],[Quantity]]*(1-SalesTable4711[[#This Row],[Discount %]]),2)</f>
        <v>448.9</v>
      </c>
      <c r="R734" s="3">
        <f>SalesTable4711[[#This Row],[Net Revenue]]-SalesTable4711[[#This Row],[Total Cost]]</f>
        <v>202.74999999999997</v>
      </c>
      <c r="S734" s="34">
        <f>SalesTable4711[[#This Row],[Profit]]/SalesTable4711[[#This Row],[Net Revenue]]</f>
        <v>0.45165961238583202</v>
      </c>
    </row>
    <row r="735" spans="1:19">
      <c r="A735" s="1">
        <v>46007</v>
      </c>
      <c r="B735" t="s">
        <v>793</v>
      </c>
      <c r="C735" t="s">
        <v>15</v>
      </c>
      <c r="D735" t="s">
        <v>16</v>
      </c>
      <c r="E735" t="s">
        <v>17</v>
      </c>
      <c r="F735" t="s">
        <v>52</v>
      </c>
      <c r="G735" t="s">
        <v>53</v>
      </c>
      <c r="H735" t="s">
        <v>33</v>
      </c>
      <c r="I735" s="2">
        <v>4</v>
      </c>
      <c r="J735" s="3">
        <v>30.67</v>
      </c>
      <c r="K735" s="4">
        <v>0</v>
      </c>
      <c r="L735" s="3">
        <v>12.1</v>
      </c>
      <c r="M735" s="3">
        <f>SalesTable4711[[#This Row],[Quantity]]*SalesTable4711[[#This Row],[Unit Cost]]</f>
        <v>48.4</v>
      </c>
      <c r="N735" s="3">
        <f>SalesTable4711[[#This Row],[Net Revenue]]-SalesTable4711[[#This Row],[Total Cost]]</f>
        <v>74.28</v>
      </c>
      <c r="O735" s="2">
        <v>0</v>
      </c>
      <c r="P735" s="3">
        <f>SalesTable4711[[#This Row],[Unit Price]]*SalesTable4711[[#This Row],[Quantity]]</f>
        <v>122.68</v>
      </c>
      <c r="Q735" s="3">
        <f>ROUND(SalesTable4711[[#This Row],[Unit Price]]*SalesTable4711[[#This Row],[Quantity]]*(1-SalesTable4711[[#This Row],[Discount %]]),2)</f>
        <v>122.68</v>
      </c>
      <c r="R735" s="3">
        <f>SalesTable4711[[#This Row],[Net Revenue]]-SalesTable4711[[#This Row],[Total Cost]]</f>
        <v>74.28</v>
      </c>
      <c r="S735" s="34">
        <f>SalesTable4711[[#This Row],[Profit]]/SalesTable4711[[#This Row],[Net Revenue]]</f>
        <v>0.60547766547114446</v>
      </c>
    </row>
    <row r="736" spans="1:19">
      <c r="A736" s="1">
        <v>45850</v>
      </c>
      <c r="B736" t="s">
        <v>794</v>
      </c>
      <c r="C736" t="s">
        <v>82</v>
      </c>
      <c r="D736" t="s">
        <v>83</v>
      </c>
      <c r="E736" t="s">
        <v>75</v>
      </c>
      <c r="F736" t="s">
        <v>25</v>
      </c>
      <c r="G736" t="s">
        <v>26</v>
      </c>
      <c r="H736" t="s">
        <v>33</v>
      </c>
      <c r="I736" s="2">
        <v>4</v>
      </c>
      <c r="J736" s="3">
        <v>27.2</v>
      </c>
      <c r="K736" s="4">
        <v>0</v>
      </c>
      <c r="L736" s="3">
        <v>11.87</v>
      </c>
      <c r="M736" s="3">
        <f>SalesTable4711[[#This Row],[Quantity]]*SalesTable4711[[#This Row],[Unit Cost]]</f>
        <v>47.48</v>
      </c>
      <c r="N736" s="3">
        <f>SalesTable4711[[#This Row],[Net Revenue]]-SalesTable4711[[#This Row],[Total Cost]]</f>
        <v>61.32</v>
      </c>
      <c r="O736" s="2">
        <v>0</v>
      </c>
      <c r="P736" s="3">
        <f>SalesTable4711[[#This Row],[Unit Price]]*SalesTable4711[[#This Row],[Quantity]]</f>
        <v>108.8</v>
      </c>
      <c r="Q736" s="3">
        <f>ROUND(SalesTable4711[[#This Row],[Unit Price]]*SalesTable4711[[#This Row],[Quantity]]*(1-SalesTable4711[[#This Row],[Discount %]]),2)</f>
        <v>108.8</v>
      </c>
      <c r="R736" s="3">
        <f>SalesTable4711[[#This Row],[Net Revenue]]-SalesTable4711[[#This Row],[Total Cost]]</f>
        <v>61.32</v>
      </c>
      <c r="S736" s="34">
        <f>SalesTable4711[[#This Row],[Profit]]/SalesTable4711[[#This Row],[Net Revenue]]</f>
        <v>0.56360294117647058</v>
      </c>
    </row>
    <row r="737" spans="1:19">
      <c r="A737" s="1">
        <v>45906</v>
      </c>
      <c r="B737" t="s">
        <v>795</v>
      </c>
      <c r="C737" t="s">
        <v>45</v>
      </c>
      <c r="D737" t="s">
        <v>46</v>
      </c>
      <c r="E737" t="s">
        <v>24</v>
      </c>
      <c r="F737" t="s">
        <v>52</v>
      </c>
      <c r="G737" t="s">
        <v>53</v>
      </c>
      <c r="H737" t="s">
        <v>33</v>
      </c>
      <c r="I737" s="2">
        <v>1</v>
      </c>
      <c r="J737" s="3">
        <v>22.85</v>
      </c>
      <c r="K737" s="4">
        <v>0.05</v>
      </c>
      <c r="L737" s="3">
        <v>8.44</v>
      </c>
      <c r="M737" s="3">
        <f>SalesTable4711[[#This Row],[Quantity]]*SalesTable4711[[#This Row],[Unit Cost]]</f>
        <v>8.44</v>
      </c>
      <c r="N737" s="3">
        <f>SalesTable4711[[#This Row],[Net Revenue]]-SalesTable4711[[#This Row],[Total Cost]]</f>
        <v>13.270000000000001</v>
      </c>
      <c r="O737" s="2">
        <v>0</v>
      </c>
      <c r="P737" s="3">
        <f>SalesTable4711[[#This Row],[Unit Price]]*SalesTable4711[[#This Row],[Quantity]]</f>
        <v>22.85</v>
      </c>
      <c r="Q737" s="3">
        <f>ROUND(SalesTable4711[[#This Row],[Unit Price]]*SalesTable4711[[#This Row],[Quantity]]*(1-SalesTable4711[[#This Row],[Discount %]]),2)</f>
        <v>21.71</v>
      </c>
      <c r="R737" s="3">
        <f>SalesTable4711[[#This Row],[Net Revenue]]-SalesTable4711[[#This Row],[Total Cost]]</f>
        <v>13.270000000000001</v>
      </c>
      <c r="S737" s="34">
        <f>SalesTable4711[[#This Row],[Profit]]/SalesTable4711[[#This Row],[Net Revenue]]</f>
        <v>0.61123906034085673</v>
      </c>
    </row>
    <row r="738" spans="1:19">
      <c r="A738" s="1">
        <v>45694</v>
      </c>
      <c r="B738" t="s">
        <v>796</v>
      </c>
      <c r="C738" t="s">
        <v>39</v>
      </c>
      <c r="D738" t="s">
        <v>40</v>
      </c>
      <c r="E738" t="s">
        <v>30</v>
      </c>
      <c r="F738" t="s">
        <v>25</v>
      </c>
      <c r="G738" t="s">
        <v>26</v>
      </c>
      <c r="H738" t="s">
        <v>33</v>
      </c>
      <c r="I738" s="2">
        <v>6</v>
      </c>
      <c r="J738" s="3">
        <v>55.48</v>
      </c>
      <c r="K738" s="4">
        <v>0</v>
      </c>
      <c r="L738" s="3">
        <v>27.37</v>
      </c>
      <c r="M738" s="3">
        <f>SalesTable4711[[#This Row],[Quantity]]*SalesTable4711[[#This Row],[Unit Cost]]</f>
        <v>164.22</v>
      </c>
      <c r="N738" s="3">
        <f>SalesTable4711[[#This Row],[Net Revenue]]-SalesTable4711[[#This Row],[Total Cost]]</f>
        <v>168.66</v>
      </c>
      <c r="O738" s="2">
        <v>0</v>
      </c>
      <c r="P738" s="3">
        <f>SalesTable4711[[#This Row],[Unit Price]]*SalesTable4711[[#This Row],[Quantity]]</f>
        <v>332.88</v>
      </c>
      <c r="Q738" s="3">
        <f>ROUND(SalesTable4711[[#This Row],[Unit Price]]*SalesTable4711[[#This Row],[Quantity]]*(1-SalesTable4711[[#This Row],[Discount %]]),2)</f>
        <v>332.88</v>
      </c>
      <c r="R738" s="3">
        <f>SalesTable4711[[#This Row],[Net Revenue]]-SalesTable4711[[#This Row],[Total Cost]]</f>
        <v>168.66</v>
      </c>
      <c r="S738" s="34">
        <f>SalesTable4711[[#This Row],[Profit]]/SalesTable4711[[#This Row],[Net Revenue]]</f>
        <v>0.50666906993511174</v>
      </c>
    </row>
    <row r="739" spans="1:19">
      <c r="A739" s="1">
        <v>45956</v>
      </c>
      <c r="B739" t="s">
        <v>797</v>
      </c>
      <c r="C739" t="s">
        <v>73</v>
      </c>
      <c r="D739" t="s">
        <v>74</v>
      </c>
      <c r="E739" t="s">
        <v>75</v>
      </c>
      <c r="F739" t="s">
        <v>52</v>
      </c>
      <c r="G739" t="s">
        <v>53</v>
      </c>
      <c r="H739" t="s">
        <v>33</v>
      </c>
      <c r="I739" s="2">
        <v>5</v>
      </c>
      <c r="J739" s="3">
        <v>31.53</v>
      </c>
      <c r="K739" s="4">
        <v>0.1</v>
      </c>
      <c r="L739" s="3">
        <v>14.37</v>
      </c>
      <c r="M739" s="3">
        <f>SalesTable4711[[#This Row],[Quantity]]*SalesTable4711[[#This Row],[Unit Cost]]</f>
        <v>71.849999999999994</v>
      </c>
      <c r="N739" s="3">
        <f>SalesTable4711[[#This Row],[Net Revenue]]-SalesTable4711[[#This Row],[Total Cost]]</f>
        <v>70.039999999999992</v>
      </c>
      <c r="O739" s="2">
        <v>0</v>
      </c>
      <c r="P739" s="3">
        <f>SalesTable4711[[#This Row],[Unit Price]]*SalesTable4711[[#This Row],[Quantity]]</f>
        <v>157.65</v>
      </c>
      <c r="Q739" s="3">
        <f>ROUND(SalesTable4711[[#This Row],[Unit Price]]*SalesTable4711[[#This Row],[Quantity]]*(1-SalesTable4711[[#This Row],[Discount %]]),2)</f>
        <v>141.88999999999999</v>
      </c>
      <c r="R739" s="3">
        <f>SalesTable4711[[#This Row],[Net Revenue]]-SalesTable4711[[#This Row],[Total Cost]]</f>
        <v>70.039999999999992</v>
      </c>
      <c r="S739" s="34">
        <f>SalesTable4711[[#This Row],[Profit]]/SalesTable4711[[#This Row],[Net Revenue]]</f>
        <v>0.49362181971950103</v>
      </c>
    </row>
    <row r="740" spans="1:19">
      <c r="A740" s="1">
        <v>45730</v>
      </c>
      <c r="B740" t="s">
        <v>798</v>
      </c>
      <c r="C740" t="s">
        <v>73</v>
      </c>
      <c r="D740" t="s">
        <v>74</v>
      </c>
      <c r="E740" t="s">
        <v>75</v>
      </c>
      <c r="F740" t="s">
        <v>31</v>
      </c>
      <c r="G740" t="s">
        <v>32</v>
      </c>
      <c r="H740" t="s">
        <v>33</v>
      </c>
      <c r="I740" s="2">
        <v>2</v>
      </c>
      <c r="J740" s="3">
        <v>32.630000000000003</v>
      </c>
      <c r="K740" s="4">
        <v>0.05</v>
      </c>
      <c r="L740" s="3">
        <v>13.93</v>
      </c>
      <c r="M740" s="3">
        <f>SalesTable4711[[#This Row],[Quantity]]*SalesTable4711[[#This Row],[Unit Cost]]</f>
        <v>27.86</v>
      </c>
      <c r="N740" s="3">
        <f>SalesTable4711[[#This Row],[Net Revenue]]-SalesTable4711[[#This Row],[Total Cost]]</f>
        <v>34.14</v>
      </c>
      <c r="O740" s="2">
        <v>0</v>
      </c>
      <c r="P740" s="3">
        <f>SalesTable4711[[#This Row],[Unit Price]]*SalesTable4711[[#This Row],[Quantity]]</f>
        <v>65.260000000000005</v>
      </c>
      <c r="Q740" s="3">
        <f>ROUND(SalesTable4711[[#This Row],[Unit Price]]*SalesTable4711[[#This Row],[Quantity]]*(1-SalesTable4711[[#This Row],[Discount %]]),2)</f>
        <v>62</v>
      </c>
      <c r="R740" s="3">
        <f>SalesTable4711[[#This Row],[Net Revenue]]-SalesTable4711[[#This Row],[Total Cost]]</f>
        <v>34.14</v>
      </c>
      <c r="S740" s="34">
        <f>SalesTable4711[[#This Row],[Profit]]/SalesTable4711[[#This Row],[Net Revenue]]</f>
        <v>0.55064516129032259</v>
      </c>
    </row>
    <row r="741" spans="1:19">
      <c r="A741" s="1">
        <v>45675</v>
      </c>
      <c r="B741" t="s">
        <v>799</v>
      </c>
      <c r="C741" t="s">
        <v>45</v>
      </c>
      <c r="D741" t="s">
        <v>46</v>
      </c>
      <c r="E741" t="s">
        <v>24</v>
      </c>
      <c r="F741" t="s">
        <v>25</v>
      </c>
      <c r="G741" t="s">
        <v>26</v>
      </c>
      <c r="H741" t="s">
        <v>33</v>
      </c>
      <c r="I741" s="2">
        <v>8</v>
      </c>
      <c r="J741" s="3">
        <v>23.64</v>
      </c>
      <c r="K741" s="4">
        <v>0.05</v>
      </c>
      <c r="L741" s="3">
        <v>8.42</v>
      </c>
      <c r="M741" s="3">
        <f>SalesTable4711[[#This Row],[Quantity]]*SalesTable4711[[#This Row],[Unit Cost]]</f>
        <v>67.36</v>
      </c>
      <c r="N741" s="3">
        <f>SalesTable4711[[#This Row],[Net Revenue]]-SalesTable4711[[#This Row],[Total Cost]]</f>
        <v>112.3</v>
      </c>
      <c r="O741" s="2">
        <v>0</v>
      </c>
      <c r="P741" s="3">
        <f>SalesTable4711[[#This Row],[Unit Price]]*SalesTable4711[[#This Row],[Quantity]]</f>
        <v>189.12</v>
      </c>
      <c r="Q741" s="3">
        <f>ROUND(SalesTable4711[[#This Row],[Unit Price]]*SalesTable4711[[#This Row],[Quantity]]*(1-SalesTable4711[[#This Row],[Discount %]]),2)</f>
        <v>179.66</v>
      </c>
      <c r="R741" s="3">
        <f>SalesTable4711[[#This Row],[Net Revenue]]-SalesTable4711[[#This Row],[Total Cost]]</f>
        <v>112.3</v>
      </c>
      <c r="S741" s="34">
        <f>SalesTable4711[[#This Row],[Profit]]/SalesTable4711[[#This Row],[Net Revenue]]</f>
        <v>0.62506957586552381</v>
      </c>
    </row>
    <row r="742" spans="1:19">
      <c r="A742" s="1">
        <v>45963</v>
      </c>
      <c r="B742" t="s">
        <v>800</v>
      </c>
      <c r="C742" t="s">
        <v>82</v>
      </c>
      <c r="D742" t="s">
        <v>83</v>
      </c>
      <c r="E742" t="s">
        <v>75</v>
      </c>
      <c r="F742" t="s">
        <v>25</v>
      </c>
      <c r="G742" t="s">
        <v>26</v>
      </c>
      <c r="H742" t="s">
        <v>33</v>
      </c>
      <c r="I742" s="2">
        <v>2</v>
      </c>
      <c r="J742" s="3">
        <v>28.25</v>
      </c>
      <c r="K742" s="4">
        <v>0</v>
      </c>
      <c r="L742" s="3">
        <v>11.57</v>
      </c>
      <c r="M742" s="3">
        <f>SalesTable4711[[#This Row],[Quantity]]*SalesTable4711[[#This Row],[Unit Cost]]</f>
        <v>23.14</v>
      </c>
      <c r="N742" s="3">
        <f>SalesTable4711[[#This Row],[Net Revenue]]-SalesTable4711[[#This Row],[Total Cost]]</f>
        <v>33.36</v>
      </c>
      <c r="O742" s="2">
        <v>0</v>
      </c>
      <c r="P742" s="3">
        <f>SalesTable4711[[#This Row],[Unit Price]]*SalesTable4711[[#This Row],[Quantity]]</f>
        <v>56.5</v>
      </c>
      <c r="Q742" s="3">
        <f>ROUND(SalesTable4711[[#This Row],[Unit Price]]*SalesTable4711[[#This Row],[Quantity]]*(1-SalesTable4711[[#This Row],[Discount %]]),2)</f>
        <v>56.5</v>
      </c>
      <c r="R742" s="3">
        <f>SalesTable4711[[#This Row],[Net Revenue]]-SalesTable4711[[#This Row],[Total Cost]]</f>
        <v>33.36</v>
      </c>
      <c r="S742" s="34">
        <f>SalesTable4711[[#This Row],[Profit]]/SalesTable4711[[#This Row],[Net Revenue]]</f>
        <v>0.59044247787610615</v>
      </c>
    </row>
    <row r="743" spans="1:19">
      <c r="A743" s="1">
        <v>45944</v>
      </c>
      <c r="B743" t="s">
        <v>801</v>
      </c>
      <c r="C743" t="s">
        <v>58</v>
      </c>
      <c r="D743" t="s">
        <v>59</v>
      </c>
      <c r="E743" t="s">
        <v>17</v>
      </c>
      <c r="F743" t="s">
        <v>52</v>
      </c>
      <c r="G743" t="s">
        <v>53</v>
      </c>
      <c r="H743" t="s">
        <v>33</v>
      </c>
      <c r="I743" s="2">
        <v>3</v>
      </c>
      <c r="J743" s="3">
        <v>19.66</v>
      </c>
      <c r="K743" s="4">
        <v>0.05</v>
      </c>
      <c r="L743" s="3">
        <v>7.21</v>
      </c>
      <c r="M743" s="3">
        <f>SalesTable4711[[#This Row],[Quantity]]*SalesTable4711[[#This Row],[Unit Cost]]</f>
        <v>21.63</v>
      </c>
      <c r="N743" s="3">
        <f>SalesTable4711[[#This Row],[Net Revenue]]-SalesTable4711[[#This Row],[Total Cost]]</f>
        <v>34.400000000000006</v>
      </c>
      <c r="O743" s="2">
        <v>0</v>
      </c>
      <c r="P743" s="3">
        <f>SalesTable4711[[#This Row],[Unit Price]]*SalesTable4711[[#This Row],[Quantity]]</f>
        <v>58.980000000000004</v>
      </c>
      <c r="Q743" s="3">
        <f>ROUND(SalesTable4711[[#This Row],[Unit Price]]*SalesTable4711[[#This Row],[Quantity]]*(1-SalesTable4711[[#This Row],[Discount %]]),2)</f>
        <v>56.03</v>
      </c>
      <c r="R743" s="3">
        <f>SalesTable4711[[#This Row],[Net Revenue]]-SalesTable4711[[#This Row],[Total Cost]]</f>
        <v>34.400000000000006</v>
      </c>
      <c r="S743" s="34">
        <f>SalesTable4711[[#This Row],[Profit]]/SalesTable4711[[#This Row],[Net Revenue]]</f>
        <v>0.61395680885240056</v>
      </c>
    </row>
    <row r="744" spans="1:19">
      <c r="A744" s="1">
        <v>46017</v>
      </c>
      <c r="B744" t="s">
        <v>802</v>
      </c>
      <c r="C744" t="s">
        <v>49</v>
      </c>
      <c r="D744" t="s">
        <v>50</v>
      </c>
      <c r="E744" t="s">
        <v>30</v>
      </c>
      <c r="F744" t="s">
        <v>18</v>
      </c>
      <c r="G744" t="s">
        <v>19</v>
      </c>
      <c r="H744" t="s">
        <v>33</v>
      </c>
      <c r="I744" s="2">
        <v>5</v>
      </c>
      <c r="J744" s="3">
        <v>194.05</v>
      </c>
      <c r="K744" s="4">
        <v>0.05</v>
      </c>
      <c r="L744" s="3">
        <v>116.98</v>
      </c>
      <c r="M744" s="3">
        <f>SalesTable4711[[#This Row],[Quantity]]*SalesTable4711[[#This Row],[Unit Cost]]</f>
        <v>584.9</v>
      </c>
      <c r="N744" s="3">
        <f>SalesTable4711[[#This Row],[Net Revenue]]-SalesTable4711[[#This Row],[Total Cost]]</f>
        <v>336.84000000000003</v>
      </c>
      <c r="O744" s="2">
        <v>0</v>
      </c>
      <c r="P744" s="3">
        <f>SalesTable4711[[#This Row],[Unit Price]]*SalesTable4711[[#This Row],[Quantity]]</f>
        <v>970.25</v>
      </c>
      <c r="Q744" s="3">
        <f>ROUND(SalesTable4711[[#This Row],[Unit Price]]*SalesTable4711[[#This Row],[Quantity]]*(1-SalesTable4711[[#This Row],[Discount %]]),2)</f>
        <v>921.74</v>
      </c>
      <c r="R744" s="3">
        <f>SalesTable4711[[#This Row],[Net Revenue]]-SalesTable4711[[#This Row],[Total Cost]]</f>
        <v>336.84000000000003</v>
      </c>
      <c r="S744" s="34">
        <f>SalesTable4711[[#This Row],[Profit]]/SalesTable4711[[#This Row],[Net Revenue]]</f>
        <v>0.36543927788747371</v>
      </c>
    </row>
    <row r="745" spans="1:19">
      <c r="A745" s="1">
        <v>45944</v>
      </c>
      <c r="B745" t="s">
        <v>803</v>
      </c>
      <c r="C745" t="s">
        <v>69</v>
      </c>
      <c r="D745" t="s">
        <v>70</v>
      </c>
      <c r="E745" t="s">
        <v>30</v>
      </c>
      <c r="F745" t="s">
        <v>52</v>
      </c>
      <c r="G745" t="s">
        <v>53</v>
      </c>
      <c r="H745" t="s">
        <v>33</v>
      </c>
      <c r="I745" s="2">
        <v>1</v>
      </c>
      <c r="J745" s="3">
        <v>41.13</v>
      </c>
      <c r="K745" s="4">
        <v>0.05</v>
      </c>
      <c r="L745" s="3">
        <v>18.34</v>
      </c>
      <c r="M745" s="3">
        <f>SalesTable4711[[#This Row],[Quantity]]*SalesTable4711[[#This Row],[Unit Cost]]</f>
        <v>18.34</v>
      </c>
      <c r="N745" s="3">
        <f>SalesTable4711[[#This Row],[Net Revenue]]-SalesTable4711[[#This Row],[Total Cost]]</f>
        <v>20.73</v>
      </c>
      <c r="O745" s="2">
        <v>0</v>
      </c>
      <c r="P745" s="3">
        <f>SalesTable4711[[#This Row],[Unit Price]]*SalesTable4711[[#This Row],[Quantity]]</f>
        <v>41.13</v>
      </c>
      <c r="Q745" s="3">
        <f>ROUND(SalesTable4711[[#This Row],[Unit Price]]*SalesTable4711[[#This Row],[Quantity]]*(1-SalesTable4711[[#This Row],[Discount %]]),2)</f>
        <v>39.07</v>
      </c>
      <c r="R745" s="3">
        <f>SalesTable4711[[#This Row],[Net Revenue]]-SalesTable4711[[#This Row],[Total Cost]]</f>
        <v>20.73</v>
      </c>
      <c r="S745" s="34">
        <f>SalesTable4711[[#This Row],[Profit]]/SalesTable4711[[#This Row],[Net Revenue]]</f>
        <v>0.53058612746352696</v>
      </c>
    </row>
    <row r="746" spans="1:19">
      <c r="A746" s="1">
        <v>46003</v>
      </c>
      <c r="B746" t="s">
        <v>804</v>
      </c>
      <c r="C746" t="s">
        <v>55</v>
      </c>
      <c r="D746" t="s">
        <v>56</v>
      </c>
      <c r="E746" t="s">
        <v>24</v>
      </c>
      <c r="F746" t="s">
        <v>52</v>
      </c>
      <c r="G746" t="s">
        <v>53</v>
      </c>
      <c r="H746" t="s">
        <v>20</v>
      </c>
      <c r="I746" s="2">
        <v>4</v>
      </c>
      <c r="J746" s="3">
        <v>9.76</v>
      </c>
      <c r="K746" s="4">
        <v>0.1</v>
      </c>
      <c r="L746" s="3">
        <v>2.87</v>
      </c>
      <c r="M746" s="3">
        <f>SalesTable4711[[#This Row],[Quantity]]*SalesTable4711[[#This Row],[Unit Cost]]</f>
        <v>11.48</v>
      </c>
      <c r="N746" s="3">
        <f>SalesTable4711[[#This Row],[Net Revenue]]-SalesTable4711[[#This Row],[Total Cost]]</f>
        <v>23.66</v>
      </c>
      <c r="O746" s="2">
        <v>4</v>
      </c>
      <c r="P746" s="3">
        <f>SalesTable4711[[#This Row],[Unit Price]]*SalesTable4711[[#This Row],[Quantity]]</f>
        <v>39.04</v>
      </c>
      <c r="Q746" s="3">
        <f>ROUND(SalesTable4711[[#This Row],[Unit Price]]*SalesTable4711[[#This Row],[Quantity]]*(1-SalesTable4711[[#This Row],[Discount %]]),2)</f>
        <v>35.14</v>
      </c>
      <c r="R746" s="3">
        <f>SalesTable4711[[#This Row],[Net Revenue]]-SalesTable4711[[#This Row],[Total Cost]]</f>
        <v>23.66</v>
      </c>
      <c r="S746" s="34">
        <f>SalesTable4711[[#This Row],[Profit]]/SalesTable4711[[#This Row],[Net Revenue]]</f>
        <v>0.67330677290836649</v>
      </c>
    </row>
    <row r="747" spans="1:19">
      <c r="A747" s="1">
        <v>45970</v>
      </c>
      <c r="B747" t="s">
        <v>805</v>
      </c>
      <c r="C747" t="s">
        <v>66</v>
      </c>
      <c r="D747" t="s">
        <v>67</v>
      </c>
      <c r="E747" t="s">
        <v>30</v>
      </c>
      <c r="F747" t="s">
        <v>41</v>
      </c>
      <c r="G747" t="s">
        <v>42</v>
      </c>
      <c r="H747" t="s">
        <v>33</v>
      </c>
      <c r="I747" s="2">
        <v>2</v>
      </c>
      <c r="J747" s="3">
        <v>69.87</v>
      </c>
      <c r="K747" s="4">
        <v>0.1</v>
      </c>
      <c r="L747" s="3">
        <v>34.6</v>
      </c>
      <c r="M747" s="3">
        <f>SalesTable4711[[#This Row],[Quantity]]*SalesTable4711[[#This Row],[Unit Cost]]</f>
        <v>69.2</v>
      </c>
      <c r="N747" s="3">
        <f>SalesTable4711[[#This Row],[Net Revenue]]-SalesTable4711[[#This Row],[Total Cost]]</f>
        <v>56.569999999999993</v>
      </c>
      <c r="O747" s="2">
        <v>0</v>
      </c>
      <c r="P747" s="3">
        <f>SalesTable4711[[#This Row],[Unit Price]]*SalesTable4711[[#This Row],[Quantity]]</f>
        <v>139.74</v>
      </c>
      <c r="Q747" s="3">
        <f>ROUND(SalesTable4711[[#This Row],[Unit Price]]*SalesTable4711[[#This Row],[Quantity]]*(1-SalesTable4711[[#This Row],[Discount %]]),2)</f>
        <v>125.77</v>
      </c>
      <c r="R747" s="3">
        <f>SalesTable4711[[#This Row],[Net Revenue]]-SalesTable4711[[#This Row],[Total Cost]]</f>
        <v>56.569999999999993</v>
      </c>
      <c r="S747" s="34">
        <f>SalesTable4711[[#This Row],[Profit]]/SalesTable4711[[#This Row],[Net Revenue]]</f>
        <v>0.44978929792478328</v>
      </c>
    </row>
    <row r="748" spans="1:19">
      <c r="A748" s="1">
        <v>46011</v>
      </c>
      <c r="B748" t="s">
        <v>806</v>
      </c>
      <c r="C748" t="s">
        <v>15</v>
      </c>
      <c r="D748" t="s">
        <v>16</v>
      </c>
      <c r="E748" t="s">
        <v>17</v>
      </c>
      <c r="F748" t="s">
        <v>41</v>
      </c>
      <c r="G748" t="s">
        <v>42</v>
      </c>
      <c r="H748" t="s">
        <v>20</v>
      </c>
      <c r="I748" s="2">
        <v>5</v>
      </c>
      <c r="J748" s="3">
        <v>29.63</v>
      </c>
      <c r="K748" s="4">
        <v>0.2</v>
      </c>
      <c r="L748" s="3">
        <v>11.78</v>
      </c>
      <c r="M748" s="3">
        <f>SalesTable4711[[#This Row],[Quantity]]*SalesTable4711[[#This Row],[Unit Cost]]</f>
        <v>58.9</v>
      </c>
      <c r="N748" s="3">
        <f>SalesTable4711[[#This Row],[Net Revenue]]-SalesTable4711[[#This Row],[Total Cost]]</f>
        <v>59.62</v>
      </c>
      <c r="O748" s="2">
        <v>5</v>
      </c>
      <c r="P748" s="3">
        <f>SalesTable4711[[#This Row],[Unit Price]]*SalesTable4711[[#This Row],[Quantity]]</f>
        <v>148.15</v>
      </c>
      <c r="Q748" s="3">
        <f>ROUND(SalesTable4711[[#This Row],[Unit Price]]*SalesTable4711[[#This Row],[Quantity]]*(1-SalesTable4711[[#This Row],[Discount %]]),2)</f>
        <v>118.52</v>
      </c>
      <c r="R748" s="3">
        <f>SalesTable4711[[#This Row],[Net Revenue]]-SalesTable4711[[#This Row],[Total Cost]]</f>
        <v>59.62</v>
      </c>
      <c r="S748" s="34">
        <f>SalesTable4711[[#This Row],[Profit]]/SalesTable4711[[#This Row],[Net Revenue]]</f>
        <v>0.50303746203172461</v>
      </c>
    </row>
    <row r="749" spans="1:19">
      <c r="A749" s="1">
        <v>45722</v>
      </c>
      <c r="B749" t="s">
        <v>807</v>
      </c>
      <c r="C749" t="s">
        <v>22</v>
      </c>
      <c r="D749" t="s">
        <v>23</v>
      </c>
      <c r="E749" t="s">
        <v>24</v>
      </c>
      <c r="F749" t="s">
        <v>52</v>
      </c>
      <c r="G749" t="s">
        <v>53</v>
      </c>
      <c r="H749" t="s">
        <v>33</v>
      </c>
      <c r="I749" s="2">
        <v>7</v>
      </c>
      <c r="J749" s="3">
        <v>12.7</v>
      </c>
      <c r="K749" s="4">
        <v>0.1</v>
      </c>
      <c r="L749" s="3">
        <v>4.29</v>
      </c>
      <c r="M749" s="3">
        <f>SalesTable4711[[#This Row],[Quantity]]*SalesTable4711[[#This Row],[Unit Cost]]</f>
        <v>30.03</v>
      </c>
      <c r="N749" s="3">
        <f>SalesTable4711[[#This Row],[Net Revenue]]-SalesTable4711[[#This Row],[Total Cost]]</f>
        <v>49.980000000000004</v>
      </c>
      <c r="O749" s="2">
        <v>0</v>
      </c>
      <c r="P749" s="3">
        <f>SalesTable4711[[#This Row],[Unit Price]]*SalesTable4711[[#This Row],[Quantity]]</f>
        <v>88.899999999999991</v>
      </c>
      <c r="Q749" s="3">
        <f>ROUND(SalesTable4711[[#This Row],[Unit Price]]*SalesTable4711[[#This Row],[Quantity]]*(1-SalesTable4711[[#This Row],[Discount %]]),2)</f>
        <v>80.010000000000005</v>
      </c>
      <c r="R749" s="3">
        <f>SalesTable4711[[#This Row],[Net Revenue]]-SalesTable4711[[#This Row],[Total Cost]]</f>
        <v>49.980000000000004</v>
      </c>
      <c r="S749" s="34">
        <f>SalesTable4711[[#This Row],[Profit]]/SalesTable4711[[#This Row],[Net Revenue]]</f>
        <v>0.62467191601049865</v>
      </c>
    </row>
    <row r="750" spans="1:19">
      <c r="A750" s="1">
        <v>45817</v>
      </c>
      <c r="B750" t="s">
        <v>808</v>
      </c>
      <c r="C750" t="s">
        <v>66</v>
      </c>
      <c r="D750" t="s">
        <v>67</v>
      </c>
      <c r="E750" t="s">
        <v>30</v>
      </c>
      <c r="F750" t="s">
        <v>18</v>
      </c>
      <c r="G750" t="s">
        <v>19</v>
      </c>
      <c r="H750" t="s">
        <v>20</v>
      </c>
      <c r="I750" s="2">
        <v>1</v>
      </c>
      <c r="J750" s="3">
        <v>71.55</v>
      </c>
      <c r="K750" s="4">
        <v>0.05</v>
      </c>
      <c r="L750" s="3">
        <v>34.58</v>
      </c>
      <c r="M750" s="3">
        <f>SalesTable4711[[#This Row],[Quantity]]*SalesTable4711[[#This Row],[Unit Cost]]</f>
        <v>34.58</v>
      </c>
      <c r="N750" s="3">
        <f>SalesTable4711[[#This Row],[Net Revenue]]-SalesTable4711[[#This Row],[Total Cost]]</f>
        <v>33.39</v>
      </c>
      <c r="O750" s="2">
        <v>1</v>
      </c>
      <c r="P750" s="3">
        <f>SalesTable4711[[#This Row],[Unit Price]]*SalesTable4711[[#This Row],[Quantity]]</f>
        <v>71.55</v>
      </c>
      <c r="Q750" s="3">
        <f>ROUND(SalesTable4711[[#This Row],[Unit Price]]*SalesTable4711[[#This Row],[Quantity]]*(1-SalesTable4711[[#This Row],[Discount %]]),2)</f>
        <v>67.97</v>
      </c>
      <c r="R750" s="3">
        <f>SalesTable4711[[#This Row],[Net Revenue]]-SalesTable4711[[#This Row],[Total Cost]]</f>
        <v>33.39</v>
      </c>
      <c r="S750" s="34">
        <f>SalesTable4711[[#This Row],[Profit]]/SalesTable4711[[#This Row],[Net Revenue]]</f>
        <v>0.49124613800205974</v>
      </c>
    </row>
    <row r="751" spans="1:19">
      <c r="A751" s="1">
        <v>45776</v>
      </c>
      <c r="B751" t="s">
        <v>809</v>
      </c>
      <c r="C751" t="s">
        <v>49</v>
      </c>
      <c r="D751" t="s">
        <v>50</v>
      </c>
      <c r="E751" t="s">
        <v>30</v>
      </c>
      <c r="F751" t="s">
        <v>25</v>
      </c>
      <c r="G751" t="s">
        <v>26</v>
      </c>
      <c r="H751" t="s">
        <v>33</v>
      </c>
      <c r="I751" s="2">
        <v>8</v>
      </c>
      <c r="J751" s="3">
        <v>190.18</v>
      </c>
      <c r="K751" s="4">
        <v>0.1</v>
      </c>
      <c r="L751" s="3">
        <v>119.85</v>
      </c>
      <c r="M751" s="3">
        <f>SalesTable4711[[#This Row],[Quantity]]*SalesTable4711[[#This Row],[Unit Cost]]</f>
        <v>958.8</v>
      </c>
      <c r="N751" s="3">
        <f>SalesTable4711[[#This Row],[Net Revenue]]-SalesTable4711[[#This Row],[Total Cost]]</f>
        <v>410.5</v>
      </c>
      <c r="O751" s="2">
        <v>0</v>
      </c>
      <c r="P751" s="3">
        <f>SalesTable4711[[#This Row],[Unit Price]]*SalesTable4711[[#This Row],[Quantity]]</f>
        <v>1521.44</v>
      </c>
      <c r="Q751" s="3">
        <f>ROUND(SalesTable4711[[#This Row],[Unit Price]]*SalesTable4711[[#This Row],[Quantity]]*(1-SalesTable4711[[#This Row],[Discount %]]),2)</f>
        <v>1369.3</v>
      </c>
      <c r="R751" s="3">
        <f>SalesTable4711[[#This Row],[Net Revenue]]-SalesTable4711[[#This Row],[Total Cost]]</f>
        <v>410.5</v>
      </c>
      <c r="S751" s="34">
        <f>SalesTable4711[[#This Row],[Profit]]/SalesTable4711[[#This Row],[Net Revenue]]</f>
        <v>0.29978821295552471</v>
      </c>
    </row>
    <row r="752" spans="1:19">
      <c r="A752" s="1">
        <v>45793</v>
      </c>
      <c r="B752" t="s">
        <v>810</v>
      </c>
      <c r="C752" t="s">
        <v>58</v>
      </c>
      <c r="D752" t="s">
        <v>59</v>
      </c>
      <c r="E752" t="s">
        <v>17</v>
      </c>
      <c r="F752" t="s">
        <v>31</v>
      </c>
      <c r="G752" t="s">
        <v>32</v>
      </c>
      <c r="H752" t="s">
        <v>33</v>
      </c>
      <c r="I752" s="2">
        <v>8</v>
      </c>
      <c r="J752" s="3">
        <v>20.149999999999999</v>
      </c>
      <c r="K752" s="4">
        <v>0.15</v>
      </c>
      <c r="L752" s="3">
        <v>7.17</v>
      </c>
      <c r="M752" s="3">
        <f>SalesTable4711[[#This Row],[Quantity]]*SalesTable4711[[#This Row],[Unit Cost]]</f>
        <v>57.36</v>
      </c>
      <c r="N752" s="3">
        <f>SalesTable4711[[#This Row],[Net Revenue]]-SalesTable4711[[#This Row],[Total Cost]]</f>
        <v>79.660000000000011</v>
      </c>
      <c r="O752" s="2">
        <v>0</v>
      </c>
      <c r="P752" s="3">
        <f>SalesTable4711[[#This Row],[Unit Price]]*SalesTable4711[[#This Row],[Quantity]]</f>
        <v>161.19999999999999</v>
      </c>
      <c r="Q752" s="3">
        <f>ROUND(SalesTable4711[[#This Row],[Unit Price]]*SalesTable4711[[#This Row],[Quantity]]*(1-SalesTable4711[[#This Row],[Discount %]]),2)</f>
        <v>137.02000000000001</v>
      </c>
      <c r="R752" s="3">
        <f>SalesTable4711[[#This Row],[Net Revenue]]-SalesTable4711[[#This Row],[Total Cost]]</f>
        <v>79.660000000000011</v>
      </c>
      <c r="S752" s="34">
        <f>SalesTable4711[[#This Row],[Profit]]/SalesTable4711[[#This Row],[Net Revenue]]</f>
        <v>0.58137498175448843</v>
      </c>
    </row>
    <row r="753" spans="1:19">
      <c r="A753" s="1">
        <v>45724</v>
      </c>
      <c r="B753" t="s">
        <v>811</v>
      </c>
      <c r="C753" t="s">
        <v>69</v>
      </c>
      <c r="D753" t="s">
        <v>70</v>
      </c>
      <c r="E753" t="s">
        <v>30</v>
      </c>
      <c r="F753" t="s">
        <v>41</v>
      </c>
      <c r="G753" t="s">
        <v>42</v>
      </c>
      <c r="H753" t="s">
        <v>33</v>
      </c>
      <c r="I753" s="2">
        <v>1</v>
      </c>
      <c r="J753" s="3">
        <v>39.909999999999997</v>
      </c>
      <c r="K753" s="4">
        <v>0</v>
      </c>
      <c r="L753" s="3">
        <v>18.61</v>
      </c>
      <c r="M753" s="3">
        <f>SalesTable4711[[#This Row],[Quantity]]*SalesTable4711[[#This Row],[Unit Cost]]</f>
        <v>18.61</v>
      </c>
      <c r="N753" s="3">
        <f>SalesTable4711[[#This Row],[Net Revenue]]-SalesTable4711[[#This Row],[Total Cost]]</f>
        <v>21.299999999999997</v>
      </c>
      <c r="O753" s="2">
        <v>0</v>
      </c>
      <c r="P753" s="3">
        <f>SalesTable4711[[#This Row],[Unit Price]]*SalesTable4711[[#This Row],[Quantity]]</f>
        <v>39.909999999999997</v>
      </c>
      <c r="Q753" s="3">
        <f>ROUND(SalesTable4711[[#This Row],[Unit Price]]*SalesTable4711[[#This Row],[Quantity]]*(1-SalesTable4711[[#This Row],[Discount %]]),2)</f>
        <v>39.909999999999997</v>
      </c>
      <c r="R753" s="3">
        <f>SalesTable4711[[#This Row],[Net Revenue]]-SalesTable4711[[#This Row],[Total Cost]]</f>
        <v>21.299999999999997</v>
      </c>
      <c r="S753" s="34">
        <f>SalesTable4711[[#This Row],[Profit]]/SalesTable4711[[#This Row],[Net Revenue]]</f>
        <v>0.53370082686043596</v>
      </c>
    </row>
    <row r="754" spans="1:19">
      <c r="A754" s="1">
        <v>45993</v>
      </c>
      <c r="B754" t="s">
        <v>812</v>
      </c>
      <c r="C754" t="s">
        <v>89</v>
      </c>
      <c r="D754" t="s">
        <v>90</v>
      </c>
      <c r="E754" t="s">
        <v>75</v>
      </c>
      <c r="F754" t="s">
        <v>18</v>
      </c>
      <c r="G754" t="s">
        <v>19</v>
      </c>
      <c r="H754" t="s">
        <v>33</v>
      </c>
      <c r="I754" s="2">
        <v>6</v>
      </c>
      <c r="J754" s="3">
        <v>18.98</v>
      </c>
      <c r="K754" s="4">
        <v>0.1</v>
      </c>
      <c r="L754" s="3">
        <v>6.82</v>
      </c>
      <c r="M754" s="3">
        <f>SalesTable4711[[#This Row],[Quantity]]*SalesTable4711[[#This Row],[Unit Cost]]</f>
        <v>40.92</v>
      </c>
      <c r="N754" s="3">
        <f>SalesTable4711[[#This Row],[Net Revenue]]-SalesTable4711[[#This Row],[Total Cost]]</f>
        <v>61.569999999999993</v>
      </c>
      <c r="O754" s="2">
        <v>0</v>
      </c>
      <c r="P754" s="3">
        <f>SalesTable4711[[#This Row],[Unit Price]]*SalesTable4711[[#This Row],[Quantity]]</f>
        <v>113.88</v>
      </c>
      <c r="Q754" s="3">
        <f>ROUND(SalesTable4711[[#This Row],[Unit Price]]*SalesTable4711[[#This Row],[Quantity]]*(1-SalesTable4711[[#This Row],[Discount %]]),2)</f>
        <v>102.49</v>
      </c>
      <c r="R754" s="3">
        <f>SalesTable4711[[#This Row],[Net Revenue]]-SalesTable4711[[#This Row],[Total Cost]]</f>
        <v>61.569999999999993</v>
      </c>
      <c r="S754" s="34">
        <f>SalesTable4711[[#This Row],[Profit]]/SalesTable4711[[#This Row],[Net Revenue]]</f>
        <v>0.60074153575958622</v>
      </c>
    </row>
    <row r="755" spans="1:19">
      <c r="A755" s="1">
        <v>45774</v>
      </c>
      <c r="B755" t="s">
        <v>813</v>
      </c>
      <c r="C755" t="s">
        <v>69</v>
      </c>
      <c r="D755" t="s">
        <v>70</v>
      </c>
      <c r="E755" t="s">
        <v>30</v>
      </c>
      <c r="F755" t="s">
        <v>25</v>
      </c>
      <c r="G755" t="s">
        <v>26</v>
      </c>
      <c r="H755" t="s">
        <v>33</v>
      </c>
      <c r="I755" s="2">
        <v>4</v>
      </c>
      <c r="J755" s="3">
        <v>40.380000000000003</v>
      </c>
      <c r="K755" s="4">
        <v>0.05</v>
      </c>
      <c r="L755" s="3">
        <v>18.309999999999999</v>
      </c>
      <c r="M755" s="3">
        <f>SalesTable4711[[#This Row],[Quantity]]*SalesTable4711[[#This Row],[Unit Cost]]</f>
        <v>73.239999999999995</v>
      </c>
      <c r="N755" s="3">
        <f>SalesTable4711[[#This Row],[Net Revenue]]-SalesTable4711[[#This Row],[Total Cost]]</f>
        <v>80.2</v>
      </c>
      <c r="O755" s="2">
        <v>0</v>
      </c>
      <c r="P755" s="3">
        <f>SalesTable4711[[#This Row],[Unit Price]]*SalesTable4711[[#This Row],[Quantity]]</f>
        <v>161.52000000000001</v>
      </c>
      <c r="Q755" s="3">
        <f>ROUND(SalesTable4711[[#This Row],[Unit Price]]*SalesTable4711[[#This Row],[Quantity]]*(1-SalesTable4711[[#This Row],[Discount %]]),2)</f>
        <v>153.44</v>
      </c>
      <c r="R755" s="3">
        <f>SalesTable4711[[#This Row],[Net Revenue]]-SalesTable4711[[#This Row],[Total Cost]]</f>
        <v>80.2</v>
      </c>
      <c r="S755" s="34">
        <f>SalesTable4711[[#This Row],[Profit]]/SalesTable4711[[#This Row],[Net Revenue]]</f>
        <v>0.52267987486965595</v>
      </c>
    </row>
    <row r="756" spans="1:19">
      <c r="A756" s="1">
        <v>45674</v>
      </c>
      <c r="B756" t="s">
        <v>814</v>
      </c>
      <c r="C756" t="s">
        <v>58</v>
      </c>
      <c r="D756" t="s">
        <v>59</v>
      </c>
      <c r="E756" t="s">
        <v>17</v>
      </c>
      <c r="F756" t="s">
        <v>25</v>
      </c>
      <c r="G756" t="s">
        <v>26</v>
      </c>
      <c r="H756" t="s">
        <v>20</v>
      </c>
      <c r="I756" s="2">
        <v>8</v>
      </c>
      <c r="J756" s="3">
        <v>19.690000000000001</v>
      </c>
      <c r="K756" s="4">
        <v>0.15</v>
      </c>
      <c r="L756" s="3">
        <v>7.41</v>
      </c>
      <c r="M756" s="3">
        <f>SalesTable4711[[#This Row],[Quantity]]*SalesTable4711[[#This Row],[Unit Cost]]</f>
        <v>59.28</v>
      </c>
      <c r="N756" s="3">
        <f>SalesTable4711[[#This Row],[Net Revenue]]-SalesTable4711[[#This Row],[Total Cost]]</f>
        <v>74.609999999999985</v>
      </c>
      <c r="O756" s="2">
        <v>8</v>
      </c>
      <c r="P756" s="3">
        <f>SalesTable4711[[#This Row],[Unit Price]]*SalesTable4711[[#This Row],[Quantity]]</f>
        <v>157.52000000000001</v>
      </c>
      <c r="Q756" s="3">
        <f>ROUND(SalesTable4711[[#This Row],[Unit Price]]*SalesTable4711[[#This Row],[Quantity]]*(1-SalesTable4711[[#This Row],[Discount %]]),2)</f>
        <v>133.88999999999999</v>
      </c>
      <c r="R756" s="3">
        <f>SalesTable4711[[#This Row],[Net Revenue]]-SalesTable4711[[#This Row],[Total Cost]]</f>
        <v>74.609999999999985</v>
      </c>
      <c r="S756" s="34">
        <f>SalesTable4711[[#This Row],[Profit]]/SalesTable4711[[#This Row],[Net Revenue]]</f>
        <v>0.55724848756441847</v>
      </c>
    </row>
    <row r="757" spans="1:19">
      <c r="A757" s="1">
        <v>45679</v>
      </c>
      <c r="B757" t="s">
        <v>815</v>
      </c>
      <c r="C757" t="s">
        <v>45</v>
      </c>
      <c r="D757" t="s">
        <v>46</v>
      </c>
      <c r="E757" t="s">
        <v>24</v>
      </c>
      <c r="F757" t="s">
        <v>41</v>
      </c>
      <c r="G757" t="s">
        <v>42</v>
      </c>
      <c r="H757" t="s">
        <v>33</v>
      </c>
      <c r="I757" s="2">
        <v>4</v>
      </c>
      <c r="J757" s="3">
        <v>23.61</v>
      </c>
      <c r="K757" s="4">
        <v>0.1</v>
      </c>
      <c r="L757" s="3">
        <v>8.3800000000000008</v>
      </c>
      <c r="M757" s="3">
        <f>SalesTable4711[[#This Row],[Quantity]]*SalesTable4711[[#This Row],[Unit Cost]]</f>
        <v>33.520000000000003</v>
      </c>
      <c r="N757" s="3">
        <f>SalesTable4711[[#This Row],[Net Revenue]]-SalesTable4711[[#This Row],[Total Cost]]</f>
        <v>51.48</v>
      </c>
      <c r="O757" s="2">
        <v>0</v>
      </c>
      <c r="P757" s="3">
        <f>SalesTable4711[[#This Row],[Unit Price]]*SalesTable4711[[#This Row],[Quantity]]</f>
        <v>94.44</v>
      </c>
      <c r="Q757" s="3">
        <f>ROUND(SalesTable4711[[#This Row],[Unit Price]]*SalesTable4711[[#This Row],[Quantity]]*(1-SalesTable4711[[#This Row],[Discount %]]),2)</f>
        <v>85</v>
      </c>
      <c r="R757" s="3">
        <f>SalesTable4711[[#This Row],[Net Revenue]]-SalesTable4711[[#This Row],[Total Cost]]</f>
        <v>51.48</v>
      </c>
      <c r="S757" s="34">
        <f>SalesTable4711[[#This Row],[Profit]]/SalesTable4711[[#This Row],[Net Revenue]]</f>
        <v>0.60564705882352943</v>
      </c>
    </row>
    <row r="758" spans="1:19">
      <c r="A758" s="1">
        <v>45715</v>
      </c>
      <c r="B758" t="s">
        <v>816</v>
      </c>
      <c r="C758" t="s">
        <v>15</v>
      </c>
      <c r="D758" t="s">
        <v>16</v>
      </c>
      <c r="E758" t="s">
        <v>17</v>
      </c>
      <c r="F758" t="s">
        <v>52</v>
      </c>
      <c r="G758" t="s">
        <v>53</v>
      </c>
      <c r="H758" t="s">
        <v>33</v>
      </c>
      <c r="I758" s="2">
        <v>9</v>
      </c>
      <c r="J758" s="3">
        <v>30.16</v>
      </c>
      <c r="K758" s="4">
        <v>0</v>
      </c>
      <c r="L758" s="3">
        <v>11.92</v>
      </c>
      <c r="M758" s="3">
        <f>SalesTable4711[[#This Row],[Quantity]]*SalesTable4711[[#This Row],[Unit Cost]]</f>
        <v>107.28</v>
      </c>
      <c r="N758" s="3">
        <f>SalesTable4711[[#This Row],[Net Revenue]]-SalesTable4711[[#This Row],[Total Cost]]</f>
        <v>164.16</v>
      </c>
      <c r="O758" s="2">
        <v>0</v>
      </c>
      <c r="P758" s="3">
        <f>SalesTable4711[[#This Row],[Unit Price]]*SalesTable4711[[#This Row],[Quantity]]</f>
        <v>271.44</v>
      </c>
      <c r="Q758" s="3">
        <f>ROUND(SalesTable4711[[#This Row],[Unit Price]]*SalesTable4711[[#This Row],[Quantity]]*(1-SalesTable4711[[#This Row],[Discount %]]),2)</f>
        <v>271.44</v>
      </c>
      <c r="R758" s="3">
        <f>SalesTable4711[[#This Row],[Net Revenue]]-SalesTable4711[[#This Row],[Total Cost]]</f>
        <v>164.16</v>
      </c>
      <c r="S758" s="34">
        <f>SalesTable4711[[#This Row],[Profit]]/SalesTable4711[[#This Row],[Net Revenue]]</f>
        <v>0.60477453580901852</v>
      </c>
    </row>
    <row r="759" spans="1:19">
      <c r="A759" s="1">
        <v>45677</v>
      </c>
      <c r="B759" t="s">
        <v>817</v>
      </c>
      <c r="C759" t="s">
        <v>89</v>
      </c>
      <c r="D759" t="s">
        <v>90</v>
      </c>
      <c r="E759" t="s">
        <v>75</v>
      </c>
      <c r="F759" t="s">
        <v>18</v>
      </c>
      <c r="G759" t="s">
        <v>19</v>
      </c>
      <c r="H759" t="s">
        <v>33</v>
      </c>
      <c r="I759" s="2">
        <v>10</v>
      </c>
      <c r="J759" s="3">
        <v>19.45</v>
      </c>
      <c r="K759" s="4">
        <v>0</v>
      </c>
      <c r="L759" s="3">
        <v>6.82</v>
      </c>
      <c r="M759" s="3">
        <f>SalesTable4711[[#This Row],[Quantity]]*SalesTable4711[[#This Row],[Unit Cost]]</f>
        <v>68.2</v>
      </c>
      <c r="N759" s="3">
        <f>SalesTable4711[[#This Row],[Net Revenue]]-SalesTable4711[[#This Row],[Total Cost]]</f>
        <v>126.3</v>
      </c>
      <c r="O759" s="2">
        <v>0</v>
      </c>
      <c r="P759" s="3">
        <f>SalesTable4711[[#This Row],[Unit Price]]*SalesTable4711[[#This Row],[Quantity]]</f>
        <v>194.5</v>
      </c>
      <c r="Q759" s="3">
        <f>ROUND(SalesTable4711[[#This Row],[Unit Price]]*SalesTable4711[[#This Row],[Quantity]]*(1-SalesTable4711[[#This Row],[Discount %]]),2)</f>
        <v>194.5</v>
      </c>
      <c r="R759" s="3">
        <f>SalesTable4711[[#This Row],[Net Revenue]]-SalesTable4711[[#This Row],[Total Cost]]</f>
        <v>126.3</v>
      </c>
      <c r="S759" s="34">
        <f>SalesTable4711[[#This Row],[Profit]]/SalesTable4711[[#This Row],[Net Revenue]]</f>
        <v>0.64935732647814903</v>
      </c>
    </row>
    <row r="760" spans="1:19">
      <c r="A760" s="1">
        <v>45678</v>
      </c>
      <c r="B760" t="s">
        <v>818</v>
      </c>
      <c r="C760" t="s">
        <v>49</v>
      </c>
      <c r="D760" t="s">
        <v>50</v>
      </c>
      <c r="E760" t="s">
        <v>30</v>
      </c>
      <c r="F760" t="s">
        <v>18</v>
      </c>
      <c r="G760" t="s">
        <v>19</v>
      </c>
      <c r="H760" t="s">
        <v>33</v>
      </c>
      <c r="I760" s="2">
        <v>5</v>
      </c>
      <c r="J760" s="3">
        <v>190.53</v>
      </c>
      <c r="K760" s="4">
        <v>0.1</v>
      </c>
      <c r="L760" s="3">
        <v>116.08</v>
      </c>
      <c r="M760" s="3">
        <f>SalesTable4711[[#This Row],[Quantity]]*SalesTable4711[[#This Row],[Unit Cost]]</f>
        <v>580.4</v>
      </c>
      <c r="N760" s="3">
        <f>SalesTable4711[[#This Row],[Net Revenue]]-SalesTable4711[[#This Row],[Total Cost]]</f>
        <v>276.99</v>
      </c>
      <c r="O760" s="2">
        <v>0</v>
      </c>
      <c r="P760" s="3">
        <f>SalesTable4711[[#This Row],[Unit Price]]*SalesTable4711[[#This Row],[Quantity]]</f>
        <v>952.65</v>
      </c>
      <c r="Q760" s="3">
        <f>ROUND(SalesTable4711[[#This Row],[Unit Price]]*SalesTable4711[[#This Row],[Quantity]]*(1-SalesTable4711[[#This Row],[Discount %]]),2)</f>
        <v>857.39</v>
      </c>
      <c r="R760" s="3">
        <f>SalesTable4711[[#This Row],[Net Revenue]]-SalesTable4711[[#This Row],[Total Cost]]</f>
        <v>276.99</v>
      </c>
      <c r="S760" s="34">
        <f>SalesTable4711[[#This Row],[Profit]]/SalesTable4711[[#This Row],[Net Revenue]]</f>
        <v>0.3230618504997726</v>
      </c>
    </row>
    <row r="761" spans="1:19">
      <c r="A761" s="1">
        <v>45755</v>
      </c>
      <c r="B761" t="s">
        <v>819</v>
      </c>
      <c r="C761" t="s">
        <v>58</v>
      </c>
      <c r="D761" t="s">
        <v>59</v>
      </c>
      <c r="E761" t="s">
        <v>17</v>
      </c>
      <c r="F761" t="s">
        <v>52</v>
      </c>
      <c r="G761" t="s">
        <v>53</v>
      </c>
      <c r="H761" t="s">
        <v>20</v>
      </c>
      <c r="I761" s="2">
        <v>7</v>
      </c>
      <c r="J761" s="3">
        <v>19.59</v>
      </c>
      <c r="K761" s="4">
        <v>0.2</v>
      </c>
      <c r="L761" s="3">
        <v>7.2</v>
      </c>
      <c r="M761" s="3">
        <f>SalesTable4711[[#This Row],[Quantity]]*SalesTable4711[[#This Row],[Unit Cost]]</f>
        <v>50.4</v>
      </c>
      <c r="N761" s="3">
        <f>SalesTable4711[[#This Row],[Net Revenue]]-SalesTable4711[[#This Row],[Total Cost]]</f>
        <v>59.300000000000004</v>
      </c>
      <c r="O761" s="2">
        <v>7</v>
      </c>
      <c r="P761" s="3">
        <f>SalesTable4711[[#This Row],[Unit Price]]*SalesTable4711[[#This Row],[Quantity]]</f>
        <v>137.13</v>
      </c>
      <c r="Q761" s="3">
        <f>ROUND(SalesTable4711[[#This Row],[Unit Price]]*SalesTable4711[[#This Row],[Quantity]]*(1-SalesTable4711[[#This Row],[Discount %]]),2)</f>
        <v>109.7</v>
      </c>
      <c r="R761" s="3">
        <f>SalesTable4711[[#This Row],[Net Revenue]]-SalesTable4711[[#This Row],[Total Cost]]</f>
        <v>59.300000000000004</v>
      </c>
      <c r="S761" s="34">
        <f>SalesTable4711[[#This Row],[Profit]]/SalesTable4711[[#This Row],[Net Revenue]]</f>
        <v>0.54056517775752055</v>
      </c>
    </row>
    <row r="762" spans="1:19">
      <c r="A762" s="1">
        <v>45803</v>
      </c>
      <c r="B762" t="s">
        <v>820</v>
      </c>
      <c r="C762" t="s">
        <v>82</v>
      </c>
      <c r="D762" t="s">
        <v>83</v>
      </c>
      <c r="E762" t="s">
        <v>75</v>
      </c>
      <c r="F762" t="s">
        <v>18</v>
      </c>
      <c r="G762" t="s">
        <v>19</v>
      </c>
      <c r="H762" t="s">
        <v>33</v>
      </c>
      <c r="I762" s="2">
        <v>4</v>
      </c>
      <c r="J762" s="3">
        <v>27.26</v>
      </c>
      <c r="K762" s="4">
        <v>0</v>
      </c>
      <c r="L762" s="3">
        <v>11.91</v>
      </c>
      <c r="M762" s="3">
        <f>SalesTable4711[[#This Row],[Quantity]]*SalesTable4711[[#This Row],[Unit Cost]]</f>
        <v>47.64</v>
      </c>
      <c r="N762" s="3">
        <f>SalesTable4711[[#This Row],[Net Revenue]]-SalesTable4711[[#This Row],[Total Cost]]</f>
        <v>61.400000000000006</v>
      </c>
      <c r="O762" s="2">
        <v>0</v>
      </c>
      <c r="P762" s="3">
        <f>SalesTable4711[[#This Row],[Unit Price]]*SalesTable4711[[#This Row],[Quantity]]</f>
        <v>109.04</v>
      </c>
      <c r="Q762" s="3">
        <f>ROUND(SalesTable4711[[#This Row],[Unit Price]]*SalesTable4711[[#This Row],[Quantity]]*(1-SalesTable4711[[#This Row],[Discount %]]),2)</f>
        <v>109.04</v>
      </c>
      <c r="R762" s="3">
        <f>SalesTable4711[[#This Row],[Net Revenue]]-SalesTable4711[[#This Row],[Total Cost]]</f>
        <v>61.400000000000006</v>
      </c>
      <c r="S762" s="34">
        <f>SalesTable4711[[#This Row],[Profit]]/SalesTable4711[[#This Row],[Net Revenue]]</f>
        <v>0.56309611151870875</v>
      </c>
    </row>
    <row r="763" spans="1:19">
      <c r="A763" s="1">
        <v>45854</v>
      </c>
      <c r="B763" t="s">
        <v>821</v>
      </c>
      <c r="C763" t="s">
        <v>89</v>
      </c>
      <c r="D763" t="s">
        <v>90</v>
      </c>
      <c r="E763" t="s">
        <v>75</v>
      </c>
      <c r="F763" t="s">
        <v>52</v>
      </c>
      <c r="G763" t="s">
        <v>53</v>
      </c>
      <c r="H763" t="s">
        <v>33</v>
      </c>
      <c r="I763" s="2">
        <v>4</v>
      </c>
      <c r="J763" s="3">
        <v>18.899999999999999</v>
      </c>
      <c r="K763" s="4">
        <v>0.1</v>
      </c>
      <c r="L763" s="3">
        <v>6.99</v>
      </c>
      <c r="M763" s="3">
        <f>SalesTable4711[[#This Row],[Quantity]]*SalesTable4711[[#This Row],[Unit Cost]]</f>
        <v>27.96</v>
      </c>
      <c r="N763" s="3">
        <f>SalesTable4711[[#This Row],[Net Revenue]]-SalesTable4711[[#This Row],[Total Cost]]</f>
        <v>40.080000000000005</v>
      </c>
      <c r="O763" s="2">
        <v>0</v>
      </c>
      <c r="P763" s="3">
        <f>SalesTable4711[[#This Row],[Unit Price]]*SalesTable4711[[#This Row],[Quantity]]</f>
        <v>75.599999999999994</v>
      </c>
      <c r="Q763" s="3">
        <f>ROUND(SalesTable4711[[#This Row],[Unit Price]]*SalesTable4711[[#This Row],[Quantity]]*(1-SalesTable4711[[#This Row],[Discount %]]),2)</f>
        <v>68.040000000000006</v>
      </c>
      <c r="R763" s="3">
        <f>SalesTable4711[[#This Row],[Net Revenue]]-SalesTable4711[[#This Row],[Total Cost]]</f>
        <v>40.080000000000005</v>
      </c>
      <c r="S763" s="34">
        <f>SalesTable4711[[#This Row],[Profit]]/SalesTable4711[[#This Row],[Net Revenue]]</f>
        <v>0.58906525573192248</v>
      </c>
    </row>
    <row r="764" spans="1:19">
      <c r="A764" s="1">
        <v>45914</v>
      </c>
      <c r="B764" t="s">
        <v>822</v>
      </c>
      <c r="C764" t="s">
        <v>45</v>
      </c>
      <c r="D764" t="s">
        <v>46</v>
      </c>
      <c r="E764" t="s">
        <v>24</v>
      </c>
      <c r="F764" t="s">
        <v>52</v>
      </c>
      <c r="G764" t="s">
        <v>53</v>
      </c>
      <c r="H764" t="s">
        <v>20</v>
      </c>
      <c r="I764" s="2">
        <v>3</v>
      </c>
      <c r="J764" s="3">
        <v>23.64</v>
      </c>
      <c r="K764" s="4">
        <v>0.05</v>
      </c>
      <c r="L764" s="3">
        <v>8.57</v>
      </c>
      <c r="M764" s="3">
        <f>SalesTable4711[[#This Row],[Quantity]]*SalesTable4711[[#This Row],[Unit Cost]]</f>
        <v>25.71</v>
      </c>
      <c r="N764" s="3">
        <f>SalesTable4711[[#This Row],[Net Revenue]]-SalesTable4711[[#This Row],[Total Cost]]</f>
        <v>41.660000000000004</v>
      </c>
      <c r="O764" s="2">
        <v>3</v>
      </c>
      <c r="P764" s="3">
        <f>SalesTable4711[[#This Row],[Unit Price]]*SalesTable4711[[#This Row],[Quantity]]</f>
        <v>70.92</v>
      </c>
      <c r="Q764" s="3">
        <f>ROUND(SalesTable4711[[#This Row],[Unit Price]]*SalesTable4711[[#This Row],[Quantity]]*(1-SalesTable4711[[#This Row],[Discount %]]),2)</f>
        <v>67.37</v>
      </c>
      <c r="R764" s="3">
        <f>SalesTable4711[[#This Row],[Net Revenue]]-SalesTable4711[[#This Row],[Total Cost]]</f>
        <v>41.660000000000004</v>
      </c>
      <c r="S764" s="34">
        <f>SalesTable4711[[#This Row],[Profit]]/SalesTable4711[[#This Row],[Net Revenue]]</f>
        <v>0.61837613180941076</v>
      </c>
    </row>
    <row r="765" spans="1:19">
      <c r="A765" s="1">
        <v>46008</v>
      </c>
      <c r="B765" t="s">
        <v>823</v>
      </c>
      <c r="C765" t="s">
        <v>45</v>
      </c>
      <c r="D765" t="s">
        <v>46</v>
      </c>
      <c r="E765" t="s">
        <v>24</v>
      </c>
      <c r="F765" t="s">
        <v>25</v>
      </c>
      <c r="G765" t="s">
        <v>26</v>
      </c>
      <c r="H765" t="s">
        <v>20</v>
      </c>
      <c r="I765" s="2">
        <v>3</v>
      </c>
      <c r="J765" s="3">
        <v>23.55</v>
      </c>
      <c r="K765" s="4">
        <v>0.15</v>
      </c>
      <c r="L765" s="3">
        <v>8.56</v>
      </c>
      <c r="M765" s="3">
        <f>SalesTable4711[[#This Row],[Quantity]]*SalesTable4711[[#This Row],[Unit Cost]]</f>
        <v>25.68</v>
      </c>
      <c r="N765" s="3">
        <f>SalesTable4711[[#This Row],[Net Revenue]]-SalesTable4711[[#This Row],[Total Cost]]</f>
        <v>34.369999999999997</v>
      </c>
      <c r="O765" s="2">
        <v>3</v>
      </c>
      <c r="P765" s="3">
        <f>SalesTable4711[[#This Row],[Unit Price]]*SalesTable4711[[#This Row],[Quantity]]</f>
        <v>70.650000000000006</v>
      </c>
      <c r="Q765" s="3">
        <f>ROUND(SalesTable4711[[#This Row],[Unit Price]]*SalesTable4711[[#This Row],[Quantity]]*(1-SalesTable4711[[#This Row],[Discount %]]),2)</f>
        <v>60.05</v>
      </c>
      <c r="R765" s="3">
        <f>SalesTable4711[[#This Row],[Net Revenue]]-SalesTable4711[[#This Row],[Total Cost]]</f>
        <v>34.369999999999997</v>
      </c>
      <c r="S765" s="34">
        <f>SalesTable4711[[#This Row],[Profit]]/SalesTable4711[[#This Row],[Net Revenue]]</f>
        <v>0.57235636969192338</v>
      </c>
    </row>
    <row r="766" spans="1:19">
      <c r="A766" s="1">
        <v>45785</v>
      </c>
      <c r="B766" t="s">
        <v>824</v>
      </c>
      <c r="C766" t="s">
        <v>22</v>
      </c>
      <c r="D766" t="s">
        <v>23</v>
      </c>
      <c r="E766" t="s">
        <v>24</v>
      </c>
      <c r="F766" t="s">
        <v>52</v>
      </c>
      <c r="G766" t="s">
        <v>53</v>
      </c>
      <c r="H766" t="s">
        <v>20</v>
      </c>
      <c r="I766" s="2">
        <v>1</v>
      </c>
      <c r="J766" s="3">
        <v>12.66</v>
      </c>
      <c r="K766" s="4">
        <v>0</v>
      </c>
      <c r="L766" s="3">
        <v>4.25</v>
      </c>
      <c r="M766" s="3">
        <f>SalesTable4711[[#This Row],[Quantity]]*SalesTable4711[[#This Row],[Unit Cost]]</f>
        <v>4.25</v>
      </c>
      <c r="N766" s="3">
        <f>SalesTable4711[[#This Row],[Net Revenue]]-SalesTable4711[[#This Row],[Total Cost]]</f>
        <v>8.41</v>
      </c>
      <c r="O766" s="2">
        <v>1</v>
      </c>
      <c r="P766" s="3">
        <f>SalesTable4711[[#This Row],[Unit Price]]*SalesTable4711[[#This Row],[Quantity]]</f>
        <v>12.66</v>
      </c>
      <c r="Q766" s="3">
        <f>ROUND(SalesTable4711[[#This Row],[Unit Price]]*SalesTable4711[[#This Row],[Quantity]]*(1-SalesTable4711[[#This Row],[Discount %]]),2)</f>
        <v>12.66</v>
      </c>
      <c r="R766" s="3">
        <f>SalesTable4711[[#This Row],[Net Revenue]]-SalesTable4711[[#This Row],[Total Cost]]</f>
        <v>8.41</v>
      </c>
      <c r="S766" s="34">
        <f>SalesTable4711[[#This Row],[Profit]]/SalesTable4711[[#This Row],[Net Revenue]]</f>
        <v>0.66429699842022116</v>
      </c>
    </row>
    <row r="767" spans="1:19">
      <c r="A767" s="1">
        <v>45823</v>
      </c>
      <c r="B767" t="s">
        <v>825</v>
      </c>
      <c r="C767" t="s">
        <v>45</v>
      </c>
      <c r="D767" t="s">
        <v>46</v>
      </c>
      <c r="E767" t="s">
        <v>24</v>
      </c>
      <c r="F767" t="s">
        <v>25</v>
      </c>
      <c r="G767" t="s">
        <v>26</v>
      </c>
      <c r="H767" t="s">
        <v>33</v>
      </c>
      <c r="I767" s="2">
        <v>2</v>
      </c>
      <c r="J767" s="3">
        <v>23.11</v>
      </c>
      <c r="K767" s="4">
        <v>0.2</v>
      </c>
      <c r="L767" s="3">
        <v>8.34</v>
      </c>
      <c r="M767" s="3">
        <f>SalesTable4711[[#This Row],[Quantity]]*SalesTable4711[[#This Row],[Unit Cost]]</f>
        <v>16.68</v>
      </c>
      <c r="N767" s="3">
        <f>SalesTable4711[[#This Row],[Net Revenue]]-SalesTable4711[[#This Row],[Total Cost]]</f>
        <v>20.299999999999997</v>
      </c>
      <c r="O767" s="2">
        <v>0</v>
      </c>
      <c r="P767" s="3">
        <f>SalesTable4711[[#This Row],[Unit Price]]*SalesTable4711[[#This Row],[Quantity]]</f>
        <v>46.22</v>
      </c>
      <c r="Q767" s="3">
        <f>ROUND(SalesTable4711[[#This Row],[Unit Price]]*SalesTable4711[[#This Row],[Quantity]]*(1-SalesTable4711[[#This Row],[Discount %]]),2)</f>
        <v>36.979999999999997</v>
      </c>
      <c r="R767" s="3">
        <f>SalesTable4711[[#This Row],[Net Revenue]]-SalesTable4711[[#This Row],[Total Cost]]</f>
        <v>20.299999999999997</v>
      </c>
      <c r="S767" s="34">
        <f>SalesTable4711[[#This Row],[Profit]]/SalesTable4711[[#This Row],[Net Revenue]]</f>
        <v>0.54894537587885339</v>
      </c>
    </row>
    <row r="768" spans="1:19">
      <c r="A768" s="1">
        <v>45976</v>
      </c>
      <c r="B768" t="s">
        <v>826</v>
      </c>
      <c r="C768" t="s">
        <v>69</v>
      </c>
      <c r="D768" t="s">
        <v>70</v>
      </c>
      <c r="E768" t="s">
        <v>30</v>
      </c>
      <c r="F768" t="s">
        <v>31</v>
      </c>
      <c r="G768" t="s">
        <v>32</v>
      </c>
      <c r="H768" t="s">
        <v>33</v>
      </c>
      <c r="I768" s="2">
        <v>3</v>
      </c>
      <c r="J768" s="3">
        <v>40.89</v>
      </c>
      <c r="K768" s="4">
        <v>0.2</v>
      </c>
      <c r="L768" s="3">
        <v>18.22</v>
      </c>
      <c r="M768" s="3">
        <f>SalesTable4711[[#This Row],[Quantity]]*SalesTable4711[[#This Row],[Unit Cost]]</f>
        <v>54.66</v>
      </c>
      <c r="N768" s="3">
        <f>SalesTable4711[[#This Row],[Net Revenue]]-SalesTable4711[[#This Row],[Total Cost]]</f>
        <v>43.480000000000004</v>
      </c>
      <c r="O768" s="2">
        <v>0</v>
      </c>
      <c r="P768" s="3">
        <f>SalesTable4711[[#This Row],[Unit Price]]*SalesTable4711[[#This Row],[Quantity]]</f>
        <v>122.67</v>
      </c>
      <c r="Q768" s="3">
        <f>ROUND(SalesTable4711[[#This Row],[Unit Price]]*SalesTable4711[[#This Row],[Quantity]]*(1-SalesTable4711[[#This Row],[Discount %]]),2)</f>
        <v>98.14</v>
      </c>
      <c r="R768" s="3">
        <f>SalesTable4711[[#This Row],[Net Revenue]]-SalesTable4711[[#This Row],[Total Cost]]</f>
        <v>43.480000000000004</v>
      </c>
      <c r="S768" s="34">
        <f>SalesTable4711[[#This Row],[Profit]]/SalesTable4711[[#This Row],[Net Revenue]]</f>
        <v>0.4430405543101692</v>
      </c>
    </row>
    <row r="769" spans="1:19">
      <c r="A769" s="1">
        <v>45950</v>
      </c>
      <c r="B769" t="s">
        <v>827</v>
      </c>
      <c r="C769" t="s">
        <v>58</v>
      </c>
      <c r="D769" t="s">
        <v>59</v>
      </c>
      <c r="E769" t="s">
        <v>17</v>
      </c>
      <c r="F769" t="s">
        <v>18</v>
      </c>
      <c r="G769" t="s">
        <v>19</v>
      </c>
      <c r="H769" t="s">
        <v>20</v>
      </c>
      <c r="I769" s="2">
        <v>8</v>
      </c>
      <c r="J769" s="3">
        <v>20.36</v>
      </c>
      <c r="K769" s="4">
        <v>0.2</v>
      </c>
      <c r="L769" s="3">
        <v>7.44</v>
      </c>
      <c r="M769" s="3">
        <f>SalesTable4711[[#This Row],[Quantity]]*SalesTable4711[[#This Row],[Unit Cost]]</f>
        <v>59.52</v>
      </c>
      <c r="N769" s="3">
        <f>SalesTable4711[[#This Row],[Net Revenue]]-SalesTable4711[[#This Row],[Total Cost]]</f>
        <v>70.78</v>
      </c>
      <c r="O769" s="2">
        <v>8</v>
      </c>
      <c r="P769" s="3">
        <f>SalesTable4711[[#This Row],[Unit Price]]*SalesTable4711[[#This Row],[Quantity]]</f>
        <v>162.88</v>
      </c>
      <c r="Q769" s="3">
        <f>ROUND(SalesTable4711[[#This Row],[Unit Price]]*SalesTable4711[[#This Row],[Quantity]]*(1-SalesTable4711[[#This Row],[Discount %]]),2)</f>
        <v>130.30000000000001</v>
      </c>
      <c r="R769" s="3">
        <f>SalesTable4711[[#This Row],[Net Revenue]]-SalesTable4711[[#This Row],[Total Cost]]</f>
        <v>70.78</v>
      </c>
      <c r="S769" s="34">
        <f>SalesTable4711[[#This Row],[Profit]]/SalesTable4711[[#This Row],[Net Revenue]]</f>
        <v>0.54320798158096695</v>
      </c>
    </row>
    <row r="770" spans="1:19">
      <c r="A770" s="1">
        <v>45769</v>
      </c>
      <c r="B770" t="s">
        <v>828</v>
      </c>
      <c r="C770" t="s">
        <v>66</v>
      </c>
      <c r="D770" t="s">
        <v>67</v>
      </c>
      <c r="E770" t="s">
        <v>30</v>
      </c>
      <c r="F770" t="s">
        <v>52</v>
      </c>
      <c r="G770" t="s">
        <v>53</v>
      </c>
      <c r="H770" t="s">
        <v>33</v>
      </c>
      <c r="I770" s="2">
        <v>1</v>
      </c>
      <c r="J770" s="3">
        <v>68.38</v>
      </c>
      <c r="K770" s="4">
        <v>0</v>
      </c>
      <c r="L770" s="3">
        <v>34.21</v>
      </c>
      <c r="M770" s="3">
        <f>SalesTable4711[[#This Row],[Quantity]]*SalesTable4711[[#This Row],[Unit Cost]]</f>
        <v>34.21</v>
      </c>
      <c r="N770" s="3">
        <f>SalesTable4711[[#This Row],[Net Revenue]]-SalesTable4711[[#This Row],[Total Cost]]</f>
        <v>34.169999999999995</v>
      </c>
      <c r="O770" s="2">
        <v>0</v>
      </c>
      <c r="P770" s="3">
        <f>SalesTable4711[[#This Row],[Unit Price]]*SalesTable4711[[#This Row],[Quantity]]</f>
        <v>68.38</v>
      </c>
      <c r="Q770" s="3">
        <f>ROUND(SalesTable4711[[#This Row],[Unit Price]]*SalesTable4711[[#This Row],[Quantity]]*(1-SalesTable4711[[#This Row],[Discount %]]),2)</f>
        <v>68.38</v>
      </c>
      <c r="R770" s="3">
        <f>SalesTable4711[[#This Row],[Net Revenue]]-SalesTable4711[[#This Row],[Total Cost]]</f>
        <v>34.169999999999995</v>
      </c>
      <c r="S770" s="34">
        <f>SalesTable4711[[#This Row],[Profit]]/SalesTable4711[[#This Row],[Net Revenue]]</f>
        <v>0.49970751681778292</v>
      </c>
    </row>
    <row r="771" spans="1:19">
      <c r="A771" s="1">
        <v>45851</v>
      </c>
      <c r="B771" t="s">
        <v>829</v>
      </c>
      <c r="C771" t="s">
        <v>35</v>
      </c>
      <c r="D771" t="s">
        <v>36</v>
      </c>
      <c r="E771" t="s">
        <v>17</v>
      </c>
      <c r="F771" t="s">
        <v>25</v>
      </c>
      <c r="G771" t="s">
        <v>26</v>
      </c>
      <c r="H771" t="s">
        <v>33</v>
      </c>
      <c r="I771" s="2">
        <v>2</v>
      </c>
      <c r="J771" s="3">
        <v>24.95</v>
      </c>
      <c r="K771" s="4">
        <v>0.1</v>
      </c>
      <c r="L771" s="3">
        <v>9.67</v>
      </c>
      <c r="M771" s="3">
        <f>SalesTable4711[[#This Row],[Quantity]]*SalesTable4711[[#This Row],[Unit Cost]]</f>
        <v>19.34</v>
      </c>
      <c r="N771" s="3">
        <f>SalesTable4711[[#This Row],[Net Revenue]]-SalesTable4711[[#This Row],[Total Cost]]</f>
        <v>25.569999999999997</v>
      </c>
      <c r="O771" s="2">
        <v>0</v>
      </c>
      <c r="P771" s="3">
        <f>SalesTable4711[[#This Row],[Unit Price]]*SalesTable4711[[#This Row],[Quantity]]</f>
        <v>49.9</v>
      </c>
      <c r="Q771" s="3">
        <f>ROUND(SalesTable4711[[#This Row],[Unit Price]]*SalesTable4711[[#This Row],[Quantity]]*(1-SalesTable4711[[#This Row],[Discount %]]),2)</f>
        <v>44.91</v>
      </c>
      <c r="R771" s="3">
        <f>SalesTable4711[[#This Row],[Net Revenue]]-SalesTable4711[[#This Row],[Total Cost]]</f>
        <v>25.569999999999997</v>
      </c>
      <c r="S771" s="34">
        <f>SalesTable4711[[#This Row],[Profit]]/SalesTable4711[[#This Row],[Net Revenue]]</f>
        <v>0.56936094411044302</v>
      </c>
    </row>
    <row r="772" spans="1:19">
      <c r="A772" s="1">
        <v>46013</v>
      </c>
      <c r="B772" t="s">
        <v>830</v>
      </c>
      <c r="C772" t="s">
        <v>82</v>
      </c>
      <c r="D772" t="s">
        <v>83</v>
      </c>
      <c r="E772" t="s">
        <v>75</v>
      </c>
      <c r="F772" t="s">
        <v>18</v>
      </c>
      <c r="G772" t="s">
        <v>19</v>
      </c>
      <c r="H772" t="s">
        <v>20</v>
      </c>
      <c r="I772" s="2">
        <v>2</v>
      </c>
      <c r="J772" s="3">
        <v>26.85</v>
      </c>
      <c r="K772" s="4">
        <v>0.1</v>
      </c>
      <c r="L772" s="3">
        <v>11.61</v>
      </c>
      <c r="M772" s="3">
        <f>SalesTable4711[[#This Row],[Quantity]]*SalesTable4711[[#This Row],[Unit Cost]]</f>
        <v>23.22</v>
      </c>
      <c r="N772" s="3">
        <f>SalesTable4711[[#This Row],[Net Revenue]]-SalesTable4711[[#This Row],[Total Cost]]</f>
        <v>25.11</v>
      </c>
      <c r="O772" s="2">
        <v>2</v>
      </c>
      <c r="P772" s="3">
        <f>SalesTable4711[[#This Row],[Unit Price]]*SalesTable4711[[#This Row],[Quantity]]</f>
        <v>53.7</v>
      </c>
      <c r="Q772" s="3">
        <f>ROUND(SalesTable4711[[#This Row],[Unit Price]]*SalesTable4711[[#This Row],[Quantity]]*(1-SalesTable4711[[#This Row],[Discount %]]),2)</f>
        <v>48.33</v>
      </c>
      <c r="R772" s="3">
        <f>SalesTable4711[[#This Row],[Net Revenue]]-SalesTable4711[[#This Row],[Total Cost]]</f>
        <v>25.11</v>
      </c>
      <c r="S772" s="34">
        <f>SalesTable4711[[#This Row],[Profit]]/SalesTable4711[[#This Row],[Net Revenue]]</f>
        <v>0.51955307262569828</v>
      </c>
    </row>
    <row r="773" spans="1:19">
      <c r="A773" s="1">
        <v>45921</v>
      </c>
      <c r="B773" t="s">
        <v>831</v>
      </c>
      <c r="C773" t="s">
        <v>39</v>
      </c>
      <c r="D773" t="s">
        <v>40</v>
      </c>
      <c r="E773" t="s">
        <v>30</v>
      </c>
      <c r="F773" t="s">
        <v>52</v>
      </c>
      <c r="G773" t="s">
        <v>53</v>
      </c>
      <c r="H773" t="s">
        <v>33</v>
      </c>
      <c r="I773" s="2">
        <v>7</v>
      </c>
      <c r="J773" s="3">
        <v>55.12</v>
      </c>
      <c r="K773" s="4">
        <v>0</v>
      </c>
      <c r="L773" s="3">
        <v>26.78</v>
      </c>
      <c r="M773" s="3">
        <f>SalesTable4711[[#This Row],[Quantity]]*SalesTable4711[[#This Row],[Unit Cost]]</f>
        <v>187.46</v>
      </c>
      <c r="N773" s="3">
        <f>SalesTable4711[[#This Row],[Net Revenue]]-SalesTable4711[[#This Row],[Total Cost]]</f>
        <v>198.37999999999997</v>
      </c>
      <c r="O773" s="2">
        <v>0</v>
      </c>
      <c r="P773" s="3">
        <f>SalesTable4711[[#This Row],[Unit Price]]*SalesTable4711[[#This Row],[Quantity]]</f>
        <v>385.84</v>
      </c>
      <c r="Q773" s="3">
        <f>ROUND(SalesTable4711[[#This Row],[Unit Price]]*SalesTable4711[[#This Row],[Quantity]]*(1-SalesTable4711[[#This Row],[Discount %]]),2)</f>
        <v>385.84</v>
      </c>
      <c r="R773" s="3">
        <f>SalesTable4711[[#This Row],[Net Revenue]]-SalesTable4711[[#This Row],[Total Cost]]</f>
        <v>198.37999999999997</v>
      </c>
      <c r="S773" s="34">
        <f>SalesTable4711[[#This Row],[Profit]]/SalesTable4711[[#This Row],[Net Revenue]]</f>
        <v>0.51415094339622636</v>
      </c>
    </row>
    <row r="774" spans="1:19">
      <c r="A774" s="1">
        <v>45854</v>
      </c>
      <c r="B774" t="s">
        <v>832</v>
      </c>
      <c r="C774" t="s">
        <v>82</v>
      </c>
      <c r="D774" t="s">
        <v>83</v>
      </c>
      <c r="E774" t="s">
        <v>75</v>
      </c>
      <c r="F774" t="s">
        <v>41</v>
      </c>
      <c r="G774" t="s">
        <v>42</v>
      </c>
      <c r="H774" t="s">
        <v>20</v>
      </c>
      <c r="I774" s="2">
        <v>8</v>
      </c>
      <c r="J774" s="3">
        <v>27.88</v>
      </c>
      <c r="K774" s="4">
        <v>0.15</v>
      </c>
      <c r="L774" s="3">
        <v>11.74</v>
      </c>
      <c r="M774" s="3">
        <f>SalesTable4711[[#This Row],[Quantity]]*SalesTable4711[[#This Row],[Unit Cost]]</f>
        <v>93.92</v>
      </c>
      <c r="N774" s="3">
        <f>SalesTable4711[[#This Row],[Net Revenue]]-SalesTable4711[[#This Row],[Total Cost]]</f>
        <v>95.660000000000011</v>
      </c>
      <c r="O774" s="2">
        <v>8</v>
      </c>
      <c r="P774" s="3">
        <f>SalesTable4711[[#This Row],[Unit Price]]*SalesTable4711[[#This Row],[Quantity]]</f>
        <v>223.04</v>
      </c>
      <c r="Q774" s="3">
        <f>ROUND(SalesTable4711[[#This Row],[Unit Price]]*SalesTable4711[[#This Row],[Quantity]]*(1-SalesTable4711[[#This Row],[Discount %]]),2)</f>
        <v>189.58</v>
      </c>
      <c r="R774" s="3">
        <f>SalesTable4711[[#This Row],[Net Revenue]]-SalesTable4711[[#This Row],[Total Cost]]</f>
        <v>95.660000000000011</v>
      </c>
      <c r="S774" s="34">
        <f>SalesTable4711[[#This Row],[Profit]]/SalesTable4711[[#This Row],[Net Revenue]]</f>
        <v>0.50458909167633714</v>
      </c>
    </row>
    <row r="775" spans="1:19">
      <c r="A775" s="1">
        <v>46010</v>
      </c>
      <c r="B775" t="s">
        <v>833</v>
      </c>
      <c r="C775" t="s">
        <v>39</v>
      </c>
      <c r="D775" t="s">
        <v>40</v>
      </c>
      <c r="E775" t="s">
        <v>30</v>
      </c>
      <c r="F775" t="s">
        <v>31</v>
      </c>
      <c r="G775" t="s">
        <v>32</v>
      </c>
      <c r="H775" t="s">
        <v>20</v>
      </c>
      <c r="I775" s="2">
        <v>8</v>
      </c>
      <c r="J775" s="3">
        <v>53.51</v>
      </c>
      <c r="K775" s="4">
        <v>0.2</v>
      </c>
      <c r="L775" s="3">
        <v>27.38</v>
      </c>
      <c r="M775" s="3">
        <f>SalesTable4711[[#This Row],[Quantity]]*SalesTable4711[[#This Row],[Unit Cost]]</f>
        <v>219.04</v>
      </c>
      <c r="N775" s="3">
        <f>SalesTable4711[[#This Row],[Net Revenue]]-SalesTable4711[[#This Row],[Total Cost]]</f>
        <v>123.41999999999999</v>
      </c>
      <c r="O775" s="2">
        <v>8</v>
      </c>
      <c r="P775" s="3">
        <f>SalesTable4711[[#This Row],[Unit Price]]*SalesTable4711[[#This Row],[Quantity]]</f>
        <v>428.08</v>
      </c>
      <c r="Q775" s="3">
        <f>ROUND(SalesTable4711[[#This Row],[Unit Price]]*SalesTable4711[[#This Row],[Quantity]]*(1-SalesTable4711[[#This Row],[Discount %]]),2)</f>
        <v>342.46</v>
      </c>
      <c r="R775" s="3">
        <f>SalesTable4711[[#This Row],[Net Revenue]]-SalesTable4711[[#This Row],[Total Cost]]</f>
        <v>123.41999999999999</v>
      </c>
      <c r="S775" s="34">
        <f>SalesTable4711[[#This Row],[Profit]]/SalesTable4711[[#This Row],[Net Revenue]]</f>
        <v>0.36039245459323715</v>
      </c>
    </row>
    <row r="776" spans="1:19">
      <c r="A776" s="1">
        <v>45981</v>
      </c>
      <c r="B776" t="s">
        <v>834</v>
      </c>
      <c r="C776" t="s">
        <v>15</v>
      </c>
      <c r="D776" t="s">
        <v>16</v>
      </c>
      <c r="E776" t="s">
        <v>17</v>
      </c>
      <c r="F776" t="s">
        <v>25</v>
      </c>
      <c r="G776" t="s">
        <v>26</v>
      </c>
      <c r="H776" t="s">
        <v>33</v>
      </c>
      <c r="I776" s="2">
        <v>3</v>
      </c>
      <c r="J776" s="3">
        <v>29.96</v>
      </c>
      <c r="K776" s="4">
        <v>0.15</v>
      </c>
      <c r="L776" s="3">
        <v>12.01</v>
      </c>
      <c r="M776" s="3">
        <f>SalesTable4711[[#This Row],[Quantity]]*SalesTable4711[[#This Row],[Unit Cost]]</f>
        <v>36.03</v>
      </c>
      <c r="N776" s="3">
        <f>SalesTable4711[[#This Row],[Net Revenue]]-SalesTable4711[[#This Row],[Total Cost]]</f>
        <v>40.370000000000005</v>
      </c>
      <c r="O776" s="2">
        <v>0</v>
      </c>
      <c r="P776" s="3">
        <f>SalesTable4711[[#This Row],[Unit Price]]*SalesTable4711[[#This Row],[Quantity]]</f>
        <v>89.88</v>
      </c>
      <c r="Q776" s="3">
        <f>ROUND(SalesTable4711[[#This Row],[Unit Price]]*SalesTable4711[[#This Row],[Quantity]]*(1-SalesTable4711[[#This Row],[Discount %]]),2)</f>
        <v>76.400000000000006</v>
      </c>
      <c r="R776" s="3">
        <f>SalesTable4711[[#This Row],[Net Revenue]]-SalesTable4711[[#This Row],[Total Cost]]</f>
        <v>40.370000000000005</v>
      </c>
      <c r="S776" s="34">
        <f>SalesTable4711[[#This Row],[Profit]]/SalesTable4711[[#This Row],[Net Revenue]]</f>
        <v>0.52840314136125655</v>
      </c>
    </row>
    <row r="777" spans="1:19">
      <c r="A777" s="1">
        <v>45819</v>
      </c>
      <c r="B777" t="s">
        <v>835</v>
      </c>
      <c r="C777" t="s">
        <v>22</v>
      </c>
      <c r="D777" t="s">
        <v>23</v>
      </c>
      <c r="E777" t="s">
        <v>24</v>
      </c>
      <c r="F777" t="s">
        <v>41</v>
      </c>
      <c r="G777" t="s">
        <v>42</v>
      </c>
      <c r="H777" t="s">
        <v>20</v>
      </c>
      <c r="I777" s="2">
        <v>4</v>
      </c>
      <c r="J777" s="3">
        <v>13.29</v>
      </c>
      <c r="K777" s="4">
        <v>0</v>
      </c>
      <c r="L777" s="3">
        <v>4.32</v>
      </c>
      <c r="M777" s="3">
        <f>SalesTable4711[[#This Row],[Quantity]]*SalesTable4711[[#This Row],[Unit Cost]]</f>
        <v>17.28</v>
      </c>
      <c r="N777" s="3">
        <f>SalesTable4711[[#This Row],[Net Revenue]]-SalesTable4711[[#This Row],[Total Cost]]</f>
        <v>35.879999999999995</v>
      </c>
      <c r="O777" s="2">
        <v>4</v>
      </c>
      <c r="P777" s="3">
        <f>SalesTable4711[[#This Row],[Unit Price]]*SalesTable4711[[#This Row],[Quantity]]</f>
        <v>53.16</v>
      </c>
      <c r="Q777" s="3">
        <f>ROUND(SalesTable4711[[#This Row],[Unit Price]]*SalesTable4711[[#This Row],[Quantity]]*(1-SalesTable4711[[#This Row],[Discount %]]),2)</f>
        <v>53.16</v>
      </c>
      <c r="R777" s="3">
        <f>SalesTable4711[[#This Row],[Net Revenue]]-SalesTable4711[[#This Row],[Total Cost]]</f>
        <v>35.879999999999995</v>
      </c>
      <c r="S777" s="34">
        <f>SalesTable4711[[#This Row],[Profit]]/SalesTable4711[[#This Row],[Net Revenue]]</f>
        <v>0.67494356659142207</v>
      </c>
    </row>
    <row r="778" spans="1:19">
      <c r="A778" s="1">
        <v>45800</v>
      </c>
      <c r="B778" t="s">
        <v>836</v>
      </c>
      <c r="C778" t="s">
        <v>82</v>
      </c>
      <c r="D778" t="s">
        <v>83</v>
      </c>
      <c r="E778" t="s">
        <v>75</v>
      </c>
      <c r="F778" t="s">
        <v>41</v>
      </c>
      <c r="G778" t="s">
        <v>42</v>
      </c>
      <c r="H778" t="s">
        <v>20</v>
      </c>
      <c r="I778" s="2">
        <v>5</v>
      </c>
      <c r="J778" s="3">
        <v>27.44</v>
      </c>
      <c r="K778" s="4">
        <v>0.15</v>
      </c>
      <c r="L778" s="3">
        <v>11.79</v>
      </c>
      <c r="M778" s="3">
        <f>SalesTable4711[[#This Row],[Quantity]]*SalesTable4711[[#This Row],[Unit Cost]]</f>
        <v>58.949999999999996</v>
      </c>
      <c r="N778" s="3">
        <f>SalesTable4711[[#This Row],[Net Revenue]]-SalesTable4711[[#This Row],[Total Cost]]</f>
        <v>57.670000000000009</v>
      </c>
      <c r="O778" s="2">
        <v>5</v>
      </c>
      <c r="P778" s="3">
        <f>SalesTable4711[[#This Row],[Unit Price]]*SalesTable4711[[#This Row],[Quantity]]</f>
        <v>137.20000000000002</v>
      </c>
      <c r="Q778" s="3">
        <f>ROUND(SalesTable4711[[#This Row],[Unit Price]]*SalesTable4711[[#This Row],[Quantity]]*(1-SalesTable4711[[#This Row],[Discount %]]),2)</f>
        <v>116.62</v>
      </c>
      <c r="R778" s="3">
        <f>SalesTable4711[[#This Row],[Net Revenue]]-SalesTable4711[[#This Row],[Total Cost]]</f>
        <v>57.670000000000009</v>
      </c>
      <c r="S778" s="34">
        <f>SalesTable4711[[#This Row],[Profit]]/SalesTable4711[[#This Row],[Net Revenue]]</f>
        <v>0.49451209055050599</v>
      </c>
    </row>
    <row r="779" spans="1:19">
      <c r="A779" s="1">
        <v>45960</v>
      </c>
      <c r="B779" t="s">
        <v>837</v>
      </c>
      <c r="C779" t="s">
        <v>55</v>
      </c>
      <c r="D779" t="s">
        <v>56</v>
      </c>
      <c r="E779" t="s">
        <v>24</v>
      </c>
      <c r="F779" t="s">
        <v>52</v>
      </c>
      <c r="G779" t="s">
        <v>53</v>
      </c>
      <c r="H779" t="s">
        <v>20</v>
      </c>
      <c r="I779" s="2">
        <v>2</v>
      </c>
      <c r="J779" s="3">
        <v>9.61</v>
      </c>
      <c r="K779" s="4">
        <v>0.1</v>
      </c>
      <c r="L779" s="3">
        <v>2.87</v>
      </c>
      <c r="M779" s="3">
        <f>SalesTable4711[[#This Row],[Quantity]]*SalesTable4711[[#This Row],[Unit Cost]]</f>
        <v>5.74</v>
      </c>
      <c r="N779" s="3">
        <f>SalesTable4711[[#This Row],[Net Revenue]]-SalesTable4711[[#This Row],[Total Cost]]</f>
        <v>11.56</v>
      </c>
      <c r="O779" s="2">
        <v>2</v>
      </c>
      <c r="P779" s="3">
        <f>SalesTable4711[[#This Row],[Unit Price]]*SalesTable4711[[#This Row],[Quantity]]</f>
        <v>19.22</v>
      </c>
      <c r="Q779" s="3">
        <f>ROUND(SalesTable4711[[#This Row],[Unit Price]]*SalesTable4711[[#This Row],[Quantity]]*(1-SalesTable4711[[#This Row],[Discount %]]),2)</f>
        <v>17.3</v>
      </c>
      <c r="R779" s="3">
        <f>SalesTable4711[[#This Row],[Net Revenue]]-SalesTable4711[[#This Row],[Total Cost]]</f>
        <v>11.56</v>
      </c>
      <c r="S779" s="34">
        <f>SalesTable4711[[#This Row],[Profit]]/SalesTable4711[[#This Row],[Net Revenue]]</f>
        <v>0.66820809248554913</v>
      </c>
    </row>
    <row r="780" spans="1:19">
      <c r="A780" s="1">
        <v>45956</v>
      </c>
      <c r="B780" t="s">
        <v>838</v>
      </c>
      <c r="C780" t="s">
        <v>89</v>
      </c>
      <c r="D780" t="s">
        <v>90</v>
      </c>
      <c r="E780" t="s">
        <v>75</v>
      </c>
      <c r="F780" t="s">
        <v>31</v>
      </c>
      <c r="G780" t="s">
        <v>32</v>
      </c>
      <c r="H780" t="s">
        <v>33</v>
      </c>
      <c r="I780" s="2">
        <v>2</v>
      </c>
      <c r="J780" s="3">
        <v>19.27</v>
      </c>
      <c r="K780" s="4">
        <v>0.15</v>
      </c>
      <c r="L780" s="3">
        <v>6.8</v>
      </c>
      <c r="M780" s="3">
        <f>SalesTable4711[[#This Row],[Quantity]]*SalesTable4711[[#This Row],[Unit Cost]]</f>
        <v>13.6</v>
      </c>
      <c r="N780" s="3">
        <f>SalesTable4711[[#This Row],[Net Revenue]]-SalesTable4711[[#This Row],[Total Cost]]</f>
        <v>19.159999999999997</v>
      </c>
      <c r="O780" s="2">
        <v>0</v>
      </c>
      <c r="P780" s="3">
        <f>SalesTable4711[[#This Row],[Unit Price]]*SalesTable4711[[#This Row],[Quantity]]</f>
        <v>38.54</v>
      </c>
      <c r="Q780" s="3">
        <f>ROUND(SalesTable4711[[#This Row],[Unit Price]]*SalesTable4711[[#This Row],[Quantity]]*(1-SalesTable4711[[#This Row],[Discount %]]),2)</f>
        <v>32.76</v>
      </c>
      <c r="R780" s="3">
        <f>SalesTable4711[[#This Row],[Net Revenue]]-SalesTable4711[[#This Row],[Total Cost]]</f>
        <v>19.159999999999997</v>
      </c>
      <c r="S780" s="34">
        <f>SalesTable4711[[#This Row],[Profit]]/SalesTable4711[[#This Row],[Net Revenue]]</f>
        <v>0.58485958485958478</v>
      </c>
    </row>
    <row r="781" spans="1:19">
      <c r="A781" s="1">
        <v>45736</v>
      </c>
      <c r="B781" t="s">
        <v>839</v>
      </c>
      <c r="C781" t="s">
        <v>89</v>
      </c>
      <c r="D781" t="s">
        <v>90</v>
      </c>
      <c r="E781" t="s">
        <v>75</v>
      </c>
      <c r="F781" t="s">
        <v>41</v>
      </c>
      <c r="G781" t="s">
        <v>42</v>
      </c>
      <c r="H781" t="s">
        <v>33</v>
      </c>
      <c r="I781" s="2">
        <v>9</v>
      </c>
      <c r="J781" s="3">
        <v>18.98</v>
      </c>
      <c r="K781" s="4">
        <v>0.05</v>
      </c>
      <c r="L781" s="3">
        <v>6.82</v>
      </c>
      <c r="M781" s="3">
        <f>SalesTable4711[[#This Row],[Quantity]]*SalesTable4711[[#This Row],[Unit Cost]]</f>
        <v>61.38</v>
      </c>
      <c r="N781" s="3">
        <f>SalesTable4711[[#This Row],[Net Revenue]]-SalesTable4711[[#This Row],[Total Cost]]</f>
        <v>100.9</v>
      </c>
      <c r="O781" s="2">
        <v>0</v>
      </c>
      <c r="P781" s="3">
        <f>SalesTable4711[[#This Row],[Unit Price]]*SalesTable4711[[#This Row],[Quantity]]</f>
        <v>170.82</v>
      </c>
      <c r="Q781" s="3">
        <f>ROUND(SalesTable4711[[#This Row],[Unit Price]]*SalesTable4711[[#This Row],[Quantity]]*(1-SalesTable4711[[#This Row],[Discount %]]),2)</f>
        <v>162.28</v>
      </c>
      <c r="R781" s="3">
        <f>SalesTable4711[[#This Row],[Net Revenue]]-SalesTable4711[[#This Row],[Total Cost]]</f>
        <v>100.9</v>
      </c>
      <c r="S781" s="34">
        <f>SalesTable4711[[#This Row],[Profit]]/SalesTable4711[[#This Row],[Net Revenue]]</f>
        <v>0.62176485087503086</v>
      </c>
    </row>
    <row r="782" spans="1:19">
      <c r="A782" s="1">
        <v>45658</v>
      </c>
      <c r="B782" t="s">
        <v>840</v>
      </c>
      <c r="C782" t="s">
        <v>73</v>
      </c>
      <c r="D782" t="s">
        <v>74</v>
      </c>
      <c r="E782" t="s">
        <v>75</v>
      </c>
      <c r="F782" t="s">
        <v>18</v>
      </c>
      <c r="G782" t="s">
        <v>19</v>
      </c>
      <c r="H782" t="s">
        <v>20</v>
      </c>
      <c r="I782" s="2">
        <v>1</v>
      </c>
      <c r="J782" s="3">
        <v>32.619999999999997</v>
      </c>
      <c r="K782" s="4">
        <v>0.2</v>
      </c>
      <c r="L782" s="3">
        <v>14.11</v>
      </c>
      <c r="M782" s="3">
        <f>SalesTable4711[[#This Row],[Quantity]]*SalesTable4711[[#This Row],[Unit Cost]]</f>
        <v>14.11</v>
      </c>
      <c r="N782" s="3">
        <f>SalesTable4711[[#This Row],[Net Revenue]]-SalesTable4711[[#This Row],[Total Cost]]</f>
        <v>11.990000000000002</v>
      </c>
      <c r="O782" s="2">
        <v>1</v>
      </c>
      <c r="P782" s="3">
        <f>SalesTable4711[[#This Row],[Unit Price]]*SalesTable4711[[#This Row],[Quantity]]</f>
        <v>32.619999999999997</v>
      </c>
      <c r="Q782" s="3">
        <f>ROUND(SalesTable4711[[#This Row],[Unit Price]]*SalesTable4711[[#This Row],[Quantity]]*(1-SalesTable4711[[#This Row],[Discount %]]),2)</f>
        <v>26.1</v>
      </c>
      <c r="R782" s="3">
        <f>SalesTable4711[[#This Row],[Net Revenue]]-SalesTable4711[[#This Row],[Total Cost]]</f>
        <v>11.990000000000002</v>
      </c>
      <c r="S782" s="34">
        <f>SalesTable4711[[#This Row],[Profit]]/SalesTable4711[[#This Row],[Net Revenue]]</f>
        <v>0.45938697318007665</v>
      </c>
    </row>
    <row r="783" spans="1:19">
      <c r="A783" s="1">
        <v>45696</v>
      </c>
      <c r="B783" t="s">
        <v>841</v>
      </c>
      <c r="C783" t="s">
        <v>66</v>
      </c>
      <c r="D783" t="s">
        <v>67</v>
      </c>
      <c r="E783" t="s">
        <v>30</v>
      </c>
      <c r="F783" t="s">
        <v>25</v>
      </c>
      <c r="G783" t="s">
        <v>26</v>
      </c>
      <c r="H783" t="s">
        <v>20</v>
      </c>
      <c r="I783" s="2">
        <v>2</v>
      </c>
      <c r="J783" s="3">
        <v>69.319999999999993</v>
      </c>
      <c r="K783" s="4">
        <v>0.1</v>
      </c>
      <c r="L783" s="3">
        <v>34.369999999999997</v>
      </c>
      <c r="M783" s="3">
        <f>SalesTable4711[[#This Row],[Quantity]]*SalesTable4711[[#This Row],[Unit Cost]]</f>
        <v>68.739999999999995</v>
      </c>
      <c r="N783" s="3">
        <f>SalesTable4711[[#This Row],[Net Revenue]]-SalesTable4711[[#This Row],[Total Cost]]</f>
        <v>56.040000000000006</v>
      </c>
      <c r="O783" s="2">
        <v>2</v>
      </c>
      <c r="P783" s="3">
        <f>SalesTable4711[[#This Row],[Unit Price]]*SalesTable4711[[#This Row],[Quantity]]</f>
        <v>138.63999999999999</v>
      </c>
      <c r="Q783" s="3">
        <f>ROUND(SalesTable4711[[#This Row],[Unit Price]]*SalesTable4711[[#This Row],[Quantity]]*(1-SalesTable4711[[#This Row],[Discount %]]),2)</f>
        <v>124.78</v>
      </c>
      <c r="R783" s="3">
        <f>SalesTable4711[[#This Row],[Net Revenue]]-SalesTable4711[[#This Row],[Total Cost]]</f>
        <v>56.040000000000006</v>
      </c>
      <c r="S783" s="34">
        <f>SalesTable4711[[#This Row],[Profit]]/SalesTable4711[[#This Row],[Net Revenue]]</f>
        <v>0.44911043436448156</v>
      </c>
    </row>
    <row r="784" spans="1:19">
      <c r="A784" s="1">
        <v>45898</v>
      </c>
      <c r="B784" t="s">
        <v>842</v>
      </c>
      <c r="C784" t="s">
        <v>69</v>
      </c>
      <c r="D784" t="s">
        <v>70</v>
      </c>
      <c r="E784" t="s">
        <v>30</v>
      </c>
      <c r="F784" t="s">
        <v>25</v>
      </c>
      <c r="G784" t="s">
        <v>26</v>
      </c>
      <c r="H784" t="s">
        <v>33</v>
      </c>
      <c r="I784" s="2">
        <v>1</v>
      </c>
      <c r="J784" s="3">
        <v>38.909999999999997</v>
      </c>
      <c r="K784" s="4">
        <v>0.15</v>
      </c>
      <c r="L784" s="3">
        <v>18.47</v>
      </c>
      <c r="M784" s="3">
        <f>SalesTable4711[[#This Row],[Quantity]]*SalesTable4711[[#This Row],[Unit Cost]]</f>
        <v>18.47</v>
      </c>
      <c r="N784" s="3">
        <f>SalesTable4711[[#This Row],[Net Revenue]]-SalesTable4711[[#This Row],[Total Cost]]</f>
        <v>14.600000000000001</v>
      </c>
      <c r="O784" s="2">
        <v>0</v>
      </c>
      <c r="P784" s="3">
        <f>SalesTable4711[[#This Row],[Unit Price]]*SalesTable4711[[#This Row],[Quantity]]</f>
        <v>38.909999999999997</v>
      </c>
      <c r="Q784" s="3">
        <f>ROUND(SalesTable4711[[#This Row],[Unit Price]]*SalesTable4711[[#This Row],[Quantity]]*(1-SalesTable4711[[#This Row],[Discount %]]),2)</f>
        <v>33.07</v>
      </c>
      <c r="R784" s="3">
        <f>SalesTable4711[[#This Row],[Net Revenue]]-SalesTable4711[[#This Row],[Total Cost]]</f>
        <v>14.600000000000001</v>
      </c>
      <c r="S784" s="34">
        <f>SalesTable4711[[#This Row],[Profit]]/SalesTable4711[[#This Row],[Net Revenue]]</f>
        <v>0.4414877532506804</v>
      </c>
    </row>
    <row r="785" spans="1:19">
      <c r="A785" s="1">
        <v>46016</v>
      </c>
      <c r="B785" t="s">
        <v>843</v>
      </c>
      <c r="C785" t="s">
        <v>66</v>
      </c>
      <c r="D785" t="s">
        <v>67</v>
      </c>
      <c r="E785" t="s">
        <v>30</v>
      </c>
      <c r="F785" t="s">
        <v>41</v>
      </c>
      <c r="G785" t="s">
        <v>42</v>
      </c>
      <c r="H785" t="s">
        <v>33</v>
      </c>
      <c r="I785" s="2">
        <v>4</v>
      </c>
      <c r="J785" s="3">
        <v>71.349999999999994</v>
      </c>
      <c r="K785" s="4">
        <v>0</v>
      </c>
      <c r="L785" s="3">
        <v>33.549999999999997</v>
      </c>
      <c r="M785" s="3">
        <f>SalesTable4711[[#This Row],[Quantity]]*SalesTable4711[[#This Row],[Unit Cost]]</f>
        <v>134.19999999999999</v>
      </c>
      <c r="N785" s="3">
        <f>SalesTable4711[[#This Row],[Net Revenue]]-SalesTable4711[[#This Row],[Total Cost]]</f>
        <v>151.19999999999999</v>
      </c>
      <c r="O785" s="2">
        <v>0</v>
      </c>
      <c r="P785" s="3">
        <f>SalesTable4711[[#This Row],[Unit Price]]*SalesTable4711[[#This Row],[Quantity]]</f>
        <v>285.39999999999998</v>
      </c>
      <c r="Q785" s="3">
        <f>ROUND(SalesTable4711[[#This Row],[Unit Price]]*SalesTable4711[[#This Row],[Quantity]]*(1-SalesTable4711[[#This Row],[Discount %]]),2)</f>
        <v>285.39999999999998</v>
      </c>
      <c r="R785" s="3">
        <f>SalesTable4711[[#This Row],[Net Revenue]]-SalesTable4711[[#This Row],[Total Cost]]</f>
        <v>151.19999999999999</v>
      </c>
      <c r="S785" s="34">
        <f>SalesTable4711[[#This Row],[Profit]]/SalesTable4711[[#This Row],[Net Revenue]]</f>
        <v>0.52978276103714084</v>
      </c>
    </row>
    <row r="786" spans="1:19">
      <c r="A786" s="1">
        <v>45695</v>
      </c>
      <c r="B786" t="s">
        <v>844</v>
      </c>
      <c r="C786" t="s">
        <v>63</v>
      </c>
      <c r="D786" t="s">
        <v>64</v>
      </c>
      <c r="E786" t="s">
        <v>17</v>
      </c>
      <c r="F786" t="s">
        <v>18</v>
      </c>
      <c r="G786" t="s">
        <v>19</v>
      </c>
      <c r="H786" t="s">
        <v>20</v>
      </c>
      <c r="I786" s="2">
        <v>2</v>
      </c>
      <c r="J786" s="3">
        <v>79.709999999999994</v>
      </c>
      <c r="K786" s="4">
        <v>0.2</v>
      </c>
      <c r="L786" s="3">
        <v>45.67</v>
      </c>
      <c r="M786" s="3">
        <f>SalesTable4711[[#This Row],[Quantity]]*SalesTable4711[[#This Row],[Unit Cost]]</f>
        <v>91.34</v>
      </c>
      <c r="N786" s="3">
        <f>SalesTable4711[[#This Row],[Net Revenue]]-SalesTable4711[[#This Row],[Total Cost]]</f>
        <v>36.200000000000003</v>
      </c>
      <c r="O786" s="2">
        <v>2</v>
      </c>
      <c r="P786" s="3">
        <f>SalesTable4711[[#This Row],[Unit Price]]*SalesTable4711[[#This Row],[Quantity]]</f>
        <v>159.41999999999999</v>
      </c>
      <c r="Q786" s="3">
        <f>ROUND(SalesTable4711[[#This Row],[Unit Price]]*SalesTable4711[[#This Row],[Quantity]]*(1-SalesTable4711[[#This Row],[Discount %]]),2)</f>
        <v>127.54</v>
      </c>
      <c r="R786" s="3">
        <f>SalesTable4711[[#This Row],[Net Revenue]]-SalesTable4711[[#This Row],[Total Cost]]</f>
        <v>36.200000000000003</v>
      </c>
      <c r="S786" s="34">
        <f>SalesTable4711[[#This Row],[Profit]]/SalesTable4711[[#This Row],[Net Revenue]]</f>
        <v>0.28383252312999846</v>
      </c>
    </row>
    <row r="787" spans="1:19">
      <c r="A787" s="1">
        <v>45728</v>
      </c>
      <c r="B787" t="s">
        <v>845</v>
      </c>
      <c r="C787" t="s">
        <v>73</v>
      </c>
      <c r="D787" t="s">
        <v>74</v>
      </c>
      <c r="E787" t="s">
        <v>75</v>
      </c>
      <c r="F787" t="s">
        <v>31</v>
      </c>
      <c r="G787" t="s">
        <v>32</v>
      </c>
      <c r="H787" t="s">
        <v>20</v>
      </c>
      <c r="I787" s="2">
        <v>2</v>
      </c>
      <c r="J787" s="3">
        <v>32.89</v>
      </c>
      <c r="K787" s="4">
        <v>0.15</v>
      </c>
      <c r="L787" s="3">
        <v>14.11</v>
      </c>
      <c r="M787" s="3">
        <f>SalesTable4711[[#This Row],[Quantity]]*SalesTable4711[[#This Row],[Unit Cost]]</f>
        <v>28.22</v>
      </c>
      <c r="N787" s="3">
        <f>SalesTable4711[[#This Row],[Net Revenue]]-SalesTable4711[[#This Row],[Total Cost]]</f>
        <v>27.689999999999998</v>
      </c>
      <c r="O787" s="2">
        <v>2</v>
      </c>
      <c r="P787" s="3">
        <f>SalesTable4711[[#This Row],[Unit Price]]*SalesTable4711[[#This Row],[Quantity]]</f>
        <v>65.78</v>
      </c>
      <c r="Q787" s="3">
        <f>ROUND(SalesTable4711[[#This Row],[Unit Price]]*SalesTable4711[[#This Row],[Quantity]]*(1-SalesTable4711[[#This Row],[Discount %]]),2)</f>
        <v>55.91</v>
      </c>
      <c r="R787" s="3">
        <f>SalesTable4711[[#This Row],[Net Revenue]]-SalesTable4711[[#This Row],[Total Cost]]</f>
        <v>27.689999999999998</v>
      </c>
      <c r="S787" s="34">
        <f>SalesTable4711[[#This Row],[Profit]]/SalesTable4711[[#This Row],[Net Revenue]]</f>
        <v>0.49526023967089966</v>
      </c>
    </row>
    <row r="788" spans="1:19">
      <c r="A788" s="1">
        <v>45841</v>
      </c>
      <c r="B788" t="s">
        <v>846</v>
      </c>
      <c r="C788" t="s">
        <v>49</v>
      </c>
      <c r="D788" t="s">
        <v>50</v>
      </c>
      <c r="E788" t="s">
        <v>30</v>
      </c>
      <c r="F788" t="s">
        <v>18</v>
      </c>
      <c r="G788" t="s">
        <v>19</v>
      </c>
      <c r="H788" t="s">
        <v>33</v>
      </c>
      <c r="I788" s="2">
        <v>3</v>
      </c>
      <c r="J788" s="3">
        <v>191.47</v>
      </c>
      <c r="K788" s="4">
        <v>0.05</v>
      </c>
      <c r="L788" s="3">
        <v>116.36</v>
      </c>
      <c r="M788" s="3">
        <f>SalesTable4711[[#This Row],[Quantity]]*SalesTable4711[[#This Row],[Unit Cost]]</f>
        <v>349.08</v>
      </c>
      <c r="N788" s="3">
        <f>SalesTable4711[[#This Row],[Net Revenue]]-SalesTable4711[[#This Row],[Total Cost]]</f>
        <v>196.61000000000007</v>
      </c>
      <c r="O788" s="2">
        <v>0</v>
      </c>
      <c r="P788" s="3">
        <f>SalesTable4711[[#This Row],[Unit Price]]*SalesTable4711[[#This Row],[Quantity]]</f>
        <v>574.41</v>
      </c>
      <c r="Q788" s="3">
        <f>ROUND(SalesTable4711[[#This Row],[Unit Price]]*SalesTable4711[[#This Row],[Quantity]]*(1-SalesTable4711[[#This Row],[Discount %]]),2)</f>
        <v>545.69000000000005</v>
      </c>
      <c r="R788" s="3">
        <f>SalesTable4711[[#This Row],[Net Revenue]]-SalesTable4711[[#This Row],[Total Cost]]</f>
        <v>196.61000000000007</v>
      </c>
      <c r="S788" s="34">
        <f>SalesTable4711[[#This Row],[Profit]]/SalesTable4711[[#This Row],[Net Revenue]]</f>
        <v>0.36029613883340367</v>
      </c>
    </row>
    <row r="789" spans="1:19">
      <c r="A789" s="1">
        <v>45975</v>
      </c>
      <c r="B789" t="s">
        <v>847</v>
      </c>
      <c r="C789" t="s">
        <v>58</v>
      </c>
      <c r="D789" t="s">
        <v>59</v>
      </c>
      <c r="E789" t="s">
        <v>17</v>
      </c>
      <c r="F789" t="s">
        <v>31</v>
      </c>
      <c r="G789" t="s">
        <v>32</v>
      </c>
      <c r="H789" t="s">
        <v>20</v>
      </c>
      <c r="I789" s="2">
        <v>5</v>
      </c>
      <c r="J789" s="3">
        <v>20.47</v>
      </c>
      <c r="K789" s="4">
        <v>0.2</v>
      </c>
      <c r="L789" s="3">
        <v>7.28</v>
      </c>
      <c r="M789" s="3">
        <f>SalesTable4711[[#This Row],[Quantity]]*SalesTable4711[[#This Row],[Unit Cost]]</f>
        <v>36.4</v>
      </c>
      <c r="N789" s="3">
        <f>SalesTable4711[[#This Row],[Net Revenue]]-SalesTable4711[[#This Row],[Total Cost]]</f>
        <v>45.48</v>
      </c>
      <c r="O789" s="2">
        <v>5</v>
      </c>
      <c r="P789" s="3">
        <f>SalesTable4711[[#This Row],[Unit Price]]*SalesTable4711[[#This Row],[Quantity]]</f>
        <v>102.35</v>
      </c>
      <c r="Q789" s="3">
        <f>ROUND(SalesTable4711[[#This Row],[Unit Price]]*SalesTable4711[[#This Row],[Quantity]]*(1-SalesTable4711[[#This Row],[Discount %]]),2)</f>
        <v>81.88</v>
      </c>
      <c r="R789" s="3">
        <f>SalesTable4711[[#This Row],[Net Revenue]]-SalesTable4711[[#This Row],[Total Cost]]</f>
        <v>45.48</v>
      </c>
      <c r="S789" s="34">
        <f>SalesTable4711[[#This Row],[Profit]]/SalesTable4711[[#This Row],[Net Revenue]]</f>
        <v>0.55544699560332189</v>
      </c>
    </row>
    <row r="790" spans="1:19">
      <c r="A790" s="1">
        <v>45984</v>
      </c>
      <c r="B790" t="s">
        <v>848</v>
      </c>
      <c r="C790" t="s">
        <v>58</v>
      </c>
      <c r="D790" t="s">
        <v>59</v>
      </c>
      <c r="E790" t="s">
        <v>17</v>
      </c>
      <c r="F790" t="s">
        <v>25</v>
      </c>
      <c r="G790" t="s">
        <v>26</v>
      </c>
      <c r="H790" t="s">
        <v>33</v>
      </c>
      <c r="I790" s="2">
        <v>2</v>
      </c>
      <c r="J790" s="3">
        <v>19.87</v>
      </c>
      <c r="K790" s="4">
        <v>0.15</v>
      </c>
      <c r="L790" s="3">
        <v>7.38</v>
      </c>
      <c r="M790" s="3">
        <f>SalesTable4711[[#This Row],[Quantity]]*SalesTable4711[[#This Row],[Unit Cost]]</f>
        <v>14.76</v>
      </c>
      <c r="N790" s="3">
        <f>SalesTable4711[[#This Row],[Net Revenue]]-SalesTable4711[[#This Row],[Total Cost]]</f>
        <v>19.020000000000003</v>
      </c>
      <c r="O790" s="2">
        <v>0</v>
      </c>
      <c r="P790" s="3">
        <f>SalesTable4711[[#This Row],[Unit Price]]*SalesTable4711[[#This Row],[Quantity]]</f>
        <v>39.74</v>
      </c>
      <c r="Q790" s="3">
        <f>ROUND(SalesTable4711[[#This Row],[Unit Price]]*SalesTable4711[[#This Row],[Quantity]]*(1-SalesTable4711[[#This Row],[Discount %]]),2)</f>
        <v>33.78</v>
      </c>
      <c r="R790" s="3">
        <f>SalesTable4711[[#This Row],[Net Revenue]]-SalesTable4711[[#This Row],[Total Cost]]</f>
        <v>19.020000000000003</v>
      </c>
      <c r="S790" s="34">
        <f>SalesTable4711[[#This Row],[Profit]]/SalesTable4711[[#This Row],[Net Revenue]]</f>
        <v>0.56305506216696277</v>
      </c>
    </row>
    <row r="791" spans="1:19">
      <c r="A791" s="1">
        <v>45951</v>
      </c>
      <c r="B791" t="s">
        <v>849</v>
      </c>
      <c r="C791" t="s">
        <v>69</v>
      </c>
      <c r="D791" t="s">
        <v>70</v>
      </c>
      <c r="E791" t="s">
        <v>30</v>
      </c>
      <c r="F791" t="s">
        <v>25</v>
      </c>
      <c r="G791" t="s">
        <v>26</v>
      </c>
      <c r="H791" t="s">
        <v>20</v>
      </c>
      <c r="I791" s="2">
        <v>4</v>
      </c>
      <c r="J791" s="3">
        <v>40.5</v>
      </c>
      <c r="K791" s="4">
        <v>0.2</v>
      </c>
      <c r="L791" s="3">
        <v>18.190000000000001</v>
      </c>
      <c r="M791" s="3">
        <f>SalesTable4711[[#This Row],[Quantity]]*SalesTable4711[[#This Row],[Unit Cost]]</f>
        <v>72.760000000000005</v>
      </c>
      <c r="N791" s="3">
        <f>SalesTable4711[[#This Row],[Net Revenue]]-SalesTable4711[[#This Row],[Total Cost]]</f>
        <v>56.839999999999989</v>
      </c>
      <c r="O791" s="2">
        <v>4</v>
      </c>
      <c r="P791" s="3">
        <f>SalesTable4711[[#This Row],[Unit Price]]*SalesTable4711[[#This Row],[Quantity]]</f>
        <v>162</v>
      </c>
      <c r="Q791" s="3">
        <f>ROUND(SalesTable4711[[#This Row],[Unit Price]]*SalesTable4711[[#This Row],[Quantity]]*(1-SalesTable4711[[#This Row],[Discount %]]),2)</f>
        <v>129.6</v>
      </c>
      <c r="R791" s="3">
        <f>SalesTable4711[[#This Row],[Net Revenue]]-SalesTable4711[[#This Row],[Total Cost]]</f>
        <v>56.839999999999989</v>
      </c>
      <c r="S791" s="34">
        <f>SalesTable4711[[#This Row],[Profit]]/SalesTable4711[[#This Row],[Net Revenue]]</f>
        <v>0.43858024691358016</v>
      </c>
    </row>
    <row r="792" spans="1:19">
      <c r="A792" s="1">
        <v>46014</v>
      </c>
      <c r="B792" t="s">
        <v>850</v>
      </c>
      <c r="C792" t="s">
        <v>22</v>
      </c>
      <c r="D792" t="s">
        <v>23</v>
      </c>
      <c r="E792" t="s">
        <v>24</v>
      </c>
      <c r="F792" t="s">
        <v>18</v>
      </c>
      <c r="G792" t="s">
        <v>19</v>
      </c>
      <c r="H792" t="s">
        <v>33</v>
      </c>
      <c r="I792" s="2">
        <v>3</v>
      </c>
      <c r="J792" s="3">
        <v>12.61</v>
      </c>
      <c r="K792" s="4">
        <v>0.05</v>
      </c>
      <c r="L792" s="3">
        <v>4.2699999999999996</v>
      </c>
      <c r="M792" s="3">
        <f>SalesTable4711[[#This Row],[Quantity]]*SalesTable4711[[#This Row],[Unit Cost]]</f>
        <v>12.809999999999999</v>
      </c>
      <c r="N792" s="3">
        <f>SalesTable4711[[#This Row],[Net Revenue]]-SalesTable4711[[#This Row],[Total Cost]]</f>
        <v>23.13</v>
      </c>
      <c r="O792" s="2">
        <v>0</v>
      </c>
      <c r="P792" s="3">
        <f>SalesTable4711[[#This Row],[Unit Price]]*SalesTable4711[[#This Row],[Quantity]]</f>
        <v>37.83</v>
      </c>
      <c r="Q792" s="3">
        <f>ROUND(SalesTable4711[[#This Row],[Unit Price]]*SalesTable4711[[#This Row],[Quantity]]*(1-SalesTable4711[[#This Row],[Discount %]]),2)</f>
        <v>35.94</v>
      </c>
      <c r="R792" s="3">
        <f>SalesTable4711[[#This Row],[Net Revenue]]-SalesTable4711[[#This Row],[Total Cost]]</f>
        <v>23.13</v>
      </c>
      <c r="S792" s="34">
        <f>SalesTable4711[[#This Row],[Profit]]/SalesTable4711[[#This Row],[Net Revenue]]</f>
        <v>0.64357262103505841</v>
      </c>
    </row>
    <row r="793" spans="1:19">
      <c r="A793" s="1">
        <v>45729</v>
      </c>
      <c r="B793" t="s">
        <v>851</v>
      </c>
      <c r="C793" t="s">
        <v>89</v>
      </c>
      <c r="D793" t="s">
        <v>90</v>
      </c>
      <c r="E793" t="s">
        <v>75</v>
      </c>
      <c r="F793" t="s">
        <v>31</v>
      </c>
      <c r="G793" t="s">
        <v>32</v>
      </c>
      <c r="H793" t="s">
        <v>33</v>
      </c>
      <c r="I793" s="2">
        <v>4</v>
      </c>
      <c r="J793" s="3">
        <v>19.12</v>
      </c>
      <c r="K793" s="4">
        <v>0.15</v>
      </c>
      <c r="L793" s="3">
        <v>6.95</v>
      </c>
      <c r="M793" s="3">
        <f>SalesTable4711[[#This Row],[Quantity]]*SalesTable4711[[#This Row],[Unit Cost]]</f>
        <v>27.8</v>
      </c>
      <c r="N793" s="3">
        <f>SalesTable4711[[#This Row],[Net Revenue]]-SalesTable4711[[#This Row],[Total Cost]]</f>
        <v>37.210000000000008</v>
      </c>
      <c r="O793" s="2">
        <v>0</v>
      </c>
      <c r="P793" s="3">
        <f>SalesTable4711[[#This Row],[Unit Price]]*SalesTable4711[[#This Row],[Quantity]]</f>
        <v>76.48</v>
      </c>
      <c r="Q793" s="3">
        <f>ROUND(SalesTable4711[[#This Row],[Unit Price]]*SalesTable4711[[#This Row],[Quantity]]*(1-SalesTable4711[[#This Row],[Discount %]]),2)</f>
        <v>65.010000000000005</v>
      </c>
      <c r="R793" s="3">
        <f>SalesTable4711[[#This Row],[Net Revenue]]-SalesTable4711[[#This Row],[Total Cost]]</f>
        <v>37.210000000000008</v>
      </c>
      <c r="S793" s="34">
        <f>SalesTable4711[[#This Row],[Profit]]/SalesTable4711[[#This Row],[Net Revenue]]</f>
        <v>0.57237348100292273</v>
      </c>
    </row>
    <row r="794" spans="1:19">
      <c r="A794" s="1">
        <v>46017</v>
      </c>
      <c r="B794" t="s">
        <v>852</v>
      </c>
      <c r="C794" t="s">
        <v>45</v>
      </c>
      <c r="D794" t="s">
        <v>46</v>
      </c>
      <c r="E794" t="s">
        <v>24</v>
      </c>
      <c r="F794" t="s">
        <v>52</v>
      </c>
      <c r="G794" t="s">
        <v>53</v>
      </c>
      <c r="H794" t="s">
        <v>33</v>
      </c>
      <c r="I794" s="2">
        <v>7</v>
      </c>
      <c r="J794" s="3">
        <v>22.35</v>
      </c>
      <c r="K794" s="4">
        <v>0.2</v>
      </c>
      <c r="L794" s="3">
        <v>8.58</v>
      </c>
      <c r="M794" s="3">
        <f>SalesTable4711[[#This Row],[Quantity]]*SalesTable4711[[#This Row],[Unit Cost]]</f>
        <v>60.06</v>
      </c>
      <c r="N794" s="3">
        <f>SalesTable4711[[#This Row],[Net Revenue]]-SalesTable4711[[#This Row],[Total Cost]]</f>
        <v>65.099999999999994</v>
      </c>
      <c r="O794" s="2">
        <v>0</v>
      </c>
      <c r="P794" s="3">
        <f>SalesTable4711[[#This Row],[Unit Price]]*SalesTable4711[[#This Row],[Quantity]]</f>
        <v>156.45000000000002</v>
      </c>
      <c r="Q794" s="3">
        <f>ROUND(SalesTable4711[[#This Row],[Unit Price]]*SalesTable4711[[#This Row],[Quantity]]*(1-SalesTable4711[[#This Row],[Discount %]]),2)</f>
        <v>125.16</v>
      </c>
      <c r="R794" s="3">
        <f>SalesTable4711[[#This Row],[Net Revenue]]-SalesTable4711[[#This Row],[Total Cost]]</f>
        <v>65.099999999999994</v>
      </c>
      <c r="S794" s="34">
        <f>SalesTable4711[[#This Row],[Profit]]/SalesTable4711[[#This Row],[Net Revenue]]</f>
        <v>0.52013422818791943</v>
      </c>
    </row>
    <row r="795" spans="1:19">
      <c r="A795" s="1">
        <v>45706</v>
      </c>
      <c r="B795" t="s">
        <v>853</v>
      </c>
      <c r="C795" t="s">
        <v>49</v>
      </c>
      <c r="D795" t="s">
        <v>50</v>
      </c>
      <c r="E795" t="s">
        <v>30</v>
      </c>
      <c r="F795" t="s">
        <v>31</v>
      </c>
      <c r="G795" t="s">
        <v>32</v>
      </c>
      <c r="H795" t="s">
        <v>20</v>
      </c>
      <c r="I795" s="2">
        <v>4</v>
      </c>
      <c r="J795" s="3">
        <v>190.23</v>
      </c>
      <c r="K795" s="4">
        <v>0.2</v>
      </c>
      <c r="L795" s="3">
        <v>118.44</v>
      </c>
      <c r="M795" s="3">
        <f>SalesTable4711[[#This Row],[Quantity]]*SalesTable4711[[#This Row],[Unit Cost]]</f>
        <v>473.76</v>
      </c>
      <c r="N795" s="3">
        <f>SalesTable4711[[#This Row],[Net Revenue]]-SalesTable4711[[#This Row],[Total Cost]]</f>
        <v>134.98000000000002</v>
      </c>
      <c r="O795" s="2">
        <v>4</v>
      </c>
      <c r="P795" s="3">
        <f>SalesTable4711[[#This Row],[Unit Price]]*SalesTable4711[[#This Row],[Quantity]]</f>
        <v>760.92</v>
      </c>
      <c r="Q795" s="3">
        <f>ROUND(SalesTable4711[[#This Row],[Unit Price]]*SalesTable4711[[#This Row],[Quantity]]*(1-SalesTable4711[[#This Row],[Discount %]]),2)</f>
        <v>608.74</v>
      </c>
      <c r="R795" s="3">
        <f>SalesTable4711[[#This Row],[Net Revenue]]-SalesTable4711[[#This Row],[Total Cost]]</f>
        <v>134.98000000000002</v>
      </c>
      <c r="S795" s="34">
        <f>SalesTable4711[[#This Row],[Profit]]/SalesTable4711[[#This Row],[Net Revenue]]</f>
        <v>0.22173670204027995</v>
      </c>
    </row>
    <row r="796" spans="1:19">
      <c r="A796" s="1">
        <v>45772</v>
      </c>
      <c r="B796" t="s">
        <v>854</v>
      </c>
      <c r="C796" t="s">
        <v>49</v>
      </c>
      <c r="D796" t="s">
        <v>50</v>
      </c>
      <c r="E796" t="s">
        <v>30</v>
      </c>
      <c r="F796" t="s">
        <v>52</v>
      </c>
      <c r="G796" t="s">
        <v>53</v>
      </c>
      <c r="H796" t="s">
        <v>33</v>
      </c>
      <c r="I796" s="2">
        <v>1</v>
      </c>
      <c r="J796" s="3">
        <v>184.97</v>
      </c>
      <c r="K796" s="4">
        <v>0.1</v>
      </c>
      <c r="L796" s="3">
        <v>116.87</v>
      </c>
      <c r="M796" s="3">
        <f>SalesTable4711[[#This Row],[Quantity]]*SalesTable4711[[#This Row],[Unit Cost]]</f>
        <v>116.87</v>
      </c>
      <c r="N796" s="3">
        <f>SalesTable4711[[#This Row],[Net Revenue]]-SalesTable4711[[#This Row],[Total Cost]]</f>
        <v>49.599999999999994</v>
      </c>
      <c r="O796" s="2">
        <v>0</v>
      </c>
      <c r="P796" s="3">
        <f>SalesTable4711[[#This Row],[Unit Price]]*SalesTable4711[[#This Row],[Quantity]]</f>
        <v>184.97</v>
      </c>
      <c r="Q796" s="3">
        <f>ROUND(SalesTable4711[[#This Row],[Unit Price]]*SalesTable4711[[#This Row],[Quantity]]*(1-SalesTable4711[[#This Row],[Discount %]]),2)</f>
        <v>166.47</v>
      </c>
      <c r="R796" s="3">
        <f>SalesTable4711[[#This Row],[Net Revenue]]-SalesTable4711[[#This Row],[Total Cost]]</f>
        <v>49.599999999999994</v>
      </c>
      <c r="S796" s="34">
        <f>SalesTable4711[[#This Row],[Profit]]/SalesTable4711[[#This Row],[Net Revenue]]</f>
        <v>0.29795158286778395</v>
      </c>
    </row>
    <row r="797" spans="1:19">
      <c r="A797" s="1">
        <v>45842</v>
      </c>
      <c r="B797" t="s">
        <v>855</v>
      </c>
      <c r="C797" t="s">
        <v>28</v>
      </c>
      <c r="D797" t="s">
        <v>29</v>
      </c>
      <c r="E797" t="s">
        <v>30</v>
      </c>
      <c r="F797" t="s">
        <v>41</v>
      </c>
      <c r="G797" t="s">
        <v>42</v>
      </c>
      <c r="H797" t="s">
        <v>33</v>
      </c>
      <c r="I797" s="2">
        <v>4</v>
      </c>
      <c r="J797" s="3">
        <v>24.25</v>
      </c>
      <c r="K797" s="4">
        <v>0.1</v>
      </c>
      <c r="L797" s="3">
        <v>10.7</v>
      </c>
      <c r="M797" s="3">
        <f>SalesTable4711[[#This Row],[Quantity]]*SalesTable4711[[#This Row],[Unit Cost]]</f>
        <v>42.8</v>
      </c>
      <c r="N797" s="3">
        <f>SalesTable4711[[#This Row],[Net Revenue]]-SalesTable4711[[#This Row],[Total Cost]]</f>
        <v>44.5</v>
      </c>
      <c r="O797" s="2">
        <v>0</v>
      </c>
      <c r="P797" s="3">
        <f>SalesTable4711[[#This Row],[Unit Price]]*SalesTable4711[[#This Row],[Quantity]]</f>
        <v>97</v>
      </c>
      <c r="Q797" s="3">
        <f>ROUND(SalesTable4711[[#This Row],[Unit Price]]*SalesTable4711[[#This Row],[Quantity]]*(1-SalesTable4711[[#This Row],[Discount %]]),2)</f>
        <v>87.3</v>
      </c>
      <c r="R797" s="3">
        <f>SalesTable4711[[#This Row],[Net Revenue]]-SalesTable4711[[#This Row],[Total Cost]]</f>
        <v>44.5</v>
      </c>
      <c r="S797" s="34">
        <f>SalesTable4711[[#This Row],[Profit]]/SalesTable4711[[#This Row],[Net Revenue]]</f>
        <v>0.50973654066437568</v>
      </c>
    </row>
    <row r="798" spans="1:19">
      <c r="A798" s="1">
        <v>45980</v>
      </c>
      <c r="B798" t="s">
        <v>856</v>
      </c>
      <c r="C798" t="s">
        <v>55</v>
      </c>
      <c r="D798" t="s">
        <v>56</v>
      </c>
      <c r="E798" t="s">
        <v>24</v>
      </c>
      <c r="F798" t="s">
        <v>25</v>
      </c>
      <c r="G798" t="s">
        <v>26</v>
      </c>
      <c r="H798" t="s">
        <v>33</v>
      </c>
      <c r="I798" s="2">
        <v>3</v>
      </c>
      <c r="J798" s="3">
        <v>9.3699999999999992</v>
      </c>
      <c r="K798" s="4">
        <v>0</v>
      </c>
      <c r="L798" s="3">
        <v>2.85</v>
      </c>
      <c r="M798" s="3">
        <f>SalesTable4711[[#This Row],[Quantity]]*SalesTable4711[[#This Row],[Unit Cost]]</f>
        <v>8.5500000000000007</v>
      </c>
      <c r="N798" s="3">
        <f>SalesTable4711[[#This Row],[Net Revenue]]-SalesTable4711[[#This Row],[Total Cost]]</f>
        <v>19.559999999999999</v>
      </c>
      <c r="O798" s="2">
        <v>0</v>
      </c>
      <c r="P798" s="3">
        <f>SalesTable4711[[#This Row],[Unit Price]]*SalesTable4711[[#This Row],[Quantity]]</f>
        <v>28.11</v>
      </c>
      <c r="Q798" s="3">
        <f>ROUND(SalesTable4711[[#This Row],[Unit Price]]*SalesTable4711[[#This Row],[Quantity]]*(1-SalesTable4711[[#This Row],[Discount %]]),2)</f>
        <v>28.11</v>
      </c>
      <c r="R798" s="3">
        <f>SalesTable4711[[#This Row],[Net Revenue]]-SalesTable4711[[#This Row],[Total Cost]]</f>
        <v>19.559999999999999</v>
      </c>
      <c r="S798" s="34">
        <f>SalesTable4711[[#This Row],[Profit]]/SalesTable4711[[#This Row],[Net Revenue]]</f>
        <v>0.695837780149413</v>
      </c>
    </row>
    <row r="799" spans="1:19">
      <c r="A799" s="1">
        <v>45758</v>
      </c>
      <c r="B799" t="s">
        <v>857</v>
      </c>
      <c r="C799" t="s">
        <v>22</v>
      </c>
      <c r="D799" t="s">
        <v>23</v>
      </c>
      <c r="E799" t="s">
        <v>24</v>
      </c>
      <c r="F799" t="s">
        <v>25</v>
      </c>
      <c r="G799" t="s">
        <v>26</v>
      </c>
      <c r="H799" t="s">
        <v>20</v>
      </c>
      <c r="I799" s="2">
        <v>6</v>
      </c>
      <c r="J799" s="3">
        <v>12.95</v>
      </c>
      <c r="K799" s="4">
        <v>0</v>
      </c>
      <c r="L799" s="3">
        <v>4.3099999999999996</v>
      </c>
      <c r="M799" s="3">
        <f>SalesTable4711[[#This Row],[Quantity]]*SalesTable4711[[#This Row],[Unit Cost]]</f>
        <v>25.86</v>
      </c>
      <c r="N799" s="3">
        <f>SalesTable4711[[#This Row],[Net Revenue]]-SalesTable4711[[#This Row],[Total Cost]]</f>
        <v>51.84</v>
      </c>
      <c r="O799" s="2">
        <v>6</v>
      </c>
      <c r="P799" s="3">
        <f>SalesTable4711[[#This Row],[Unit Price]]*SalesTable4711[[#This Row],[Quantity]]</f>
        <v>77.699999999999989</v>
      </c>
      <c r="Q799" s="3">
        <f>ROUND(SalesTable4711[[#This Row],[Unit Price]]*SalesTable4711[[#This Row],[Quantity]]*(1-SalesTable4711[[#This Row],[Discount %]]),2)</f>
        <v>77.7</v>
      </c>
      <c r="R799" s="3">
        <f>SalesTable4711[[#This Row],[Net Revenue]]-SalesTable4711[[#This Row],[Total Cost]]</f>
        <v>51.84</v>
      </c>
      <c r="S799" s="34">
        <f>SalesTable4711[[#This Row],[Profit]]/SalesTable4711[[#This Row],[Net Revenue]]</f>
        <v>0.6671814671814672</v>
      </c>
    </row>
    <row r="800" spans="1:19">
      <c r="A800" s="1">
        <v>45690</v>
      </c>
      <c r="B800" t="s">
        <v>858</v>
      </c>
      <c r="C800" t="s">
        <v>82</v>
      </c>
      <c r="D800" t="s">
        <v>83</v>
      </c>
      <c r="E800" t="s">
        <v>75</v>
      </c>
      <c r="F800" t="s">
        <v>31</v>
      </c>
      <c r="G800" t="s">
        <v>32</v>
      </c>
      <c r="H800" t="s">
        <v>33</v>
      </c>
      <c r="I800" s="2">
        <v>3</v>
      </c>
      <c r="J800" s="3">
        <v>27.27</v>
      </c>
      <c r="K800" s="4">
        <v>0.2</v>
      </c>
      <c r="L800" s="3">
        <v>11.7</v>
      </c>
      <c r="M800" s="3">
        <f>SalesTable4711[[#This Row],[Quantity]]*SalesTable4711[[#This Row],[Unit Cost]]</f>
        <v>35.099999999999994</v>
      </c>
      <c r="N800" s="3">
        <f>SalesTable4711[[#This Row],[Net Revenue]]-SalesTable4711[[#This Row],[Total Cost]]</f>
        <v>30.350000000000009</v>
      </c>
      <c r="O800" s="2">
        <v>0</v>
      </c>
      <c r="P800" s="3">
        <f>SalesTable4711[[#This Row],[Unit Price]]*SalesTable4711[[#This Row],[Quantity]]</f>
        <v>81.81</v>
      </c>
      <c r="Q800" s="3">
        <f>ROUND(SalesTable4711[[#This Row],[Unit Price]]*SalesTable4711[[#This Row],[Quantity]]*(1-SalesTable4711[[#This Row],[Discount %]]),2)</f>
        <v>65.45</v>
      </c>
      <c r="R800" s="3">
        <f>SalesTable4711[[#This Row],[Net Revenue]]-SalesTable4711[[#This Row],[Total Cost]]</f>
        <v>30.350000000000009</v>
      </c>
      <c r="S800" s="34">
        <f>SalesTable4711[[#This Row],[Profit]]/SalesTable4711[[#This Row],[Net Revenue]]</f>
        <v>0.463712757830405</v>
      </c>
    </row>
    <row r="801" spans="1:19">
      <c r="A801" s="1">
        <v>45894</v>
      </c>
      <c r="B801" t="s">
        <v>859</v>
      </c>
      <c r="C801" t="s">
        <v>82</v>
      </c>
      <c r="D801" t="s">
        <v>83</v>
      </c>
      <c r="E801" t="s">
        <v>75</v>
      </c>
      <c r="F801" t="s">
        <v>18</v>
      </c>
      <c r="G801" t="s">
        <v>19</v>
      </c>
      <c r="H801" t="s">
        <v>33</v>
      </c>
      <c r="I801" s="2">
        <v>4</v>
      </c>
      <c r="J801" s="3">
        <v>28.31</v>
      </c>
      <c r="K801" s="4">
        <v>0.15</v>
      </c>
      <c r="L801" s="3">
        <v>11.86</v>
      </c>
      <c r="M801" s="3">
        <f>SalesTable4711[[#This Row],[Quantity]]*SalesTable4711[[#This Row],[Unit Cost]]</f>
        <v>47.44</v>
      </c>
      <c r="N801" s="3">
        <f>SalesTable4711[[#This Row],[Net Revenue]]-SalesTable4711[[#This Row],[Total Cost]]</f>
        <v>48.81</v>
      </c>
      <c r="O801" s="2">
        <v>0</v>
      </c>
      <c r="P801" s="3">
        <f>SalesTable4711[[#This Row],[Unit Price]]*SalesTable4711[[#This Row],[Quantity]]</f>
        <v>113.24</v>
      </c>
      <c r="Q801" s="3">
        <f>ROUND(SalesTable4711[[#This Row],[Unit Price]]*SalesTable4711[[#This Row],[Quantity]]*(1-SalesTable4711[[#This Row],[Discount %]]),2)</f>
        <v>96.25</v>
      </c>
      <c r="R801" s="3">
        <f>SalesTable4711[[#This Row],[Net Revenue]]-SalesTable4711[[#This Row],[Total Cost]]</f>
        <v>48.81</v>
      </c>
      <c r="S801" s="34">
        <f>SalesTable4711[[#This Row],[Profit]]/SalesTable4711[[#This Row],[Net Revenue]]</f>
        <v>0.50711688311688319</v>
      </c>
    </row>
    <row r="802" spans="1:19">
      <c r="A802" s="1">
        <v>45814</v>
      </c>
      <c r="B802" t="s">
        <v>860</v>
      </c>
      <c r="C802" t="s">
        <v>69</v>
      </c>
      <c r="D802" t="s">
        <v>70</v>
      </c>
      <c r="E802" t="s">
        <v>30</v>
      </c>
      <c r="F802" t="s">
        <v>25</v>
      </c>
      <c r="G802" t="s">
        <v>26</v>
      </c>
      <c r="H802" t="s">
        <v>20</v>
      </c>
      <c r="I802" s="2">
        <v>5</v>
      </c>
      <c r="J802" s="3">
        <v>39.1</v>
      </c>
      <c r="K802" s="4">
        <v>0.2</v>
      </c>
      <c r="L802" s="3">
        <v>17.97</v>
      </c>
      <c r="M802" s="3">
        <f>SalesTable4711[[#This Row],[Quantity]]*SalesTable4711[[#This Row],[Unit Cost]]</f>
        <v>89.85</v>
      </c>
      <c r="N802" s="3">
        <f>SalesTable4711[[#This Row],[Net Revenue]]-SalesTable4711[[#This Row],[Total Cost]]</f>
        <v>66.550000000000011</v>
      </c>
      <c r="O802" s="2">
        <v>5</v>
      </c>
      <c r="P802" s="3">
        <f>SalesTable4711[[#This Row],[Unit Price]]*SalesTable4711[[#This Row],[Quantity]]</f>
        <v>195.5</v>
      </c>
      <c r="Q802" s="3">
        <f>ROUND(SalesTable4711[[#This Row],[Unit Price]]*SalesTable4711[[#This Row],[Quantity]]*(1-SalesTable4711[[#This Row],[Discount %]]),2)</f>
        <v>156.4</v>
      </c>
      <c r="R802" s="3">
        <f>SalesTable4711[[#This Row],[Net Revenue]]-SalesTable4711[[#This Row],[Total Cost]]</f>
        <v>66.550000000000011</v>
      </c>
      <c r="S802" s="34">
        <f>SalesTable4711[[#This Row],[Profit]]/SalesTable4711[[#This Row],[Net Revenue]]</f>
        <v>0.42551150895140671</v>
      </c>
    </row>
    <row r="803" spans="1:19">
      <c r="A803" s="1">
        <v>45763</v>
      </c>
      <c r="B803" t="s">
        <v>861</v>
      </c>
      <c r="C803" t="s">
        <v>28</v>
      </c>
      <c r="D803" t="s">
        <v>29</v>
      </c>
      <c r="E803" t="s">
        <v>30</v>
      </c>
      <c r="F803" t="s">
        <v>31</v>
      </c>
      <c r="G803" t="s">
        <v>32</v>
      </c>
      <c r="H803" t="s">
        <v>33</v>
      </c>
      <c r="I803" s="2">
        <v>2</v>
      </c>
      <c r="J803" s="3">
        <v>25.67</v>
      </c>
      <c r="K803" s="4">
        <v>0.1</v>
      </c>
      <c r="L803" s="3">
        <v>10.34</v>
      </c>
      <c r="M803" s="3">
        <f>SalesTable4711[[#This Row],[Quantity]]*SalesTable4711[[#This Row],[Unit Cost]]</f>
        <v>20.68</v>
      </c>
      <c r="N803" s="3">
        <f>SalesTable4711[[#This Row],[Net Revenue]]-SalesTable4711[[#This Row],[Total Cost]]</f>
        <v>25.53</v>
      </c>
      <c r="O803" s="2">
        <v>0</v>
      </c>
      <c r="P803" s="3">
        <f>SalesTable4711[[#This Row],[Unit Price]]*SalesTable4711[[#This Row],[Quantity]]</f>
        <v>51.34</v>
      </c>
      <c r="Q803" s="3">
        <f>ROUND(SalesTable4711[[#This Row],[Unit Price]]*SalesTable4711[[#This Row],[Quantity]]*(1-SalesTable4711[[#This Row],[Discount %]]),2)</f>
        <v>46.21</v>
      </c>
      <c r="R803" s="3">
        <f>SalesTable4711[[#This Row],[Net Revenue]]-SalesTable4711[[#This Row],[Total Cost]]</f>
        <v>25.53</v>
      </c>
      <c r="S803" s="34">
        <f>SalesTable4711[[#This Row],[Profit]]/SalesTable4711[[#This Row],[Net Revenue]]</f>
        <v>0.55247781865397105</v>
      </c>
    </row>
    <row r="804" spans="1:19">
      <c r="A804" s="1">
        <v>45818</v>
      </c>
      <c r="B804" t="s">
        <v>862</v>
      </c>
      <c r="C804" t="s">
        <v>28</v>
      </c>
      <c r="D804" t="s">
        <v>29</v>
      </c>
      <c r="E804" t="s">
        <v>30</v>
      </c>
      <c r="F804" t="s">
        <v>25</v>
      </c>
      <c r="G804" t="s">
        <v>26</v>
      </c>
      <c r="H804" t="s">
        <v>20</v>
      </c>
      <c r="I804" s="2">
        <v>2</v>
      </c>
      <c r="J804" s="3">
        <v>25.73</v>
      </c>
      <c r="K804" s="4">
        <v>0.1</v>
      </c>
      <c r="L804" s="3">
        <v>10.62</v>
      </c>
      <c r="M804" s="3">
        <f>SalesTable4711[[#This Row],[Quantity]]*SalesTable4711[[#This Row],[Unit Cost]]</f>
        <v>21.24</v>
      </c>
      <c r="N804" s="3">
        <f>SalesTable4711[[#This Row],[Net Revenue]]-SalesTable4711[[#This Row],[Total Cost]]</f>
        <v>25.070000000000004</v>
      </c>
      <c r="O804" s="2">
        <v>2</v>
      </c>
      <c r="P804" s="3">
        <f>SalesTable4711[[#This Row],[Unit Price]]*SalesTable4711[[#This Row],[Quantity]]</f>
        <v>51.46</v>
      </c>
      <c r="Q804" s="3">
        <f>ROUND(SalesTable4711[[#This Row],[Unit Price]]*SalesTable4711[[#This Row],[Quantity]]*(1-SalesTable4711[[#This Row],[Discount %]]),2)</f>
        <v>46.31</v>
      </c>
      <c r="R804" s="3">
        <f>SalesTable4711[[#This Row],[Net Revenue]]-SalesTable4711[[#This Row],[Total Cost]]</f>
        <v>25.070000000000004</v>
      </c>
      <c r="S804" s="34">
        <f>SalesTable4711[[#This Row],[Profit]]/SalesTable4711[[#This Row],[Net Revenue]]</f>
        <v>0.5413517598790758</v>
      </c>
    </row>
    <row r="805" spans="1:19">
      <c r="A805" s="1">
        <v>45735</v>
      </c>
      <c r="B805" t="s">
        <v>863</v>
      </c>
      <c r="C805" t="s">
        <v>82</v>
      </c>
      <c r="D805" t="s">
        <v>83</v>
      </c>
      <c r="E805" t="s">
        <v>75</v>
      </c>
      <c r="F805" t="s">
        <v>41</v>
      </c>
      <c r="G805" t="s">
        <v>42</v>
      </c>
      <c r="H805" t="s">
        <v>33</v>
      </c>
      <c r="I805" s="2">
        <v>2</v>
      </c>
      <c r="J805" s="3">
        <v>27.13</v>
      </c>
      <c r="K805" s="4">
        <v>0</v>
      </c>
      <c r="L805" s="3">
        <v>11.9</v>
      </c>
      <c r="M805" s="3">
        <f>SalesTable4711[[#This Row],[Quantity]]*SalesTable4711[[#This Row],[Unit Cost]]</f>
        <v>23.8</v>
      </c>
      <c r="N805" s="3">
        <f>SalesTable4711[[#This Row],[Net Revenue]]-SalesTable4711[[#This Row],[Total Cost]]</f>
        <v>30.459999999999997</v>
      </c>
      <c r="O805" s="2">
        <v>0</v>
      </c>
      <c r="P805" s="3">
        <f>SalesTable4711[[#This Row],[Unit Price]]*SalesTable4711[[#This Row],[Quantity]]</f>
        <v>54.26</v>
      </c>
      <c r="Q805" s="3">
        <f>ROUND(SalesTable4711[[#This Row],[Unit Price]]*SalesTable4711[[#This Row],[Quantity]]*(1-SalesTable4711[[#This Row],[Discount %]]),2)</f>
        <v>54.26</v>
      </c>
      <c r="R805" s="3">
        <f>SalesTable4711[[#This Row],[Net Revenue]]-SalesTable4711[[#This Row],[Total Cost]]</f>
        <v>30.459999999999997</v>
      </c>
      <c r="S805" s="34">
        <f>SalesTable4711[[#This Row],[Profit]]/SalesTable4711[[#This Row],[Net Revenue]]</f>
        <v>0.5613711758201253</v>
      </c>
    </row>
    <row r="806" spans="1:19">
      <c r="A806" s="1">
        <v>45842</v>
      </c>
      <c r="B806" t="s">
        <v>864</v>
      </c>
      <c r="C806" t="s">
        <v>22</v>
      </c>
      <c r="D806" t="s">
        <v>23</v>
      </c>
      <c r="E806" t="s">
        <v>24</v>
      </c>
      <c r="F806" t="s">
        <v>18</v>
      </c>
      <c r="G806" t="s">
        <v>19</v>
      </c>
      <c r="H806" t="s">
        <v>20</v>
      </c>
      <c r="I806" s="2">
        <v>1</v>
      </c>
      <c r="J806" s="3">
        <v>12.98</v>
      </c>
      <c r="K806" s="4">
        <v>0.05</v>
      </c>
      <c r="L806" s="3">
        <v>4.32</v>
      </c>
      <c r="M806" s="3">
        <f>SalesTable4711[[#This Row],[Quantity]]*SalesTable4711[[#This Row],[Unit Cost]]</f>
        <v>4.32</v>
      </c>
      <c r="N806" s="3">
        <f>SalesTable4711[[#This Row],[Net Revenue]]-SalesTable4711[[#This Row],[Total Cost]]</f>
        <v>8.01</v>
      </c>
      <c r="O806" s="2">
        <v>1</v>
      </c>
      <c r="P806" s="3">
        <f>SalesTable4711[[#This Row],[Unit Price]]*SalesTable4711[[#This Row],[Quantity]]</f>
        <v>12.98</v>
      </c>
      <c r="Q806" s="3">
        <f>ROUND(SalesTable4711[[#This Row],[Unit Price]]*SalesTable4711[[#This Row],[Quantity]]*(1-SalesTable4711[[#This Row],[Discount %]]),2)</f>
        <v>12.33</v>
      </c>
      <c r="R806" s="3">
        <f>SalesTable4711[[#This Row],[Net Revenue]]-SalesTable4711[[#This Row],[Total Cost]]</f>
        <v>8.01</v>
      </c>
      <c r="S806" s="34">
        <f>SalesTable4711[[#This Row],[Profit]]/SalesTable4711[[#This Row],[Net Revenue]]</f>
        <v>0.64963503649635035</v>
      </c>
    </row>
    <row r="807" spans="1:19">
      <c r="A807" s="1">
        <v>45977</v>
      </c>
      <c r="B807" t="s">
        <v>865</v>
      </c>
      <c r="C807" t="s">
        <v>35</v>
      </c>
      <c r="D807" t="s">
        <v>36</v>
      </c>
      <c r="E807" t="s">
        <v>17</v>
      </c>
      <c r="F807" t="s">
        <v>25</v>
      </c>
      <c r="G807" t="s">
        <v>26</v>
      </c>
      <c r="H807" t="s">
        <v>20</v>
      </c>
      <c r="I807" s="2">
        <v>3</v>
      </c>
      <c r="J807" s="3">
        <v>24.87</v>
      </c>
      <c r="K807" s="4">
        <v>0.2</v>
      </c>
      <c r="L807" s="3">
        <v>9.66</v>
      </c>
      <c r="M807" s="3">
        <f>SalesTable4711[[#This Row],[Quantity]]*SalesTable4711[[#This Row],[Unit Cost]]</f>
        <v>28.98</v>
      </c>
      <c r="N807" s="3">
        <f>SalesTable4711[[#This Row],[Net Revenue]]-SalesTable4711[[#This Row],[Total Cost]]</f>
        <v>30.709999999999997</v>
      </c>
      <c r="O807" s="2">
        <v>3</v>
      </c>
      <c r="P807" s="3">
        <f>SalesTable4711[[#This Row],[Unit Price]]*SalesTable4711[[#This Row],[Quantity]]</f>
        <v>74.61</v>
      </c>
      <c r="Q807" s="3">
        <f>ROUND(SalesTable4711[[#This Row],[Unit Price]]*SalesTable4711[[#This Row],[Quantity]]*(1-SalesTable4711[[#This Row],[Discount %]]),2)</f>
        <v>59.69</v>
      </c>
      <c r="R807" s="3">
        <f>SalesTable4711[[#This Row],[Net Revenue]]-SalesTable4711[[#This Row],[Total Cost]]</f>
        <v>30.709999999999997</v>
      </c>
      <c r="S807" s="34">
        <f>SalesTable4711[[#This Row],[Profit]]/SalesTable4711[[#This Row],[Net Revenue]]</f>
        <v>0.51449153962137706</v>
      </c>
    </row>
    <row r="808" spans="1:19">
      <c r="A808" s="1">
        <v>45816</v>
      </c>
      <c r="B808" t="s">
        <v>866</v>
      </c>
      <c r="C808" t="s">
        <v>63</v>
      </c>
      <c r="D808" t="s">
        <v>64</v>
      </c>
      <c r="E808" t="s">
        <v>17</v>
      </c>
      <c r="F808" t="s">
        <v>52</v>
      </c>
      <c r="G808" t="s">
        <v>53</v>
      </c>
      <c r="H808" t="s">
        <v>20</v>
      </c>
      <c r="I808" s="2">
        <v>1</v>
      </c>
      <c r="J808" s="3">
        <v>80.81</v>
      </c>
      <c r="K808" s="4">
        <v>0.15</v>
      </c>
      <c r="L808" s="3">
        <v>45.26</v>
      </c>
      <c r="M808" s="3">
        <f>SalesTable4711[[#This Row],[Quantity]]*SalesTable4711[[#This Row],[Unit Cost]]</f>
        <v>45.26</v>
      </c>
      <c r="N808" s="3">
        <f>SalesTable4711[[#This Row],[Net Revenue]]-SalesTable4711[[#This Row],[Total Cost]]</f>
        <v>23.43</v>
      </c>
      <c r="O808" s="2">
        <v>1</v>
      </c>
      <c r="P808" s="3">
        <f>SalesTable4711[[#This Row],[Unit Price]]*SalesTable4711[[#This Row],[Quantity]]</f>
        <v>80.81</v>
      </c>
      <c r="Q808" s="3">
        <f>ROUND(SalesTable4711[[#This Row],[Unit Price]]*SalesTable4711[[#This Row],[Quantity]]*(1-SalesTable4711[[#This Row],[Discount %]]),2)</f>
        <v>68.69</v>
      </c>
      <c r="R808" s="3">
        <f>SalesTable4711[[#This Row],[Net Revenue]]-SalesTable4711[[#This Row],[Total Cost]]</f>
        <v>23.43</v>
      </c>
      <c r="S808" s="34">
        <f>SalesTable4711[[#This Row],[Profit]]/SalesTable4711[[#This Row],[Net Revenue]]</f>
        <v>0.3410976852525841</v>
      </c>
    </row>
    <row r="809" spans="1:19">
      <c r="A809" s="1">
        <v>46014</v>
      </c>
      <c r="B809" t="s">
        <v>867</v>
      </c>
      <c r="C809" t="s">
        <v>28</v>
      </c>
      <c r="D809" t="s">
        <v>29</v>
      </c>
      <c r="E809" t="s">
        <v>30</v>
      </c>
      <c r="F809" t="s">
        <v>25</v>
      </c>
      <c r="G809" t="s">
        <v>26</v>
      </c>
      <c r="H809" t="s">
        <v>33</v>
      </c>
      <c r="I809" s="2">
        <v>7</v>
      </c>
      <c r="J809" s="3">
        <v>25.08</v>
      </c>
      <c r="K809" s="4">
        <v>0</v>
      </c>
      <c r="L809" s="3">
        <v>10.33</v>
      </c>
      <c r="M809" s="3">
        <f>SalesTable4711[[#This Row],[Quantity]]*SalesTable4711[[#This Row],[Unit Cost]]</f>
        <v>72.31</v>
      </c>
      <c r="N809" s="3">
        <f>SalesTable4711[[#This Row],[Net Revenue]]-SalesTable4711[[#This Row],[Total Cost]]</f>
        <v>103.25</v>
      </c>
      <c r="O809" s="2">
        <v>0</v>
      </c>
      <c r="P809" s="3">
        <f>SalesTable4711[[#This Row],[Unit Price]]*SalesTable4711[[#This Row],[Quantity]]</f>
        <v>175.56</v>
      </c>
      <c r="Q809" s="3">
        <f>ROUND(SalesTable4711[[#This Row],[Unit Price]]*SalesTable4711[[#This Row],[Quantity]]*(1-SalesTable4711[[#This Row],[Discount %]]),2)</f>
        <v>175.56</v>
      </c>
      <c r="R809" s="3">
        <f>SalesTable4711[[#This Row],[Net Revenue]]-SalesTable4711[[#This Row],[Total Cost]]</f>
        <v>103.25</v>
      </c>
      <c r="S809" s="34">
        <f>SalesTable4711[[#This Row],[Profit]]/SalesTable4711[[#This Row],[Net Revenue]]</f>
        <v>0.5881180223285486</v>
      </c>
    </row>
    <row r="810" spans="1:19">
      <c r="A810" s="1">
        <v>46009</v>
      </c>
      <c r="B810" t="s">
        <v>868</v>
      </c>
      <c r="C810" t="s">
        <v>55</v>
      </c>
      <c r="D810" t="s">
        <v>56</v>
      </c>
      <c r="E810" t="s">
        <v>24</v>
      </c>
      <c r="F810" t="s">
        <v>41</v>
      </c>
      <c r="G810" t="s">
        <v>42</v>
      </c>
      <c r="H810" t="s">
        <v>33</v>
      </c>
      <c r="I810" s="2">
        <v>5</v>
      </c>
      <c r="J810" s="3">
        <v>9.49</v>
      </c>
      <c r="K810" s="4">
        <v>0.2</v>
      </c>
      <c r="L810" s="3">
        <v>2.81</v>
      </c>
      <c r="M810" s="3">
        <f>SalesTable4711[[#This Row],[Quantity]]*SalesTable4711[[#This Row],[Unit Cost]]</f>
        <v>14.05</v>
      </c>
      <c r="N810" s="3">
        <f>SalesTable4711[[#This Row],[Net Revenue]]-SalesTable4711[[#This Row],[Total Cost]]</f>
        <v>23.91</v>
      </c>
      <c r="O810" s="2">
        <v>0</v>
      </c>
      <c r="P810" s="3">
        <f>SalesTable4711[[#This Row],[Unit Price]]*SalesTable4711[[#This Row],[Quantity]]</f>
        <v>47.45</v>
      </c>
      <c r="Q810" s="3">
        <f>ROUND(SalesTable4711[[#This Row],[Unit Price]]*SalesTable4711[[#This Row],[Quantity]]*(1-SalesTable4711[[#This Row],[Discount %]]),2)</f>
        <v>37.96</v>
      </c>
      <c r="R810" s="3">
        <f>SalesTable4711[[#This Row],[Net Revenue]]-SalesTable4711[[#This Row],[Total Cost]]</f>
        <v>23.91</v>
      </c>
      <c r="S810" s="34">
        <f>SalesTable4711[[#This Row],[Profit]]/SalesTable4711[[#This Row],[Net Revenue]]</f>
        <v>0.62987355110642784</v>
      </c>
    </row>
    <row r="811" spans="1:19">
      <c r="A811" s="1">
        <v>45683</v>
      </c>
      <c r="B811" t="s">
        <v>869</v>
      </c>
      <c r="C811" t="s">
        <v>39</v>
      </c>
      <c r="D811" t="s">
        <v>40</v>
      </c>
      <c r="E811" t="s">
        <v>30</v>
      </c>
      <c r="F811" t="s">
        <v>31</v>
      </c>
      <c r="G811" t="s">
        <v>32</v>
      </c>
      <c r="H811" t="s">
        <v>33</v>
      </c>
      <c r="I811" s="2">
        <v>6</v>
      </c>
      <c r="J811" s="3">
        <v>55.25</v>
      </c>
      <c r="K811" s="4">
        <v>0</v>
      </c>
      <c r="L811" s="3">
        <v>27.33</v>
      </c>
      <c r="M811" s="3">
        <f>SalesTable4711[[#This Row],[Quantity]]*SalesTable4711[[#This Row],[Unit Cost]]</f>
        <v>163.98</v>
      </c>
      <c r="N811" s="3">
        <f>SalesTable4711[[#This Row],[Net Revenue]]-SalesTable4711[[#This Row],[Total Cost]]</f>
        <v>167.52</v>
      </c>
      <c r="O811" s="2">
        <v>0</v>
      </c>
      <c r="P811" s="3">
        <f>SalesTable4711[[#This Row],[Unit Price]]*SalesTable4711[[#This Row],[Quantity]]</f>
        <v>331.5</v>
      </c>
      <c r="Q811" s="3">
        <f>ROUND(SalesTable4711[[#This Row],[Unit Price]]*SalesTable4711[[#This Row],[Quantity]]*(1-SalesTable4711[[#This Row],[Discount %]]),2)</f>
        <v>331.5</v>
      </c>
      <c r="R811" s="3">
        <f>SalesTable4711[[#This Row],[Net Revenue]]-SalesTable4711[[#This Row],[Total Cost]]</f>
        <v>167.52</v>
      </c>
      <c r="S811" s="34">
        <f>SalesTable4711[[#This Row],[Profit]]/SalesTable4711[[#This Row],[Net Revenue]]</f>
        <v>0.50533936651583711</v>
      </c>
    </row>
    <row r="812" spans="1:19">
      <c r="A812" s="1">
        <v>45913</v>
      </c>
      <c r="B812" t="s">
        <v>870</v>
      </c>
      <c r="C812" t="s">
        <v>55</v>
      </c>
      <c r="D812" t="s">
        <v>56</v>
      </c>
      <c r="E812" t="s">
        <v>24</v>
      </c>
      <c r="F812" t="s">
        <v>41</v>
      </c>
      <c r="G812" t="s">
        <v>42</v>
      </c>
      <c r="H812" t="s">
        <v>33</v>
      </c>
      <c r="I812" s="2">
        <v>8</v>
      </c>
      <c r="J812" s="3">
        <v>9.4</v>
      </c>
      <c r="K812" s="4">
        <v>0</v>
      </c>
      <c r="L812" s="3">
        <v>2.84</v>
      </c>
      <c r="M812" s="3">
        <f>SalesTable4711[[#This Row],[Quantity]]*SalesTable4711[[#This Row],[Unit Cost]]</f>
        <v>22.72</v>
      </c>
      <c r="N812" s="3">
        <f>SalesTable4711[[#This Row],[Net Revenue]]-SalesTable4711[[#This Row],[Total Cost]]</f>
        <v>52.480000000000004</v>
      </c>
      <c r="O812" s="2">
        <v>0</v>
      </c>
      <c r="P812" s="3">
        <f>SalesTable4711[[#This Row],[Unit Price]]*SalesTable4711[[#This Row],[Quantity]]</f>
        <v>75.2</v>
      </c>
      <c r="Q812" s="3">
        <f>ROUND(SalesTable4711[[#This Row],[Unit Price]]*SalesTable4711[[#This Row],[Quantity]]*(1-SalesTable4711[[#This Row],[Discount %]]),2)</f>
        <v>75.2</v>
      </c>
      <c r="R812" s="3">
        <f>SalesTable4711[[#This Row],[Net Revenue]]-SalesTable4711[[#This Row],[Total Cost]]</f>
        <v>52.480000000000004</v>
      </c>
      <c r="S812" s="34">
        <f>SalesTable4711[[#This Row],[Profit]]/SalesTable4711[[#This Row],[Net Revenue]]</f>
        <v>0.69787234042553192</v>
      </c>
    </row>
    <row r="813" spans="1:19">
      <c r="A813" s="1">
        <v>46002</v>
      </c>
      <c r="B813" t="s">
        <v>871</v>
      </c>
      <c r="C813" t="s">
        <v>82</v>
      </c>
      <c r="D813" t="s">
        <v>83</v>
      </c>
      <c r="E813" t="s">
        <v>75</v>
      </c>
      <c r="F813" t="s">
        <v>18</v>
      </c>
      <c r="G813" t="s">
        <v>19</v>
      </c>
      <c r="H813" t="s">
        <v>20</v>
      </c>
      <c r="I813" s="2">
        <v>13</v>
      </c>
      <c r="J813" s="3">
        <v>26.94</v>
      </c>
      <c r="K813" s="4">
        <v>0.15</v>
      </c>
      <c r="L813" s="3">
        <v>11.83</v>
      </c>
      <c r="M813" s="3">
        <f>SalesTable4711[[#This Row],[Quantity]]*SalesTable4711[[#This Row],[Unit Cost]]</f>
        <v>153.79</v>
      </c>
      <c r="N813" s="3">
        <f>SalesTable4711[[#This Row],[Net Revenue]]-SalesTable4711[[#This Row],[Total Cost]]</f>
        <v>143.9</v>
      </c>
      <c r="O813" s="2">
        <v>13</v>
      </c>
      <c r="P813" s="3">
        <f>SalesTable4711[[#This Row],[Unit Price]]*SalesTable4711[[#This Row],[Quantity]]</f>
        <v>350.22</v>
      </c>
      <c r="Q813" s="3">
        <f>ROUND(SalesTable4711[[#This Row],[Unit Price]]*SalesTable4711[[#This Row],[Quantity]]*(1-SalesTable4711[[#This Row],[Discount %]]),2)</f>
        <v>297.69</v>
      </c>
      <c r="R813" s="3">
        <f>SalesTable4711[[#This Row],[Net Revenue]]-SalesTable4711[[#This Row],[Total Cost]]</f>
        <v>143.9</v>
      </c>
      <c r="S813" s="34">
        <f>SalesTable4711[[#This Row],[Profit]]/SalesTable4711[[#This Row],[Net Revenue]]</f>
        <v>0.48338876011958753</v>
      </c>
    </row>
    <row r="814" spans="1:19">
      <c r="A814" s="1">
        <v>45688</v>
      </c>
      <c r="B814" t="s">
        <v>872</v>
      </c>
      <c r="C814" t="s">
        <v>73</v>
      </c>
      <c r="D814" t="s">
        <v>74</v>
      </c>
      <c r="E814" t="s">
        <v>75</v>
      </c>
      <c r="F814" t="s">
        <v>31</v>
      </c>
      <c r="G814" t="s">
        <v>32</v>
      </c>
      <c r="H814" t="s">
        <v>20</v>
      </c>
      <c r="I814" s="2">
        <v>1</v>
      </c>
      <c r="J814" s="3">
        <v>31.78</v>
      </c>
      <c r="K814" s="4">
        <v>0.15</v>
      </c>
      <c r="L814" s="3">
        <v>14.06</v>
      </c>
      <c r="M814" s="3">
        <f>SalesTable4711[[#This Row],[Quantity]]*SalesTable4711[[#This Row],[Unit Cost]]</f>
        <v>14.06</v>
      </c>
      <c r="N814" s="3">
        <f>SalesTable4711[[#This Row],[Net Revenue]]-SalesTable4711[[#This Row],[Total Cost]]</f>
        <v>12.950000000000001</v>
      </c>
      <c r="O814" s="2">
        <v>1</v>
      </c>
      <c r="P814" s="3">
        <f>SalesTable4711[[#This Row],[Unit Price]]*SalesTable4711[[#This Row],[Quantity]]</f>
        <v>31.78</v>
      </c>
      <c r="Q814" s="3">
        <f>ROUND(SalesTable4711[[#This Row],[Unit Price]]*SalesTable4711[[#This Row],[Quantity]]*(1-SalesTable4711[[#This Row],[Discount %]]),2)</f>
        <v>27.01</v>
      </c>
      <c r="R814" s="3">
        <f>SalesTable4711[[#This Row],[Net Revenue]]-SalesTable4711[[#This Row],[Total Cost]]</f>
        <v>12.950000000000001</v>
      </c>
      <c r="S814" s="34">
        <f>SalesTable4711[[#This Row],[Profit]]/SalesTable4711[[#This Row],[Net Revenue]]</f>
        <v>0.47945205479452058</v>
      </c>
    </row>
    <row r="815" spans="1:19">
      <c r="A815" s="1">
        <v>46020</v>
      </c>
      <c r="B815" t="s">
        <v>873</v>
      </c>
      <c r="C815" t="s">
        <v>66</v>
      </c>
      <c r="D815" t="s">
        <v>67</v>
      </c>
      <c r="E815" t="s">
        <v>30</v>
      </c>
      <c r="F815" t="s">
        <v>41</v>
      </c>
      <c r="G815" t="s">
        <v>42</v>
      </c>
      <c r="H815" t="s">
        <v>20</v>
      </c>
      <c r="I815" s="2">
        <v>8</v>
      </c>
      <c r="J815" s="3">
        <v>68.88</v>
      </c>
      <c r="K815" s="4">
        <v>0.2</v>
      </c>
      <c r="L815" s="3">
        <v>33.69</v>
      </c>
      <c r="M815" s="3">
        <f>SalesTable4711[[#This Row],[Quantity]]*SalesTable4711[[#This Row],[Unit Cost]]</f>
        <v>269.52</v>
      </c>
      <c r="N815" s="3">
        <f>SalesTable4711[[#This Row],[Net Revenue]]-SalesTable4711[[#This Row],[Total Cost]]</f>
        <v>171.31</v>
      </c>
      <c r="O815" s="2">
        <v>8</v>
      </c>
      <c r="P815" s="3">
        <f>SalesTable4711[[#This Row],[Unit Price]]*SalesTable4711[[#This Row],[Quantity]]</f>
        <v>551.04</v>
      </c>
      <c r="Q815" s="3">
        <f>ROUND(SalesTable4711[[#This Row],[Unit Price]]*SalesTable4711[[#This Row],[Quantity]]*(1-SalesTable4711[[#This Row],[Discount %]]),2)</f>
        <v>440.83</v>
      </c>
      <c r="R815" s="3">
        <f>SalesTable4711[[#This Row],[Net Revenue]]-SalesTable4711[[#This Row],[Total Cost]]</f>
        <v>171.31</v>
      </c>
      <c r="S815" s="34">
        <f>SalesTable4711[[#This Row],[Profit]]/SalesTable4711[[#This Row],[Net Revenue]]</f>
        <v>0.3886078533675113</v>
      </c>
    </row>
    <row r="816" spans="1:19">
      <c r="A816" s="1">
        <v>45795</v>
      </c>
      <c r="B816" t="s">
        <v>874</v>
      </c>
      <c r="C816" t="s">
        <v>82</v>
      </c>
      <c r="D816" t="s">
        <v>83</v>
      </c>
      <c r="E816" t="s">
        <v>75</v>
      </c>
      <c r="F816" t="s">
        <v>41</v>
      </c>
      <c r="G816" t="s">
        <v>42</v>
      </c>
      <c r="H816" t="s">
        <v>33</v>
      </c>
      <c r="I816" s="2">
        <v>3</v>
      </c>
      <c r="J816" s="3">
        <v>27.05</v>
      </c>
      <c r="K816" s="4">
        <v>0</v>
      </c>
      <c r="L816" s="3">
        <v>11.64</v>
      </c>
      <c r="M816" s="3">
        <f>SalesTable4711[[#This Row],[Quantity]]*SalesTable4711[[#This Row],[Unit Cost]]</f>
        <v>34.92</v>
      </c>
      <c r="N816" s="3">
        <f>SalesTable4711[[#This Row],[Net Revenue]]-SalesTable4711[[#This Row],[Total Cost]]</f>
        <v>46.230000000000004</v>
      </c>
      <c r="O816" s="2">
        <v>0</v>
      </c>
      <c r="P816" s="3">
        <f>SalesTable4711[[#This Row],[Unit Price]]*SalesTable4711[[#This Row],[Quantity]]</f>
        <v>81.150000000000006</v>
      </c>
      <c r="Q816" s="3">
        <f>ROUND(SalesTable4711[[#This Row],[Unit Price]]*SalesTable4711[[#This Row],[Quantity]]*(1-SalesTable4711[[#This Row],[Discount %]]),2)</f>
        <v>81.150000000000006</v>
      </c>
      <c r="R816" s="3">
        <f>SalesTable4711[[#This Row],[Net Revenue]]-SalesTable4711[[#This Row],[Total Cost]]</f>
        <v>46.230000000000004</v>
      </c>
      <c r="S816" s="34">
        <f>SalesTable4711[[#This Row],[Profit]]/SalesTable4711[[#This Row],[Net Revenue]]</f>
        <v>0.5696857670979667</v>
      </c>
    </row>
    <row r="817" spans="1:19">
      <c r="A817" s="1">
        <v>46013</v>
      </c>
      <c r="B817" t="s">
        <v>875</v>
      </c>
      <c r="C817" t="s">
        <v>66</v>
      </c>
      <c r="D817" t="s">
        <v>67</v>
      </c>
      <c r="E817" t="s">
        <v>30</v>
      </c>
      <c r="F817" t="s">
        <v>31</v>
      </c>
      <c r="G817" t="s">
        <v>32</v>
      </c>
      <c r="H817" t="s">
        <v>33</v>
      </c>
      <c r="I817" s="2">
        <v>5</v>
      </c>
      <c r="J817" s="3">
        <v>69.17</v>
      </c>
      <c r="K817" s="4">
        <v>0.2</v>
      </c>
      <c r="L817" s="3">
        <v>34</v>
      </c>
      <c r="M817" s="3">
        <f>SalesTable4711[[#This Row],[Quantity]]*SalesTable4711[[#This Row],[Unit Cost]]</f>
        <v>170</v>
      </c>
      <c r="N817" s="3">
        <f>SalesTable4711[[#This Row],[Net Revenue]]-SalesTable4711[[#This Row],[Total Cost]]</f>
        <v>106.68</v>
      </c>
      <c r="O817" s="2">
        <v>0</v>
      </c>
      <c r="P817" s="3">
        <f>SalesTable4711[[#This Row],[Unit Price]]*SalesTable4711[[#This Row],[Quantity]]</f>
        <v>345.85</v>
      </c>
      <c r="Q817" s="3">
        <f>ROUND(SalesTable4711[[#This Row],[Unit Price]]*SalesTable4711[[#This Row],[Quantity]]*(1-SalesTable4711[[#This Row],[Discount %]]),2)</f>
        <v>276.68</v>
      </c>
      <c r="R817" s="3">
        <f>SalesTable4711[[#This Row],[Net Revenue]]-SalesTable4711[[#This Row],[Total Cost]]</f>
        <v>106.68</v>
      </c>
      <c r="S817" s="34">
        <f>SalesTable4711[[#This Row],[Profit]]/SalesTable4711[[#This Row],[Net Revenue]]</f>
        <v>0.38557177967326878</v>
      </c>
    </row>
    <row r="818" spans="1:19">
      <c r="A818" s="1">
        <v>45966</v>
      </c>
      <c r="B818" t="s">
        <v>876</v>
      </c>
      <c r="C818" t="s">
        <v>73</v>
      </c>
      <c r="D818" t="s">
        <v>74</v>
      </c>
      <c r="E818" t="s">
        <v>75</v>
      </c>
      <c r="F818" t="s">
        <v>25</v>
      </c>
      <c r="G818" t="s">
        <v>26</v>
      </c>
      <c r="H818" t="s">
        <v>33</v>
      </c>
      <c r="I818" s="2">
        <v>9</v>
      </c>
      <c r="J818" s="3">
        <v>32.86</v>
      </c>
      <c r="K818" s="4">
        <v>0.2</v>
      </c>
      <c r="L818" s="3">
        <v>13.92</v>
      </c>
      <c r="M818" s="3">
        <f>SalesTable4711[[#This Row],[Quantity]]*SalesTable4711[[#This Row],[Unit Cost]]</f>
        <v>125.28</v>
      </c>
      <c r="N818" s="3">
        <f>SalesTable4711[[#This Row],[Net Revenue]]-SalesTable4711[[#This Row],[Total Cost]]</f>
        <v>111.31</v>
      </c>
      <c r="O818" s="2">
        <v>0</v>
      </c>
      <c r="P818" s="3">
        <f>SalesTable4711[[#This Row],[Unit Price]]*SalesTable4711[[#This Row],[Quantity]]</f>
        <v>295.74</v>
      </c>
      <c r="Q818" s="3">
        <f>ROUND(SalesTable4711[[#This Row],[Unit Price]]*SalesTable4711[[#This Row],[Quantity]]*(1-SalesTable4711[[#This Row],[Discount %]]),2)</f>
        <v>236.59</v>
      </c>
      <c r="R818" s="3">
        <f>SalesTable4711[[#This Row],[Net Revenue]]-SalesTable4711[[#This Row],[Total Cost]]</f>
        <v>111.31</v>
      </c>
      <c r="S818" s="34">
        <f>SalesTable4711[[#This Row],[Profit]]/SalesTable4711[[#This Row],[Net Revenue]]</f>
        <v>0.47047635149414602</v>
      </c>
    </row>
    <row r="819" spans="1:19">
      <c r="A819" s="1">
        <v>45865</v>
      </c>
      <c r="B819" t="s">
        <v>877</v>
      </c>
      <c r="C819" t="s">
        <v>55</v>
      </c>
      <c r="D819" t="s">
        <v>56</v>
      </c>
      <c r="E819" t="s">
        <v>24</v>
      </c>
      <c r="F819" t="s">
        <v>18</v>
      </c>
      <c r="G819" t="s">
        <v>19</v>
      </c>
      <c r="H819" t="s">
        <v>33</v>
      </c>
      <c r="I819" s="2">
        <v>1</v>
      </c>
      <c r="J819" s="3">
        <v>9.24</v>
      </c>
      <c r="K819" s="4">
        <v>0.15</v>
      </c>
      <c r="L819" s="3">
        <v>2.82</v>
      </c>
      <c r="M819" s="3">
        <f>SalesTable4711[[#This Row],[Quantity]]*SalesTable4711[[#This Row],[Unit Cost]]</f>
        <v>2.82</v>
      </c>
      <c r="N819" s="3">
        <f>SalesTable4711[[#This Row],[Net Revenue]]-SalesTable4711[[#This Row],[Total Cost]]</f>
        <v>5.0299999999999994</v>
      </c>
      <c r="O819" s="2">
        <v>0</v>
      </c>
      <c r="P819" s="3">
        <f>SalesTable4711[[#This Row],[Unit Price]]*SalesTable4711[[#This Row],[Quantity]]</f>
        <v>9.24</v>
      </c>
      <c r="Q819" s="3">
        <f>ROUND(SalesTable4711[[#This Row],[Unit Price]]*SalesTable4711[[#This Row],[Quantity]]*(1-SalesTable4711[[#This Row],[Discount %]]),2)</f>
        <v>7.85</v>
      </c>
      <c r="R819" s="3">
        <f>SalesTable4711[[#This Row],[Net Revenue]]-SalesTable4711[[#This Row],[Total Cost]]</f>
        <v>5.0299999999999994</v>
      </c>
      <c r="S819" s="34">
        <f>SalesTable4711[[#This Row],[Profit]]/SalesTable4711[[#This Row],[Net Revenue]]</f>
        <v>0.64076433121019105</v>
      </c>
    </row>
    <row r="820" spans="1:19">
      <c r="A820" s="1">
        <v>45769</v>
      </c>
      <c r="B820" t="s">
        <v>878</v>
      </c>
      <c r="C820" t="s">
        <v>82</v>
      </c>
      <c r="D820" t="s">
        <v>83</v>
      </c>
      <c r="E820" t="s">
        <v>75</v>
      </c>
      <c r="F820" t="s">
        <v>18</v>
      </c>
      <c r="G820" t="s">
        <v>19</v>
      </c>
      <c r="H820" t="s">
        <v>33</v>
      </c>
      <c r="I820" s="2">
        <v>2</v>
      </c>
      <c r="J820" s="3">
        <v>28.05</v>
      </c>
      <c r="K820" s="4">
        <v>0.05</v>
      </c>
      <c r="L820" s="3">
        <v>11.54</v>
      </c>
      <c r="M820" s="3">
        <f>SalesTable4711[[#This Row],[Quantity]]*SalesTable4711[[#This Row],[Unit Cost]]</f>
        <v>23.08</v>
      </c>
      <c r="N820" s="3">
        <f>SalesTable4711[[#This Row],[Net Revenue]]-SalesTable4711[[#This Row],[Total Cost]]</f>
        <v>30.22</v>
      </c>
      <c r="O820" s="2">
        <v>0</v>
      </c>
      <c r="P820" s="3">
        <f>SalesTable4711[[#This Row],[Unit Price]]*SalesTable4711[[#This Row],[Quantity]]</f>
        <v>56.1</v>
      </c>
      <c r="Q820" s="3">
        <f>ROUND(SalesTable4711[[#This Row],[Unit Price]]*SalesTable4711[[#This Row],[Quantity]]*(1-SalesTable4711[[#This Row],[Discount %]]),2)</f>
        <v>53.3</v>
      </c>
      <c r="R820" s="3">
        <f>SalesTable4711[[#This Row],[Net Revenue]]-SalesTable4711[[#This Row],[Total Cost]]</f>
        <v>30.22</v>
      </c>
      <c r="S820" s="34">
        <f>SalesTable4711[[#This Row],[Profit]]/SalesTable4711[[#This Row],[Net Revenue]]</f>
        <v>0.56697936210131328</v>
      </c>
    </row>
    <row r="821" spans="1:19">
      <c r="A821" s="1">
        <v>45980</v>
      </c>
      <c r="B821" t="s">
        <v>879</v>
      </c>
      <c r="C821" t="s">
        <v>66</v>
      </c>
      <c r="D821" t="s">
        <v>67</v>
      </c>
      <c r="E821" t="s">
        <v>30</v>
      </c>
      <c r="F821" t="s">
        <v>18</v>
      </c>
      <c r="G821" t="s">
        <v>19</v>
      </c>
      <c r="H821" t="s">
        <v>20</v>
      </c>
      <c r="I821" s="2">
        <v>6</v>
      </c>
      <c r="J821" s="3">
        <v>70.94</v>
      </c>
      <c r="K821" s="4">
        <v>0.2</v>
      </c>
      <c r="L821" s="3">
        <v>34.619999999999997</v>
      </c>
      <c r="M821" s="3">
        <f>SalesTable4711[[#This Row],[Quantity]]*SalesTable4711[[#This Row],[Unit Cost]]</f>
        <v>207.71999999999997</v>
      </c>
      <c r="N821" s="3">
        <f>SalesTable4711[[#This Row],[Net Revenue]]-SalesTable4711[[#This Row],[Total Cost]]</f>
        <v>132.79000000000002</v>
      </c>
      <c r="O821" s="2">
        <v>6</v>
      </c>
      <c r="P821" s="3">
        <f>SalesTable4711[[#This Row],[Unit Price]]*SalesTable4711[[#This Row],[Quantity]]</f>
        <v>425.64</v>
      </c>
      <c r="Q821" s="3">
        <f>ROUND(SalesTable4711[[#This Row],[Unit Price]]*SalesTable4711[[#This Row],[Quantity]]*(1-SalesTable4711[[#This Row],[Discount %]]),2)</f>
        <v>340.51</v>
      </c>
      <c r="R821" s="3">
        <f>SalesTable4711[[#This Row],[Net Revenue]]-SalesTable4711[[#This Row],[Total Cost]]</f>
        <v>132.79000000000002</v>
      </c>
      <c r="S821" s="34">
        <f>SalesTable4711[[#This Row],[Profit]]/SalesTable4711[[#This Row],[Net Revenue]]</f>
        <v>0.38997386273530887</v>
      </c>
    </row>
    <row r="822" spans="1:19">
      <c r="A822" s="1">
        <v>45799</v>
      </c>
      <c r="B822" t="s">
        <v>880</v>
      </c>
      <c r="C822" t="s">
        <v>73</v>
      </c>
      <c r="D822" t="s">
        <v>74</v>
      </c>
      <c r="E822" t="s">
        <v>75</v>
      </c>
      <c r="F822" t="s">
        <v>18</v>
      </c>
      <c r="G822" t="s">
        <v>19</v>
      </c>
      <c r="H822" t="s">
        <v>33</v>
      </c>
      <c r="I822" s="2">
        <v>5</v>
      </c>
      <c r="J822" s="3">
        <v>31.55</v>
      </c>
      <c r="K822" s="4">
        <v>0.1</v>
      </c>
      <c r="L822" s="3">
        <v>14.11</v>
      </c>
      <c r="M822" s="3">
        <f>SalesTable4711[[#This Row],[Quantity]]*SalesTable4711[[#This Row],[Unit Cost]]</f>
        <v>70.55</v>
      </c>
      <c r="N822" s="3">
        <f>SalesTable4711[[#This Row],[Net Revenue]]-SalesTable4711[[#This Row],[Total Cost]]</f>
        <v>71.429999999999993</v>
      </c>
      <c r="O822" s="2">
        <v>0</v>
      </c>
      <c r="P822" s="3">
        <f>SalesTable4711[[#This Row],[Unit Price]]*SalesTable4711[[#This Row],[Quantity]]</f>
        <v>157.75</v>
      </c>
      <c r="Q822" s="3">
        <f>ROUND(SalesTable4711[[#This Row],[Unit Price]]*SalesTable4711[[#This Row],[Quantity]]*(1-SalesTable4711[[#This Row],[Discount %]]),2)</f>
        <v>141.97999999999999</v>
      </c>
      <c r="R822" s="3">
        <f>SalesTable4711[[#This Row],[Net Revenue]]-SalesTable4711[[#This Row],[Total Cost]]</f>
        <v>71.429999999999993</v>
      </c>
      <c r="S822" s="34">
        <f>SalesTable4711[[#This Row],[Profit]]/SalesTable4711[[#This Row],[Net Revenue]]</f>
        <v>0.50309902803211715</v>
      </c>
    </row>
    <row r="823" spans="1:19">
      <c r="A823" s="1">
        <v>45858</v>
      </c>
      <c r="B823" t="s">
        <v>881</v>
      </c>
      <c r="C823" t="s">
        <v>73</v>
      </c>
      <c r="D823" t="s">
        <v>74</v>
      </c>
      <c r="E823" t="s">
        <v>75</v>
      </c>
      <c r="F823" t="s">
        <v>41</v>
      </c>
      <c r="G823" t="s">
        <v>42</v>
      </c>
      <c r="H823" t="s">
        <v>33</v>
      </c>
      <c r="I823" s="2">
        <v>1</v>
      </c>
      <c r="J823" s="3">
        <v>32.799999999999997</v>
      </c>
      <c r="K823" s="4">
        <v>0.15</v>
      </c>
      <c r="L823" s="3">
        <v>13.92</v>
      </c>
      <c r="M823" s="3">
        <f>SalesTable4711[[#This Row],[Quantity]]*SalesTable4711[[#This Row],[Unit Cost]]</f>
        <v>13.92</v>
      </c>
      <c r="N823" s="3">
        <f>SalesTable4711[[#This Row],[Net Revenue]]-SalesTable4711[[#This Row],[Total Cost]]</f>
        <v>13.959999999999999</v>
      </c>
      <c r="O823" s="2">
        <v>0</v>
      </c>
      <c r="P823" s="3">
        <f>SalesTable4711[[#This Row],[Unit Price]]*SalesTable4711[[#This Row],[Quantity]]</f>
        <v>32.799999999999997</v>
      </c>
      <c r="Q823" s="3">
        <f>ROUND(SalesTable4711[[#This Row],[Unit Price]]*SalesTable4711[[#This Row],[Quantity]]*(1-SalesTable4711[[#This Row],[Discount %]]),2)</f>
        <v>27.88</v>
      </c>
      <c r="R823" s="3">
        <f>SalesTable4711[[#This Row],[Net Revenue]]-SalesTable4711[[#This Row],[Total Cost]]</f>
        <v>13.959999999999999</v>
      </c>
      <c r="S823" s="34">
        <f>SalesTable4711[[#This Row],[Profit]]/SalesTable4711[[#This Row],[Net Revenue]]</f>
        <v>0.50071736011477763</v>
      </c>
    </row>
    <row r="824" spans="1:19">
      <c r="A824" s="1">
        <v>45663</v>
      </c>
      <c r="B824" t="s">
        <v>882</v>
      </c>
      <c r="C824" t="s">
        <v>82</v>
      </c>
      <c r="D824" t="s">
        <v>83</v>
      </c>
      <c r="E824" t="s">
        <v>75</v>
      </c>
      <c r="F824" t="s">
        <v>25</v>
      </c>
      <c r="G824" t="s">
        <v>26</v>
      </c>
      <c r="H824" t="s">
        <v>33</v>
      </c>
      <c r="I824" s="2">
        <v>5</v>
      </c>
      <c r="J824" s="3">
        <v>27.92</v>
      </c>
      <c r="K824" s="4">
        <v>0.2</v>
      </c>
      <c r="L824" s="3">
        <v>11.55</v>
      </c>
      <c r="M824" s="3">
        <f>SalesTable4711[[#This Row],[Quantity]]*SalesTable4711[[#This Row],[Unit Cost]]</f>
        <v>57.75</v>
      </c>
      <c r="N824" s="3">
        <f>SalesTable4711[[#This Row],[Net Revenue]]-SalesTable4711[[#This Row],[Total Cost]]</f>
        <v>53.930000000000007</v>
      </c>
      <c r="O824" s="2">
        <v>0</v>
      </c>
      <c r="P824" s="3">
        <f>SalesTable4711[[#This Row],[Unit Price]]*SalesTable4711[[#This Row],[Quantity]]</f>
        <v>139.60000000000002</v>
      </c>
      <c r="Q824" s="3">
        <f>ROUND(SalesTable4711[[#This Row],[Unit Price]]*SalesTable4711[[#This Row],[Quantity]]*(1-SalesTable4711[[#This Row],[Discount %]]),2)</f>
        <v>111.68</v>
      </c>
      <c r="R824" s="3">
        <f>SalesTable4711[[#This Row],[Net Revenue]]-SalesTable4711[[#This Row],[Total Cost]]</f>
        <v>53.930000000000007</v>
      </c>
      <c r="S824" s="34">
        <f>SalesTable4711[[#This Row],[Profit]]/SalesTable4711[[#This Row],[Net Revenue]]</f>
        <v>0.48289756446991405</v>
      </c>
    </row>
    <row r="825" spans="1:19">
      <c r="A825" s="1">
        <v>46012</v>
      </c>
      <c r="B825" t="s">
        <v>883</v>
      </c>
      <c r="C825" t="s">
        <v>66</v>
      </c>
      <c r="D825" t="s">
        <v>67</v>
      </c>
      <c r="E825" t="s">
        <v>30</v>
      </c>
      <c r="F825" t="s">
        <v>25</v>
      </c>
      <c r="G825" t="s">
        <v>26</v>
      </c>
      <c r="H825" t="s">
        <v>20</v>
      </c>
      <c r="I825" s="2">
        <v>8</v>
      </c>
      <c r="J825" s="3">
        <v>70.709999999999994</v>
      </c>
      <c r="K825" s="4">
        <v>0.2</v>
      </c>
      <c r="L825" s="3">
        <v>33.81</v>
      </c>
      <c r="M825" s="3">
        <f>SalesTable4711[[#This Row],[Quantity]]*SalesTable4711[[#This Row],[Unit Cost]]</f>
        <v>270.48</v>
      </c>
      <c r="N825" s="3">
        <f>SalesTable4711[[#This Row],[Net Revenue]]-SalesTable4711[[#This Row],[Total Cost]]</f>
        <v>182.06</v>
      </c>
      <c r="O825" s="2">
        <v>8</v>
      </c>
      <c r="P825" s="3">
        <f>SalesTable4711[[#This Row],[Unit Price]]*SalesTable4711[[#This Row],[Quantity]]</f>
        <v>565.67999999999995</v>
      </c>
      <c r="Q825" s="3">
        <f>ROUND(SalesTable4711[[#This Row],[Unit Price]]*SalesTable4711[[#This Row],[Quantity]]*(1-SalesTable4711[[#This Row],[Discount %]]),2)</f>
        <v>452.54</v>
      </c>
      <c r="R825" s="3">
        <f>SalesTable4711[[#This Row],[Net Revenue]]-SalesTable4711[[#This Row],[Total Cost]]</f>
        <v>182.06</v>
      </c>
      <c r="S825" s="34">
        <f>SalesTable4711[[#This Row],[Profit]]/SalesTable4711[[#This Row],[Net Revenue]]</f>
        <v>0.4023069783886507</v>
      </c>
    </row>
    <row r="826" spans="1:19">
      <c r="A826" s="1">
        <v>45741</v>
      </c>
      <c r="B826" t="s">
        <v>884</v>
      </c>
      <c r="C826" t="s">
        <v>58</v>
      </c>
      <c r="D826" t="s">
        <v>59</v>
      </c>
      <c r="E826" t="s">
        <v>17</v>
      </c>
      <c r="F826" t="s">
        <v>41</v>
      </c>
      <c r="G826" t="s">
        <v>42</v>
      </c>
      <c r="H826" t="s">
        <v>20</v>
      </c>
      <c r="I826" s="2">
        <v>2</v>
      </c>
      <c r="J826" s="3">
        <v>19.62</v>
      </c>
      <c r="K826" s="4">
        <v>0.1</v>
      </c>
      <c r="L826" s="3">
        <v>7.38</v>
      </c>
      <c r="M826" s="3">
        <f>SalesTable4711[[#This Row],[Quantity]]*SalesTable4711[[#This Row],[Unit Cost]]</f>
        <v>14.76</v>
      </c>
      <c r="N826" s="3">
        <f>SalesTable4711[[#This Row],[Net Revenue]]-SalesTable4711[[#This Row],[Total Cost]]</f>
        <v>20.560000000000002</v>
      </c>
      <c r="O826" s="2">
        <v>2</v>
      </c>
      <c r="P826" s="3">
        <f>SalesTable4711[[#This Row],[Unit Price]]*SalesTable4711[[#This Row],[Quantity]]</f>
        <v>39.24</v>
      </c>
      <c r="Q826" s="3">
        <f>ROUND(SalesTable4711[[#This Row],[Unit Price]]*SalesTable4711[[#This Row],[Quantity]]*(1-SalesTable4711[[#This Row],[Discount %]]),2)</f>
        <v>35.32</v>
      </c>
      <c r="R826" s="3">
        <f>SalesTable4711[[#This Row],[Net Revenue]]-SalesTable4711[[#This Row],[Total Cost]]</f>
        <v>20.560000000000002</v>
      </c>
      <c r="S826" s="34">
        <f>SalesTable4711[[#This Row],[Profit]]/SalesTable4711[[#This Row],[Net Revenue]]</f>
        <v>0.58210645526613825</v>
      </c>
    </row>
    <row r="827" spans="1:19">
      <c r="A827" s="1">
        <v>45953</v>
      </c>
      <c r="B827" t="s">
        <v>885</v>
      </c>
      <c r="C827" t="s">
        <v>73</v>
      </c>
      <c r="D827" t="s">
        <v>74</v>
      </c>
      <c r="E827" t="s">
        <v>75</v>
      </c>
      <c r="F827" t="s">
        <v>31</v>
      </c>
      <c r="G827" t="s">
        <v>32</v>
      </c>
      <c r="H827" t="s">
        <v>20</v>
      </c>
      <c r="I827" s="2">
        <v>4</v>
      </c>
      <c r="J827" s="3">
        <v>31.61</v>
      </c>
      <c r="K827" s="4">
        <v>0.15</v>
      </c>
      <c r="L827" s="3">
        <v>14.47</v>
      </c>
      <c r="M827" s="3">
        <f>SalesTable4711[[#This Row],[Quantity]]*SalesTable4711[[#This Row],[Unit Cost]]</f>
        <v>57.88</v>
      </c>
      <c r="N827" s="3">
        <f>SalesTable4711[[#This Row],[Net Revenue]]-SalesTable4711[[#This Row],[Total Cost]]</f>
        <v>49.589999999999996</v>
      </c>
      <c r="O827" s="2">
        <v>4</v>
      </c>
      <c r="P827" s="3">
        <f>SalesTable4711[[#This Row],[Unit Price]]*SalesTable4711[[#This Row],[Quantity]]</f>
        <v>126.44</v>
      </c>
      <c r="Q827" s="3">
        <f>ROUND(SalesTable4711[[#This Row],[Unit Price]]*SalesTable4711[[#This Row],[Quantity]]*(1-SalesTable4711[[#This Row],[Discount %]]),2)</f>
        <v>107.47</v>
      </c>
      <c r="R827" s="3">
        <f>SalesTable4711[[#This Row],[Net Revenue]]-SalesTable4711[[#This Row],[Total Cost]]</f>
        <v>49.589999999999996</v>
      </c>
      <c r="S827" s="34">
        <f>SalesTable4711[[#This Row],[Profit]]/SalesTable4711[[#This Row],[Net Revenue]]</f>
        <v>0.46143109705033958</v>
      </c>
    </row>
    <row r="828" spans="1:19">
      <c r="A828" s="1">
        <v>45673</v>
      </c>
      <c r="B828" t="s">
        <v>886</v>
      </c>
      <c r="C828" t="s">
        <v>63</v>
      </c>
      <c r="D828" t="s">
        <v>64</v>
      </c>
      <c r="E828" t="s">
        <v>17</v>
      </c>
      <c r="F828" t="s">
        <v>25</v>
      </c>
      <c r="G828" t="s">
        <v>26</v>
      </c>
      <c r="H828" t="s">
        <v>20</v>
      </c>
      <c r="I828" s="2">
        <v>1</v>
      </c>
      <c r="J828" s="3">
        <v>81.53</v>
      </c>
      <c r="K828" s="4">
        <v>0.15</v>
      </c>
      <c r="L828" s="3">
        <v>45.12</v>
      </c>
      <c r="M828" s="3">
        <f>SalesTable4711[[#This Row],[Quantity]]*SalesTable4711[[#This Row],[Unit Cost]]</f>
        <v>45.12</v>
      </c>
      <c r="N828" s="3">
        <f>SalesTable4711[[#This Row],[Net Revenue]]-SalesTable4711[[#This Row],[Total Cost]]</f>
        <v>24.18</v>
      </c>
      <c r="O828" s="2">
        <v>1</v>
      </c>
      <c r="P828" s="3">
        <f>SalesTable4711[[#This Row],[Unit Price]]*SalesTable4711[[#This Row],[Quantity]]</f>
        <v>81.53</v>
      </c>
      <c r="Q828" s="3">
        <f>ROUND(SalesTable4711[[#This Row],[Unit Price]]*SalesTable4711[[#This Row],[Quantity]]*(1-SalesTable4711[[#This Row],[Discount %]]),2)</f>
        <v>69.3</v>
      </c>
      <c r="R828" s="3">
        <f>SalesTable4711[[#This Row],[Net Revenue]]-SalesTable4711[[#This Row],[Total Cost]]</f>
        <v>24.18</v>
      </c>
      <c r="S828" s="34">
        <f>SalesTable4711[[#This Row],[Profit]]/SalesTable4711[[#This Row],[Net Revenue]]</f>
        <v>0.3489177489177489</v>
      </c>
    </row>
    <row r="829" spans="1:19">
      <c r="A829" s="1">
        <v>45856</v>
      </c>
      <c r="B829" t="s">
        <v>887</v>
      </c>
      <c r="C829" t="s">
        <v>39</v>
      </c>
      <c r="D829" t="s">
        <v>40</v>
      </c>
      <c r="E829" t="s">
        <v>30</v>
      </c>
      <c r="F829" t="s">
        <v>25</v>
      </c>
      <c r="G829" t="s">
        <v>26</v>
      </c>
      <c r="H829" t="s">
        <v>33</v>
      </c>
      <c r="I829" s="2">
        <v>4</v>
      </c>
      <c r="J829" s="3">
        <v>53.92</v>
      </c>
      <c r="K829" s="4">
        <v>0</v>
      </c>
      <c r="L829" s="3">
        <v>27.27</v>
      </c>
      <c r="M829" s="3">
        <f>SalesTable4711[[#This Row],[Quantity]]*SalesTable4711[[#This Row],[Unit Cost]]</f>
        <v>109.08</v>
      </c>
      <c r="N829" s="3">
        <f>SalesTable4711[[#This Row],[Net Revenue]]-SalesTable4711[[#This Row],[Total Cost]]</f>
        <v>106.60000000000001</v>
      </c>
      <c r="O829" s="2">
        <v>0</v>
      </c>
      <c r="P829" s="3">
        <f>SalesTable4711[[#This Row],[Unit Price]]*SalesTable4711[[#This Row],[Quantity]]</f>
        <v>215.68</v>
      </c>
      <c r="Q829" s="3">
        <f>ROUND(SalesTable4711[[#This Row],[Unit Price]]*SalesTable4711[[#This Row],[Quantity]]*(1-SalesTable4711[[#This Row],[Discount %]]),2)</f>
        <v>215.68</v>
      </c>
      <c r="R829" s="3">
        <f>SalesTable4711[[#This Row],[Net Revenue]]-SalesTable4711[[#This Row],[Total Cost]]</f>
        <v>106.60000000000001</v>
      </c>
      <c r="S829" s="34">
        <f>SalesTable4711[[#This Row],[Profit]]/SalesTable4711[[#This Row],[Net Revenue]]</f>
        <v>0.49425074183976264</v>
      </c>
    </row>
    <row r="830" spans="1:19">
      <c r="A830" s="1">
        <v>45707</v>
      </c>
      <c r="B830" t="s">
        <v>888</v>
      </c>
      <c r="C830" t="s">
        <v>35</v>
      </c>
      <c r="D830" t="s">
        <v>36</v>
      </c>
      <c r="E830" t="s">
        <v>17</v>
      </c>
      <c r="F830" t="s">
        <v>31</v>
      </c>
      <c r="G830" t="s">
        <v>32</v>
      </c>
      <c r="H830" t="s">
        <v>33</v>
      </c>
      <c r="I830" s="2">
        <v>5</v>
      </c>
      <c r="J830" s="3">
        <v>24.16</v>
      </c>
      <c r="K830" s="4">
        <v>0</v>
      </c>
      <c r="L830" s="3">
        <v>9.7899999999999991</v>
      </c>
      <c r="M830" s="3">
        <f>SalesTable4711[[#This Row],[Quantity]]*SalesTable4711[[#This Row],[Unit Cost]]</f>
        <v>48.949999999999996</v>
      </c>
      <c r="N830" s="3">
        <f>SalesTable4711[[#This Row],[Net Revenue]]-SalesTable4711[[#This Row],[Total Cost]]</f>
        <v>71.849999999999994</v>
      </c>
      <c r="O830" s="2">
        <v>0</v>
      </c>
      <c r="P830" s="3">
        <f>SalesTable4711[[#This Row],[Unit Price]]*SalesTable4711[[#This Row],[Quantity]]</f>
        <v>120.8</v>
      </c>
      <c r="Q830" s="3">
        <f>ROUND(SalesTable4711[[#This Row],[Unit Price]]*SalesTable4711[[#This Row],[Quantity]]*(1-SalesTable4711[[#This Row],[Discount %]]),2)</f>
        <v>120.8</v>
      </c>
      <c r="R830" s="3">
        <f>SalesTable4711[[#This Row],[Net Revenue]]-SalesTable4711[[#This Row],[Total Cost]]</f>
        <v>71.849999999999994</v>
      </c>
      <c r="S830" s="34">
        <f>SalesTable4711[[#This Row],[Profit]]/SalesTable4711[[#This Row],[Net Revenue]]</f>
        <v>0.5947847682119205</v>
      </c>
    </row>
    <row r="831" spans="1:19">
      <c r="A831" s="1">
        <v>45948</v>
      </c>
      <c r="B831" t="s">
        <v>889</v>
      </c>
      <c r="C831" t="s">
        <v>55</v>
      </c>
      <c r="D831" t="s">
        <v>56</v>
      </c>
      <c r="E831" t="s">
        <v>24</v>
      </c>
      <c r="F831" t="s">
        <v>18</v>
      </c>
      <c r="G831" t="s">
        <v>19</v>
      </c>
      <c r="H831" t="s">
        <v>33</v>
      </c>
      <c r="I831" s="2">
        <v>7</v>
      </c>
      <c r="J831" s="3">
        <v>9.2100000000000009</v>
      </c>
      <c r="K831" s="4">
        <v>0.1</v>
      </c>
      <c r="L831" s="3">
        <v>2.87</v>
      </c>
      <c r="M831" s="3">
        <f>SalesTable4711[[#This Row],[Quantity]]*SalesTable4711[[#This Row],[Unit Cost]]</f>
        <v>20.09</v>
      </c>
      <c r="N831" s="3">
        <f>SalesTable4711[[#This Row],[Net Revenue]]-SalesTable4711[[#This Row],[Total Cost]]</f>
        <v>37.930000000000007</v>
      </c>
      <c r="O831" s="2">
        <v>0</v>
      </c>
      <c r="P831" s="3">
        <f>SalesTable4711[[#This Row],[Unit Price]]*SalesTable4711[[#This Row],[Quantity]]</f>
        <v>64.47</v>
      </c>
      <c r="Q831" s="3">
        <f>ROUND(SalesTable4711[[#This Row],[Unit Price]]*SalesTable4711[[#This Row],[Quantity]]*(1-SalesTable4711[[#This Row],[Discount %]]),2)</f>
        <v>58.02</v>
      </c>
      <c r="R831" s="3">
        <f>SalesTable4711[[#This Row],[Net Revenue]]-SalesTable4711[[#This Row],[Total Cost]]</f>
        <v>37.930000000000007</v>
      </c>
      <c r="S831" s="34">
        <f>SalesTable4711[[#This Row],[Profit]]/SalesTable4711[[#This Row],[Net Revenue]]</f>
        <v>0.65374008962426755</v>
      </c>
    </row>
    <row r="832" spans="1:19">
      <c r="A832" s="1">
        <v>45993</v>
      </c>
      <c r="B832" t="s">
        <v>890</v>
      </c>
      <c r="C832" t="s">
        <v>35</v>
      </c>
      <c r="D832" t="s">
        <v>36</v>
      </c>
      <c r="E832" t="s">
        <v>17</v>
      </c>
      <c r="F832" t="s">
        <v>18</v>
      </c>
      <c r="G832" t="s">
        <v>19</v>
      </c>
      <c r="H832" t="s">
        <v>33</v>
      </c>
      <c r="I832" s="2">
        <v>11</v>
      </c>
      <c r="J832" s="3">
        <v>23.93</v>
      </c>
      <c r="K832" s="4">
        <v>0.2</v>
      </c>
      <c r="L832" s="3">
        <v>9.5500000000000007</v>
      </c>
      <c r="M832" s="3">
        <f>SalesTable4711[[#This Row],[Quantity]]*SalesTable4711[[#This Row],[Unit Cost]]</f>
        <v>105.05000000000001</v>
      </c>
      <c r="N832" s="3">
        <f>SalesTable4711[[#This Row],[Net Revenue]]-SalesTable4711[[#This Row],[Total Cost]]</f>
        <v>105.53</v>
      </c>
      <c r="O832" s="2">
        <v>0</v>
      </c>
      <c r="P832" s="3">
        <f>SalesTable4711[[#This Row],[Unit Price]]*SalesTable4711[[#This Row],[Quantity]]</f>
        <v>263.23</v>
      </c>
      <c r="Q832" s="3">
        <f>ROUND(SalesTable4711[[#This Row],[Unit Price]]*SalesTable4711[[#This Row],[Quantity]]*(1-SalesTable4711[[#This Row],[Discount %]]),2)</f>
        <v>210.58</v>
      </c>
      <c r="R832" s="3">
        <f>SalesTable4711[[#This Row],[Net Revenue]]-SalesTable4711[[#This Row],[Total Cost]]</f>
        <v>105.53</v>
      </c>
      <c r="S832" s="34">
        <f>SalesTable4711[[#This Row],[Profit]]/SalesTable4711[[#This Row],[Net Revenue]]</f>
        <v>0.50113970937410957</v>
      </c>
    </row>
    <row r="833" spans="1:19">
      <c r="A833" s="1">
        <v>45990</v>
      </c>
      <c r="B833" t="s">
        <v>891</v>
      </c>
      <c r="C833" t="s">
        <v>15</v>
      </c>
      <c r="D833" t="s">
        <v>16</v>
      </c>
      <c r="E833" t="s">
        <v>17</v>
      </c>
      <c r="F833" t="s">
        <v>31</v>
      </c>
      <c r="G833" t="s">
        <v>32</v>
      </c>
      <c r="H833" t="s">
        <v>20</v>
      </c>
      <c r="I833" s="2">
        <v>11</v>
      </c>
      <c r="J833" s="3">
        <v>29.9</v>
      </c>
      <c r="K833" s="4">
        <v>0.2</v>
      </c>
      <c r="L833" s="3">
        <v>12.15</v>
      </c>
      <c r="M833" s="3">
        <f>SalesTable4711[[#This Row],[Quantity]]*SalesTable4711[[#This Row],[Unit Cost]]</f>
        <v>133.65</v>
      </c>
      <c r="N833" s="3">
        <f>SalesTable4711[[#This Row],[Net Revenue]]-SalesTable4711[[#This Row],[Total Cost]]</f>
        <v>129.47</v>
      </c>
      <c r="O833" s="2">
        <v>11</v>
      </c>
      <c r="P833" s="3">
        <f>SalesTable4711[[#This Row],[Unit Price]]*SalesTable4711[[#This Row],[Quantity]]</f>
        <v>328.9</v>
      </c>
      <c r="Q833" s="3">
        <f>ROUND(SalesTable4711[[#This Row],[Unit Price]]*SalesTable4711[[#This Row],[Quantity]]*(1-SalesTable4711[[#This Row],[Discount %]]),2)</f>
        <v>263.12</v>
      </c>
      <c r="R833" s="3">
        <f>SalesTable4711[[#This Row],[Net Revenue]]-SalesTable4711[[#This Row],[Total Cost]]</f>
        <v>129.47</v>
      </c>
      <c r="S833" s="34">
        <f>SalesTable4711[[#This Row],[Profit]]/SalesTable4711[[#This Row],[Net Revenue]]</f>
        <v>0.49205685618729095</v>
      </c>
    </row>
    <row r="834" spans="1:19">
      <c r="A834" s="1">
        <v>45665</v>
      </c>
      <c r="B834" t="s">
        <v>892</v>
      </c>
      <c r="C834" t="s">
        <v>15</v>
      </c>
      <c r="D834" t="s">
        <v>16</v>
      </c>
      <c r="E834" t="s">
        <v>17</v>
      </c>
      <c r="F834" t="s">
        <v>52</v>
      </c>
      <c r="G834" t="s">
        <v>53</v>
      </c>
      <c r="H834" t="s">
        <v>33</v>
      </c>
      <c r="I834" s="2">
        <v>8</v>
      </c>
      <c r="J834" s="3">
        <v>29.44</v>
      </c>
      <c r="K834" s="4">
        <v>0.1</v>
      </c>
      <c r="L834" s="3">
        <v>11.91</v>
      </c>
      <c r="M834" s="3">
        <f>SalesTable4711[[#This Row],[Quantity]]*SalesTable4711[[#This Row],[Unit Cost]]</f>
        <v>95.28</v>
      </c>
      <c r="N834" s="3">
        <f>SalesTable4711[[#This Row],[Net Revenue]]-SalesTable4711[[#This Row],[Total Cost]]</f>
        <v>116.69</v>
      </c>
      <c r="O834" s="2">
        <v>0</v>
      </c>
      <c r="P834" s="3">
        <f>SalesTable4711[[#This Row],[Unit Price]]*SalesTable4711[[#This Row],[Quantity]]</f>
        <v>235.52</v>
      </c>
      <c r="Q834" s="3">
        <f>ROUND(SalesTable4711[[#This Row],[Unit Price]]*SalesTable4711[[#This Row],[Quantity]]*(1-SalesTable4711[[#This Row],[Discount %]]),2)</f>
        <v>211.97</v>
      </c>
      <c r="R834" s="3">
        <f>SalesTable4711[[#This Row],[Net Revenue]]-SalesTable4711[[#This Row],[Total Cost]]</f>
        <v>116.69</v>
      </c>
      <c r="S834" s="34">
        <f>SalesTable4711[[#This Row],[Profit]]/SalesTable4711[[#This Row],[Net Revenue]]</f>
        <v>0.55050242958909279</v>
      </c>
    </row>
    <row r="835" spans="1:19">
      <c r="A835" s="1">
        <v>45904</v>
      </c>
      <c r="B835" t="s">
        <v>893</v>
      </c>
      <c r="C835" t="s">
        <v>28</v>
      </c>
      <c r="D835" t="s">
        <v>29</v>
      </c>
      <c r="E835" t="s">
        <v>30</v>
      </c>
      <c r="F835" t="s">
        <v>52</v>
      </c>
      <c r="G835" t="s">
        <v>53</v>
      </c>
      <c r="H835" t="s">
        <v>33</v>
      </c>
      <c r="I835" s="2">
        <v>1</v>
      </c>
      <c r="J835" s="3">
        <v>25.44</v>
      </c>
      <c r="K835" s="4">
        <v>0.1</v>
      </c>
      <c r="L835" s="3">
        <v>10.64</v>
      </c>
      <c r="M835" s="3">
        <f>SalesTable4711[[#This Row],[Quantity]]*SalesTable4711[[#This Row],[Unit Cost]]</f>
        <v>10.64</v>
      </c>
      <c r="N835" s="3">
        <f>SalesTable4711[[#This Row],[Net Revenue]]-SalesTable4711[[#This Row],[Total Cost]]</f>
        <v>12.259999999999998</v>
      </c>
      <c r="O835" s="2">
        <v>0</v>
      </c>
      <c r="P835" s="3">
        <f>SalesTable4711[[#This Row],[Unit Price]]*SalesTable4711[[#This Row],[Quantity]]</f>
        <v>25.44</v>
      </c>
      <c r="Q835" s="3">
        <f>ROUND(SalesTable4711[[#This Row],[Unit Price]]*SalesTable4711[[#This Row],[Quantity]]*(1-SalesTable4711[[#This Row],[Discount %]]),2)</f>
        <v>22.9</v>
      </c>
      <c r="R835" s="3">
        <f>SalesTable4711[[#This Row],[Net Revenue]]-SalesTable4711[[#This Row],[Total Cost]]</f>
        <v>12.259999999999998</v>
      </c>
      <c r="S835" s="34">
        <f>SalesTable4711[[#This Row],[Profit]]/SalesTable4711[[#This Row],[Net Revenue]]</f>
        <v>0.5353711790393012</v>
      </c>
    </row>
    <row r="836" spans="1:19">
      <c r="A836" s="1">
        <v>45763</v>
      </c>
      <c r="B836" t="s">
        <v>894</v>
      </c>
      <c r="C836" t="s">
        <v>39</v>
      </c>
      <c r="D836" t="s">
        <v>40</v>
      </c>
      <c r="E836" t="s">
        <v>30</v>
      </c>
      <c r="F836" t="s">
        <v>18</v>
      </c>
      <c r="G836" t="s">
        <v>19</v>
      </c>
      <c r="H836" t="s">
        <v>33</v>
      </c>
      <c r="I836" s="2">
        <v>6</v>
      </c>
      <c r="J836" s="3">
        <v>55.05</v>
      </c>
      <c r="K836" s="4">
        <v>0.05</v>
      </c>
      <c r="L836" s="3">
        <v>27.48</v>
      </c>
      <c r="M836" s="3">
        <f>SalesTable4711[[#This Row],[Quantity]]*SalesTable4711[[#This Row],[Unit Cost]]</f>
        <v>164.88</v>
      </c>
      <c r="N836" s="3">
        <f>SalesTable4711[[#This Row],[Net Revenue]]-SalesTable4711[[#This Row],[Total Cost]]</f>
        <v>148.91000000000003</v>
      </c>
      <c r="O836" s="2">
        <v>0</v>
      </c>
      <c r="P836" s="3">
        <f>SalesTable4711[[#This Row],[Unit Price]]*SalesTable4711[[#This Row],[Quantity]]</f>
        <v>330.29999999999995</v>
      </c>
      <c r="Q836" s="3">
        <f>ROUND(SalesTable4711[[#This Row],[Unit Price]]*SalesTable4711[[#This Row],[Quantity]]*(1-SalesTable4711[[#This Row],[Discount %]]),2)</f>
        <v>313.79000000000002</v>
      </c>
      <c r="R836" s="3">
        <f>SalesTable4711[[#This Row],[Net Revenue]]-SalesTable4711[[#This Row],[Total Cost]]</f>
        <v>148.91000000000003</v>
      </c>
      <c r="S836" s="34">
        <f>SalesTable4711[[#This Row],[Profit]]/SalesTable4711[[#This Row],[Net Revenue]]</f>
        <v>0.47455304503011575</v>
      </c>
    </row>
    <row r="837" spans="1:19">
      <c r="A837" s="1">
        <v>45981</v>
      </c>
      <c r="B837" t="s">
        <v>895</v>
      </c>
      <c r="C837" t="s">
        <v>89</v>
      </c>
      <c r="D837" t="s">
        <v>90</v>
      </c>
      <c r="E837" t="s">
        <v>75</v>
      </c>
      <c r="F837" t="s">
        <v>41</v>
      </c>
      <c r="G837" t="s">
        <v>42</v>
      </c>
      <c r="H837" t="s">
        <v>33</v>
      </c>
      <c r="I837" s="2">
        <v>4</v>
      </c>
      <c r="J837" s="3">
        <v>19.53</v>
      </c>
      <c r="K837" s="4">
        <v>0.2</v>
      </c>
      <c r="L837" s="3">
        <v>6.78</v>
      </c>
      <c r="M837" s="3">
        <f>SalesTable4711[[#This Row],[Quantity]]*SalesTable4711[[#This Row],[Unit Cost]]</f>
        <v>27.12</v>
      </c>
      <c r="N837" s="3">
        <f>SalesTable4711[[#This Row],[Net Revenue]]-SalesTable4711[[#This Row],[Total Cost]]</f>
        <v>35.379999999999995</v>
      </c>
      <c r="O837" s="2">
        <v>0</v>
      </c>
      <c r="P837" s="3">
        <f>SalesTable4711[[#This Row],[Unit Price]]*SalesTable4711[[#This Row],[Quantity]]</f>
        <v>78.12</v>
      </c>
      <c r="Q837" s="3">
        <f>ROUND(SalesTable4711[[#This Row],[Unit Price]]*SalesTable4711[[#This Row],[Quantity]]*(1-SalesTable4711[[#This Row],[Discount %]]),2)</f>
        <v>62.5</v>
      </c>
      <c r="R837" s="3">
        <f>SalesTable4711[[#This Row],[Net Revenue]]-SalesTable4711[[#This Row],[Total Cost]]</f>
        <v>35.379999999999995</v>
      </c>
      <c r="S837" s="34">
        <f>SalesTable4711[[#This Row],[Profit]]/SalesTable4711[[#This Row],[Net Revenue]]</f>
        <v>0.56607999999999992</v>
      </c>
    </row>
    <row r="838" spans="1:19">
      <c r="A838" s="1">
        <v>45714</v>
      </c>
      <c r="B838" t="s">
        <v>896</v>
      </c>
      <c r="C838" t="s">
        <v>89</v>
      </c>
      <c r="D838" t="s">
        <v>90</v>
      </c>
      <c r="E838" t="s">
        <v>75</v>
      </c>
      <c r="F838" t="s">
        <v>41</v>
      </c>
      <c r="G838" t="s">
        <v>42</v>
      </c>
      <c r="H838" t="s">
        <v>20</v>
      </c>
      <c r="I838" s="2">
        <v>4</v>
      </c>
      <c r="J838" s="3">
        <v>18.5</v>
      </c>
      <c r="K838" s="4">
        <v>0</v>
      </c>
      <c r="L838" s="3">
        <v>6.84</v>
      </c>
      <c r="M838" s="3">
        <f>SalesTable4711[[#This Row],[Quantity]]*SalesTable4711[[#This Row],[Unit Cost]]</f>
        <v>27.36</v>
      </c>
      <c r="N838" s="3">
        <f>SalesTable4711[[#This Row],[Net Revenue]]-SalesTable4711[[#This Row],[Total Cost]]</f>
        <v>46.64</v>
      </c>
      <c r="O838" s="2">
        <v>4</v>
      </c>
      <c r="P838" s="3">
        <f>SalesTable4711[[#This Row],[Unit Price]]*SalesTable4711[[#This Row],[Quantity]]</f>
        <v>74</v>
      </c>
      <c r="Q838" s="3">
        <f>ROUND(SalesTable4711[[#This Row],[Unit Price]]*SalesTable4711[[#This Row],[Quantity]]*(1-SalesTable4711[[#This Row],[Discount %]]),2)</f>
        <v>74</v>
      </c>
      <c r="R838" s="3">
        <f>SalesTable4711[[#This Row],[Net Revenue]]-SalesTable4711[[#This Row],[Total Cost]]</f>
        <v>46.64</v>
      </c>
      <c r="S838" s="34">
        <f>SalesTable4711[[#This Row],[Profit]]/SalesTable4711[[#This Row],[Net Revenue]]</f>
        <v>0.63027027027027027</v>
      </c>
    </row>
    <row r="839" spans="1:19">
      <c r="A839" s="1">
        <v>45812</v>
      </c>
      <c r="B839" t="s">
        <v>897</v>
      </c>
      <c r="C839" t="s">
        <v>55</v>
      </c>
      <c r="D839" t="s">
        <v>56</v>
      </c>
      <c r="E839" t="s">
        <v>24</v>
      </c>
      <c r="F839" t="s">
        <v>52</v>
      </c>
      <c r="G839" t="s">
        <v>53</v>
      </c>
      <c r="H839" t="s">
        <v>20</v>
      </c>
      <c r="I839" s="2">
        <v>4</v>
      </c>
      <c r="J839" s="3">
        <v>9.58</v>
      </c>
      <c r="K839" s="4">
        <v>0</v>
      </c>
      <c r="L839" s="3">
        <v>2.85</v>
      </c>
      <c r="M839" s="3">
        <f>SalesTable4711[[#This Row],[Quantity]]*SalesTable4711[[#This Row],[Unit Cost]]</f>
        <v>11.4</v>
      </c>
      <c r="N839" s="3">
        <f>SalesTable4711[[#This Row],[Net Revenue]]-SalesTable4711[[#This Row],[Total Cost]]</f>
        <v>26.92</v>
      </c>
      <c r="O839" s="2">
        <v>4</v>
      </c>
      <c r="P839" s="3">
        <f>SalesTable4711[[#This Row],[Unit Price]]*SalesTable4711[[#This Row],[Quantity]]</f>
        <v>38.32</v>
      </c>
      <c r="Q839" s="3">
        <f>ROUND(SalesTable4711[[#This Row],[Unit Price]]*SalesTable4711[[#This Row],[Quantity]]*(1-SalesTable4711[[#This Row],[Discount %]]),2)</f>
        <v>38.32</v>
      </c>
      <c r="R839" s="3">
        <f>SalesTable4711[[#This Row],[Net Revenue]]-SalesTable4711[[#This Row],[Total Cost]]</f>
        <v>26.92</v>
      </c>
      <c r="S839" s="34">
        <f>SalesTable4711[[#This Row],[Profit]]/SalesTable4711[[#This Row],[Net Revenue]]</f>
        <v>0.70250521920668063</v>
      </c>
    </row>
    <row r="840" spans="1:19">
      <c r="A840" s="1">
        <v>45828</v>
      </c>
      <c r="B840" t="s">
        <v>898</v>
      </c>
      <c r="C840" t="s">
        <v>55</v>
      </c>
      <c r="D840" t="s">
        <v>56</v>
      </c>
      <c r="E840" t="s">
        <v>24</v>
      </c>
      <c r="F840" t="s">
        <v>41</v>
      </c>
      <c r="G840" t="s">
        <v>42</v>
      </c>
      <c r="H840" t="s">
        <v>20</v>
      </c>
      <c r="I840" s="2">
        <v>8</v>
      </c>
      <c r="J840" s="3">
        <v>9.65</v>
      </c>
      <c r="K840" s="4">
        <v>0.15</v>
      </c>
      <c r="L840" s="3">
        <v>2.86</v>
      </c>
      <c r="M840" s="3">
        <f>SalesTable4711[[#This Row],[Quantity]]*SalesTable4711[[#This Row],[Unit Cost]]</f>
        <v>22.88</v>
      </c>
      <c r="N840" s="3">
        <f>SalesTable4711[[#This Row],[Net Revenue]]-SalesTable4711[[#This Row],[Total Cost]]</f>
        <v>42.740000000000009</v>
      </c>
      <c r="O840" s="2">
        <v>8</v>
      </c>
      <c r="P840" s="3">
        <f>SalesTable4711[[#This Row],[Unit Price]]*SalesTable4711[[#This Row],[Quantity]]</f>
        <v>77.2</v>
      </c>
      <c r="Q840" s="3">
        <f>ROUND(SalesTable4711[[#This Row],[Unit Price]]*SalesTable4711[[#This Row],[Quantity]]*(1-SalesTable4711[[#This Row],[Discount %]]),2)</f>
        <v>65.62</v>
      </c>
      <c r="R840" s="3">
        <f>SalesTable4711[[#This Row],[Net Revenue]]-SalesTable4711[[#This Row],[Total Cost]]</f>
        <v>42.740000000000009</v>
      </c>
      <c r="S840" s="34">
        <f>SalesTable4711[[#This Row],[Profit]]/SalesTable4711[[#This Row],[Net Revenue]]</f>
        <v>0.6513258153002135</v>
      </c>
    </row>
    <row r="841" spans="1:19">
      <c r="A841" s="1">
        <v>45689</v>
      </c>
      <c r="B841" t="s">
        <v>899</v>
      </c>
      <c r="C841" t="s">
        <v>55</v>
      </c>
      <c r="D841" t="s">
        <v>56</v>
      </c>
      <c r="E841" t="s">
        <v>24</v>
      </c>
      <c r="F841" t="s">
        <v>41</v>
      </c>
      <c r="G841" t="s">
        <v>42</v>
      </c>
      <c r="H841" t="s">
        <v>33</v>
      </c>
      <c r="I841" s="2">
        <v>7</v>
      </c>
      <c r="J841" s="3">
        <v>9.7200000000000006</v>
      </c>
      <c r="K841" s="4">
        <v>0</v>
      </c>
      <c r="L841" s="3">
        <v>2.87</v>
      </c>
      <c r="M841" s="3">
        <f>SalesTable4711[[#This Row],[Quantity]]*SalesTable4711[[#This Row],[Unit Cost]]</f>
        <v>20.09</v>
      </c>
      <c r="N841" s="3">
        <f>SalesTable4711[[#This Row],[Net Revenue]]-SalesTable4711[[#This Row],[Total Cost]]</f>
        <v>47.95</v>
      </c>
      <c r="O841" s="2">
        <v>0</v>
      </c>
      <c r="P841" s="3">
        <f>SalesTable4711[[#This Row],[Unit Price]]*SalesTable4711[[#This Row],[Quantity]]</f>
        <v>68.040000000000006</v>
      </c>
      <c r="Q841" s="3">
        <f>ROUND(SalesTable4711[[#This Row],[Unit Price]]*SalesTable4711[[#This Row],[Quantity]]*(1-SalesTable4711[[#This Row],[Discount %]]),2)</f>
        <v>68.040000000000006</v>
      </c>
      <c r="R841" s="3">
        <f>SalesTable4711[[#This Row],[Net Revenue]]-SalesTable4711[[#This Row],[Total Cost]]</f>
        <v>47.95</v>
      </c>
      <c r="S841" s="34">
        <f>SalesTable4711[[#This Row],[Profit]]/SalesTable4711[[#This Row],[Net Revenue]]</f>
        <v>0.70473251028806583</v>
      </c>
    </row>
    <row r="842" spans="1:19">
      <c r="A842" s="1">
        <v>45761</v>
      </c>
      <c r="B842" t="s">
        <v>900</v>
      </c>
      <c r="C842" t="s">
        <v>89</v>
      </c>
      <c r="D842" t="s">
        <v>90</v>
      </c>
      <c r="E842" t="s">
        <v>75</v>
      </c>
      <c r="F842" t="s">
        <v>25</v>
      </c>
      <c r="G842" t="s">
        <v>26</v>
      </c>
      <c r="H842" t="s">
        <v>33</v>
      </c>
      <c r="I842" s="2">
        <v>2</v>
      </c>
      <c r="J842" s="3">
        <v>19.329999999999998</v>
      </c>
      <c r="K842" s="4">
        <v>0</v>
      </c>
      <c r="L842" s="3">
        <v>6.8</v>
      </c>
      <c r="M842" s="3">
        <f>SalesTable4711[[#This Row],[Quantity]]*SalesTable4711[[#This Row],[Unit Cost]]</f>
        <v>13.6</v>
      </c>
      <c r="N842" s="3">
        <f>SalesTable4711[[#This Row],[Net Revenue]]-SalesTable4711[[#This Row],[Total Cost]]</f>
        <v>25.059999999999995</v>
      </c>
      <c r="O842" s="2">
        <v>0</v>
      </c>
      <c r="P842" s="3">
        <f>SalesTable4711[[#This Row],[Unit Price]]*SalesTable4711[[#This Row],[Quantity]]</f>
        <v>38.659999999999997</v>
      </c>
      <c r="Q842" s="3">
        <f>ROUND(SalesTable4711[[#This Row],[Unit Price]]*SalesTable4711[[#This Row],[Quantity]]*(1-SalesTable4711[[#This Row],[Discount %]]),2)</f>
        <v>38.659999999999997</v>
      </c>
      <c r="R842" s="3">
        <f>SalesTable4711[[#This Row],[Net Revenue]]-SalesTable4711[[#This Row],[Total Cost]]</f>
        <v>25.059999999999995</v>
      </c>
      <c r="S842" s="34">
        <f>SalesTable4711[[#This Row],[Profit]]/SalesTable4711[[#This Row],[Net Revenue]]</f>
        <v>0.64821520951888245</v>
      </c>
    </row>
    <row r="843" spans="1:19">
      <c r="A843" s="1">
        <v>45886</v>
      </c>
      <c r="B843" t="s">
        <v>901</v>
      </c>
      <c r="C843" t="s">
        <v>45</v>
      </c>
      <c r="D843" t="s">
        <v>46</v>
      </c>
      <c r="E843" t="s">
        <v>24</v>
      </c>
      <c r="F843" t="s">
        <v>18</v>
      </c>
      <c r="G843" t="s">
        <v>19</v>
      </c>
      <c r="H843" t="s">
        <v>20</v>
      </c>
      <c r="I843" s="2">
        <v>7</v>
      </c>
      <c r="J843" s="3">
        <v>23.37</v>
      </c>
      <c r="K843" s="4">
        <v>0</v>
      </c>
      <c r="L843" s="3">
        <v>8.5399999999999991</v>
      </c>
      <c r="M843" s="3">
        <f>SalesTable4711[[#This Row],[Quantity]]*SalesTable4711[[#This Row],[Unit Cost]]</f>
        <v>59.779999999999994</v>
      </c>
      <c r="N843" s="3">
        <f>SalesTable4711[[#This Row],[Net Revenue]]-SalesTable4711[[#This Row],[Total Cost]]</f>
        <v>103.81</v>
      </c>
      <c r="O843" s="2">
        <v>7</v>
      </c>
      <c r="P843" s="3">
        <f>SalesTable4711[[#This Row],[Unit Price]]*SalesTable4711[[#This Row],[Quantity]]</f>
        <v>163.59</v>
      </c>
      <c r="Q843" s="3">
        <f>ROUND(SalesTable4711[[#This Row],[Unit Price]]*SalesTable4711[[#This Row],[Quantity]]*(1-SalesTable4711[[#This Row],[Discount %]]),2)</f>
        <v>163.59</v>
      </c>
      <c r="R843" s="3">
        <f>SalesTable4711[[#This Row],[Net Revenue]]-SalesTable4711[[#This Row],[Total Cost]]</f>
        <v>103.81</v>
      </c>
      <c r="S843" s="34">
        <f>SalesTable4711[[#This Row],[Profit]]/SalesTable4711[[#This Row],[Net Revenue]]</f>
        <v>0.63457424047924693</v>
      </c>
    </row>
    <row r="844" spans="1:19">
      <c r="A844" s="1">
        <v>45778</v>
      </c>
      <c r="B844" t="s">
        <v>902</v>
      </c>
      <c r="C844" t="s">
        <v>22</v>
      </c>
      <c r="D844" t="s">
        <v>23</v>
      </c>
      <c r="E844" t="s">
        <v>24</v>
      </c>
      <c r="F844" t="s">
        <v>25</v>
      </c>
      <c r="G844" t="s">
        <v>26</v>
      </c>
      <c r="H844" t="s">
        <v>33</v>
      </c>
      <c r="I844" s="2">
        <v>1</v>
      </c>
      <c r="J844" s="3">
        <v>12.79</v>
      </c>
      <c r="K844" s="4">
        <v>0.2</v>
      </c>
      <c r="L844" s="3">
        <v>4.3099999999999996</v>
      </c>
      <c r="M844" s="3">
        <f>SalesTable4711[[#This Row],[Quantity]]*SalesTable4711[[#This Row],[Unit Cost]]</f>
        <v>4.3099999999999996</v>
      </c>
      <c r="N844" s="3">
        <f>SalesTable4711[[#This Row],[Net Revenue]]-SalesTable4711[[#This Row],[Total Cost]]</f>
        <v>5.9200000000000008</v>
      </c>
      <c r="O844" s="2">
        <v>0</v>
      </c>
      <c r="P844" s="3">
        <f>SalesTable4711[[#This Row],[Unit Price]]*SalesTable4711[[#This Row],[Quantity]]</f>
        <v>12.79</v>
      </c>
      <c r="Q844" s="3">
        <f>ROUND(SalesTable4711[[#This Row],[Unit Price]]*SalesTable4711[[#This Row],[Quantity]]*(1-SalesTable4711[[#This Row],[Discount %]]),2)</f>
        <v>10.23</v>
      </c>
      <c r="R844" s="3">
        <f>SalesTable4711[[#This Row],[Net Revenue]]-SalesTable4711[[#This Row],[Total Cost]]</f>
        <v>5.9200000000000008</v>
      </c>
      <c r="S844" s="34">
        <f>SalesTable4711[[#This Row],[Profit]]/SalesTable4711[[#This Row],[Net Revenue]]</f>
        <v>0.57869012707722389</v>
      </c>
    </row>
    <row r="845" spans="1:19">
      <c r="A845" s="1">
        <v>45815</v>
      </c>
      <c r="B845" t="s">
        <v>903</v>
      </c>
      <c r="C845" t="s">
        <v>39</v>
      </c>
      <c r="D845" t="s">
        <v>40</v>
      </c>
      <c r="E845" t="s">
        <v>30</v>
      </c>
      <c r="F845" t="s">
        <v>31</v>
      </c>
      <c r="G845" t="s">
        <v>32</v>
      </c>
      <c r="H845" t="s">
        <v>33</v>
      </c>
      <c r="I845" s="2">
        <v>2</v>
      </c>
      <c r="J845" s="3">
        <v>55.54</v>
      </c>
      <c r="K845" s="4">
        <v>0.15</v>
      </c>
      <c r="L845" s="3">
        <v>27.11</v>
      </c>
      <c r="M845" s="3">
        <f>SalesTable4711[[#This Row],[Quantity]]*SalesTable4711[[#This Row],[Unit Cost]]</f>
        <v>54.22</v>
      </c>
      <c r="N845" s="3">
        <f>SalesTable4711[[#This Row],[Net Revenue]]-SalesTable4711[[#This Row],[Total Cost]]</f>
        <v>40.200000000000003</v>
      </c>
      <c r="O845" s="2">
        <v>0</v>
      </c>
      <c r="P845" s="3">
        <f>SalesTable4711[[#This Row],[Unit Price]]*SalesTable4711[[#This Row],[Quantity]]</f>
        <v>111.08</v>
      </c>
      <c r="Q845" s="3">
        <f>ROUND(SalesTable4711[[#This Row],[Unit Price]]*SalesTable4711[[#This Row],[Quantity]]*(1-SalesTable4711[[#This Row],[Discount %]]),2)</f>
        <v>94.42</v>
      </c>
      <c r="R845" s="3">
        <f>SalesTable4711[[#This Row],[Net Revenue]]-SalesTable4711[[#This Row],[Total Cost]]</f>
        <v>40.200000000000003</v>
      </c>
      <c r="S845" s="34">
        <f>SalesTable4711[[#This Row],[Profit]]/SalesTable4711[[#This Row],[Net Revenue]]</f>
        <v>0.42575725481889432</v>
      </c>
    </row>
    <row r="846" spans="1:19">
      <c r="A846" s="1">
        <v>45796</v>
      </c>
      <c r="B846" t="s">
        <v>904</v>
      </c>
      <c r="C846" t="s">
        <v>55</v>
      </c>
      <c r="D846" t="s">
        <v>56</v>
      </c>
      <c r="E846" t="s">
        <v>24</v>
      </c>
      <c r="F846" t="s">
        <v>18</v>
      </c>
      <c r="G846" t="s">
        <v>19</v>
      </c>
      <c r="H846" t="s">
        <v>33</v>
      </c>
      <c r="I846" s="2">
        <v>3</v>
      </c>
      <c r="J846" s="3">
        <v>9.3000000000000007</v>
      </c>
      <c r="K846" s="4">
        <v>0.15</v>
      </c>
      <c r="L846" s="3">
        <v>2.89</v>
      </c>
      <c r="M846" s="3">
        <f>SalesTable4711[[#This Row],[Quantity]]*SalesTable4711[[#This Row],[Unit Cost]]</f>
        <v>8.67</v>
      </c>
      <c r="N846" s="3">
        <f>SalesTable4711[[#This Row],[Net Revenue]]-SalesTable4711[[#This Row],[Total Cost]]</f>
        <v>15.049999999999999</v>
      </c>
      <c r="O846" s="2">
        <v>0</v>
      </c>
      <c r="P846" s="3">
        <f>SalesTable4711[[#This Row],[Unit Price]]*SalesTable4711[[#This Row],[Quantity]]</f>
        <v>27.900000000000002</v>
      </c>
      <c r="Q846" s="3">
        <f>ROUND(SalesTable4711[[#This Row],[Unit Price]]*SalesTable4711[[#This Row],[Quantity]]*(1-SalesTable4711[[#This Row],[Discount %]]),2)</f>
        <v>23.72</v>
      </c>
      <c r="R846" s="3">
        <f>SalesTable4711[[#This Row],[Net Revenue]]-SalesTable4711[[#This Row],[Total Cost]]</f>
        <v>15.049999999999999</v>
      </c>
      <c r="S846" s="34">
        <f>SalesTable4711[[#This Row],[Profit]]/SalesTable4711[[#This Row],[Net Revenue]]</f>
        <v>0.63448566610455315</v>
      </c>
    </row>
    <row r="847" spans="1:19">
      <c r="A847" s="1">
        <v>46007</v>
      </c>
      <c r="B847" t="s">
        <v>905</v>
      </c>
      <c r="C847" t="s">
        <v>39</v>
      </c>
      <c r="D847" t="s">
        <v>40</v>
      </c>
      <c r="E847" t="s">
        <v>30</v>
      </c>
      <c r="F847" t="s">
        <v>41</v>
      </c>
      <c r="G847" t="s">
        <v>42</v>
      </c>
      <c r="H847" t="s">
        <v>33</v>
      </c>
      <c r="I847" s="2">
        <v>7</v>
      </c>
      <c r="J847" s="3">
        <v>55.4</v>
      </c>
      <c r="K847" s="4">
        <v>0.05</v>
      </c>
      <c r="L847" s="3">
        <v>27.29</v>
      </c>
      <c r="M847" s="3">
        <f>SalesTable4711[[#This Row],[Quantity]]*SalesTable4711[[#This Row],[Unit Cost]]</f>
        <v>191.03</v>
      </c>
      <c r="N847" s="3">
        <f>SalesTable4711[[#This Row],[Net Revenue]]-SalesTable4711[[#This Row],[Total Cost]]</f>
        <v>177.38000000000002</v>
      </c>
      <c r="O847" s="2">
        <v>0</v>
      </c>
      <c r="P847" s="3">
        <f>SalesTable4711[[#This Row],[Unit Price]]*SalesTable4711[[#This Row],[Quantity]]</f>
        <v>387.8</v>
      </c>
      <c r="Q847" s="3">
        <f>ROUND(SalesTable4711[[#This Row],[Unit Price]]*SalesTable4711[[#This Row],[Quantity]]*(1-SalesTable4711[[#This Row],[Discount %]]),2)</f>
        <v>368.41</v>
      </c>
      <c r="R847" s="3">
        <f>SalesTable4711[[#This Row],[Net Revenue]]-SalesTable4711[[#This Row],[Total Cost]]</f>
        <v>177.38000000000002</v>
      </c>
      <c r="S847" s="34">
        <f>SalesTable4711[[#This Row],[Profit]]/SalesTable4711[[#This Row],[Net Revenue]]</f>
        <v>0.48147444423332703</v>
      </c>
    </row>
    <row r="848" spans="1:19">
      <c r="A848" s="1">
        <v>45987</v>
      </c>
      <c r="B848" t="s">
        <v>906</v>
      </c>
      <c r="C848" t="s">
        <v>15</v>
      </c>
      <c r="D848" t="s">
        <v>16</v>
      </c>
      <c r="E848" t="s">
        <v>17</v>
      </c>
      <c r="F848" t="s">
        <v>52</v>
      </c>
      <c r="G848" t="s">
        <v>53</v>
      </c>
      <c r="H848" t="s">
        <v>20</v>
      </c>
      <c r="I848" s="2">
        <v>1</v>
      </c>
      <c r="J848" s="3">
        <v>29.74</v>
      </c>
      <c r="K848" s="4">
        <v>0</v>
      </c>
      <c r="L848" s="3">
        <v>11.83</v>
      </c>
      <c r="M848" s="3">
        <f>SalesTable4711[[#This Row],[Quantity]]*SalesTable4711[[#This Row],[Unit Cost]]</f>
        <v>11.83</v>
      </c>
      <c r="N848" s="3">
        <f>SalesTable4711[[#This Row],[Net Revenue]]-SalesTable4711[[#This Row],[Total Cost]]</f>
        <v>17.909999999999997</v>
      </c>
      <c r="O848" s="2">
        <v>1</v>
      </c>
      <c r="P848" s="3">
        <f>SalesTable4711[[#This Row],[Unit Price]]*SalesTable4711[[#This Row],[Quantity]]</f>
        <v>29.74</v>
      </c>
      <c r="Q848" s="3">
        <f>ROUND(SalesTable4711[[#This Row],[Unit Price]]*SalesTable4711[[#This Row],[Quantity]]*(1-SalesTable4711[[#This Row],[Discount %]]),2)</f>
        <v>29.74</v>
      </c>
      <c r="R848" s="3">
        <f>SalesTable4711[[#This Row],[Net Revenue]]-SalesTable4711[[#This Row],[Total Cost]]</f>
        <v>17.909999999999997</v>
      </c>
      <c r="S848" s="34">
        <f>SalesTable4711[[#This Row],[Profit]]/SalesTable4711[[#This Row],[Net Revenue]]</f>
        <v>0.60221923335574978</v>
      </c>
    </row>
    <row r="849" spans="1:19">
      <c r="A849" s="1">
        <v>45859</v>
      </c>
      <c r="B849" t="s">
        <v>907</v>
      </c>
      <c r="C849" t="s">
        <v>55</v>
      </c>
      <c r="D849" t="s">
        <v>56</v>
      </c>
      <c r="E849" t="s">
        <v>24</v>
      </c>
      <c r="F849" t="s">
        <v>18</v>
      </c>
      <c r="G849" t="s">
        <v>19</v>
      </c>
      <c r="H849" t="s">
        <v>20</v>
      </c>
      <c r="I849" s="2">
        <v>1</v>
      </c>
      <c r="J849" s="3">
        <v>9.32</v>
      </c>
      <c r="K849" s="4">
        <v>0.15</v>
      </c>
      <c r="L849" s="3">
        <v>2.87</v>
      </c>
      <c r="M849" s="3">
        <f>SalesTable4711[[#This Row],[Quantity]]*SalesTable4711[[#This Row],[Unit Cost]]</f>
        <v>2.87</v>
      </c>
      <c r="N849" s="3">
        <f>SalesTable4711[[#This Row],[Net Revenue]]-SalesTable4711[[#This Row],[Total Cost]]</f>
        <v>5.05</v>
      </c>
      <c r="O849" s="2">
        <v>1</v>
      </c>
      <c r="P849" s="3">
        <f>SalesTable4711[[#This Row],[Unit Price]]*SalesTable4711[[#This Row],[Quantity]]</f>
        <v>9.32</v>
      </c>
      <c r="Q849" s="3">
        <f>ROUND(SalesTable4711[[#This Row],[Unit Price]]*SalesTable4711[[#This Row],[Quantity]]*(1-SalesTable4711[[#This Row],[Discount %]]),2)</f>
        <v>7.92</v>
      </c>
      <c r="R849" s="3">
        <f>SalesTable4711[[#This Row],[Net Revenue]]-SalesTable4711[[#This Row],[Total Cost]]</f>
        <v>5.05</v>
      </c>
      <c r="S849" s="34">
        <f>SalesTable4711[[#This Row],[Profit]]/SalesTable4711[[#This Row],[Net Revenue]]</f>
        <v>0.63762626262626265</v>
      </c>
    </row>
    <row r="850" spans="1:19">
      <c r="A850" s="1">
        <v>45795</v>
      </c>
      <c r="B850" t="s">
        <v>908</v>
      </c>
      <c r="C850" t="s">
        <v>39</v>
      </c>
      <c r="D850" t="s">
        <v>40</v>
      </c>
      <c r="E850" t="s">
        <v>30</v>
      </c>
      <c r="F850" t="s">
        <v>31</v>
      </c>
      <c r="G850" t="s">
        <v>32</v>
      </c>
      <c r="H850" t="s">
        <v>20</v>
      </c>
      <c r="I850" s="2">
        <v>1</v>
      </c>
      <c r="J850" s="3">
        <v>54.2</v>
      </c>
      <c r="K850" s="4">
        <v>0.2</v>
      </c>
      <c r="L850" s="3">
        <v>26.61</v>
      </c>
      <c r="M850" s="3">
        <f>SalesTable4711[[#This Row],[Quantity]]*SalesTable4711[[#This Row],[Unit Cost]]</f>
        <v>26.61</v>
      </c>
      <c r="N850" s="3">
        <f>SalesTable4711[[#This Row],[Net Revenue]]-SalesTable4711[[#This Row],[Total Cost]]</f>
        <v>16.75</v>
      </c>
      <c r="O850" s="2">
        <v>1</v>
      </c>
      <c r="P850" s="3">
        <f>SalesTable4711[[#This Row],[Unit Price]]*SalesTable4711[[#This Row],[Quantity]]</f>
        <v>54.2</v>
      </c>
      <c r="Q850" s="3">
        <f>ROUND(SalesTable4711[[#This Row],[Unit Price]]*SalesTable4711[[#This Row],[Quantity]]*(1-SalesTable4711[[#This Row],[Discount %]]),2)</f>
        <v>43.36</v>
      </c>
      <c r="R850" s="3">
        <f>SalesTable4711[[#This Row],[Net Revenue]]-SalesTable4711[[#This Row],[Total Cost]]</f>
        <v>16.75</v>
      </c>
      <c r="S850" s="34">
        <f>SalesTable4711[[#This Row],[Profit]]/SalesTable4711[[#This Row],[Net Revenue]]</f>
        <v>0.38630073800738007</v>
      </c>
    </row>
    <row r="851" spans="1:19">
      <c r="A851" s="1">
        <v>45929</v>
      </c>
      <c r="B851" t="s">
        <v>909</v>
      </c>
      <c r="C851" t="s">
        <v>66</v>
      </c>
      <c r="D851" t="s">
        <v>67</v>
      </c>
      <c r="E851" t="s">
        <v>30</v>
      </c>
      <c r="F851" t="s">
        <v>18</v>
      </c>
      <c r="G851" t="s">
        <v>19</v>
      </c>
      <c r="H851" t="s">
        <v>33</v>
      </c>
      <c r="I851" s="2">
        <v>2</v>
      </c>
      <c r="J851" s="3">
        <v>68.900000000000006</v>
      </c>
      <c r="K851" s="4">
        <v>0.1</v>
      </c>
      <c r="L851" s="3">
        <v>34.22</v>
      </c>
      <c r="M851" s="3">
        <f>SalesTable4711[[#This Row],[Quantity]]*SalesTable4711[[#This Row],[Unit Cost]]</f>
        <v>68.44</v>
      </c>
      <c r="N851" s="3">
        <f>SalesTable4711[[#This Row],[Net Revenue]]-SalesTable4711[[#This Row],[Total Cost]]</f>
        <v>55.58</v>
      </c>
      <c r="O851" s="2">
        <v>0</v>
      </c>
      <c r="P851" s="3">
        <f>SalesTable4711[[#This Row],[Unit Price]]*SalesTable4711[[#This Row],[Quantity]]</f>
        <v>137.80000000000001</v>
      </c>
      <c r="Q851" s="3">
        <f>ROUND(SalesTable4711[[#This Row],[Unit Price]]*SalesTable4711[[#This Row],[Quantity]]*(1-SalesTable4711[[#This Row],[Discount %]]),2)</f>
        <v>124.02</v>
      </c>
      <c r="R851" s="3">
        <f>SalesTable4711[[#This Row],[Net Revenue]]-SalesTable4711[[#This Row],[Total Cost]]</f>
        <v>55.58</v>
      </c>
      <c r="S851" s="34">
        <f>SalesTable4711[[#This Row],[Profit]]/SalesTable4711[[#This Row],[Net Revenue]]</f>
        <v>0.44815352362522176</v>
      </c>
    </row>
    <row r="852" spans="1:19">
      <c r="A852" s="1">
        <v>46017</v>
      </c>
      <c r="B852" t="s">
        <v>910</v>
      </c>
      <c r="C852" t="s">
        <v>55</v>
      </c>
      <c r="D852" t="s">
        <v>56</v>
      </c>
      <c r="E852" t="s">
        <v>24</v>
      </c>
      <c r="F852" t="s">
        <v>52</v>
      </c>
      <c r="G852" t="s">
        <v>53</v>
      </c>
      <c r="H852" t="s">
        <v>33</v>
      </c>
      <c r="I852" s="2">
        <v>2</v>
      </c>
      <c r="J852" s="3">
        <v>9.7100000000000009</v>
      </c>
      <c r="K852" s="4">
        <v>0</v>
      </c>
      <c r="L852" s="3">
        <v>2.81</v>
      </c>
      <c r="M852" s="3">
        <f>SalesTable4711[[#This Row],[Quantity]]*SalesTable4711[[#This Row],[Unit Cost]]</f>
        <v>5.62</v>
      </c>
      <c r="N852" s="3">
        <f>SalesTable4711[[#This Row],[Net Revenue]]-SalesTable4711[[#This Row],[Total Cost]]</f>
        <v>13.8</v>
      </c>
      <c r="O852" s="2">
        <v>0</v>
      </c>
      <c r="P852" s="3">
        <f>SalesTable4711[[#This Row],[Unit Price]]*SalesTable4711[[#This Row],[Quantity]]</f>
        <v>19.420000000000002</v>
      </c>
      <c r="Q852" s="3">
        <f>ROUND(SalesTable4711[[#This Row],[Unit Price]]*SalesTable4711[[#This Row],[Quantity]]*(1-SalesTable4711[[#This Row],[Discount %]]),2)</f>
        <v>19.420000000000002</v>
      </c>
      <c r="R852" s="3">
        <f>SalesTable4711[[#This Row],[Net Revenue]]-SalesTable4711[[#This Row],[Total Cost]]</f>
        <v>13.8</v>
      </c>
      <c r="S852" s="34">
        <f>SalesTable4711[[#This Row],[Profit]]/SalesTable4711[[#This Row],[Net Revenue]]</f>
        <v>0.71060762100926878</v>
      </c>
    </row>
    <row r="853" spans="1:19">
      <c r="A853" s="1">
        <v>45820</v>
      </c>
      <c r="B853" t="s">
        <v>911</v>
      </c>
      <c r="C853" t="s">
        <v>73</v>
      </c>
      <c r="D853" t="s">
        <v>74</v>
      </c>
      <c r="E853" t="s">
        <v>75</v>
      </c>
      <c r="F853" t="s">
        <v>25</v>
      </c>
      <c r="G853" t="s">
        <v>26</v>
      </c>
      <c r="H853" t="s">
        <v>33</v>
      </c>
      <c r="I853" s="2">
        <v>4</v>
      </c>
      <c r="J853" s="3">
        <v>32.799999999999997</v>
      </c>
      <c r="K853" s="4">
        <v>0.05</v>
      </c>
      <c r="L853" s="3">
        <v>14.4</v>
      </c>
      <c r="M853" s="3">
        <f>SalesTable4711[[#This Row],[Quantity]]*SalesTable4711[[#This Row],[Unit Cost]]</f>
        <v>57.6</v>
      </c>
      <c r="N853" s="3">
        <f>SalesTable4711[[#This Row],[Net Revenue]]-SalesTable4711[[#This Row],[Total Cost]]</f>
        <v>67.039999999999992</v>
      </c>
      <c r="O853" s="2">
        <v>0</v>
      </c>
      <c r="P853" s="3">
        <f>SalesTable4711[[#This Row],[Unit Price]]*SalesTable4711[[#This Row],[Quantity]]</f>
        <v>131.19999999999999</v>
      </c>
      <c r="Q853" s="3">
        <f>ROUND(SalesTable4711[[#This Row],[Unit Price]]*SalesTable4711[[#This Row],[Quantity]]*(1-SalesTable4711[[#This Row],[Discount %]]),2)</f>
        <v>124.64</v>
      </c>
      <c r="R853" s="3">
        <f>SalesTable4711[[#This Row],[Net Revenue]]-SalesTable4711[[#This Row],[Total Cost]]</f>
        <v>67.039999999999992</v>
      </c>
      <c r="S853" s="34">
        <f>SalesTable4711[[#This Row],[Profit]]/SalesTable4711[[#This Row],[Net Revenue]]</f>
        <v>0.53786906290115521</v>
      </c>
    </row>
    <row r="854" spans="1:19">
      <c r="A854" s="1">
        <v>45782</v>
      </c>
      <c r="B854" t="s">
        <v>912</v>
      </c>
      <c r="C854" t="s">
        <v>73</v>
      </c>
      <c r="D854" t="s">
        <v>74</v>
      </c>
      <c r="E854" t="s">
        <v>75</v>
      </c>
      <c r="F854" t="s">
        <v>31</v>
      </c>
      <c r="G854" t="s">
        <v>32</v>
      </c>
      <c r="H854" t="s">
        <v>20</v>
      </c>
      <c r="I854" s="2">
        <v>6</v>
      </c>
      <c r="J854" s="3">
        <v>32.71</v>
      </c>
      <c r="K854" s="4">
        <v>0.2</v>
      </c>
      <c r="L854" s="3">
        <v>14.42</v>
      </c>
      <c r="M854" s="3">
        <f>SalesTable4711[[#This Row],[Quantity]]*SalesTable4711[[#This Row],[Unit Cost]]</f>
        <v>86.52</v>
      </c>
      <c r="N854" s="3">
        <f>SalesTable4711[[#This Row],[Net Revenue]]-SalesTable4711[[#This Row],[Total Cost]]</f>
        <v>70.489999999999995</v>
      </c>
      <c r="O854" s="2">
        <v>6</v>
      </c>
      <c r="P854" s="3">
        <f>SalesTable4711[[#This Row],[Unit Price]]*SalesTable4711[[#This Row],[Quantity]]</f>
        <v>196.26</v>
      </c>
      <c r="Q854" s="3">
        <f>ROUND(SalesTable4711[[#This Row],[Unit Price]]*SalesTable4711[[#This Row],[Quantity]]*(1-SalesTable4711[[#This Row],[Discount %]]),2)</f>
        <v>157.01</v>
      </c>
      <c r="R854" s="3">
        <f>SalesTable4711[[#This Row],[Net Revenue]]-SalesTable4711[[#This Row],[Total Cost]]</f>
        <v>70.489999999999995</v>
      </c>
      <c r="S854" s="34">
        <f>SalesTable4711[[#This Row],[Profit]]/SalesTable4711[[#This Row],[Net Revenue]]</f>
        <v>0.44895229603209985</v>
      </c>
    </row>
    <row r="855" spans="1:19">
      <c r="A855" s="1">
        <v>45719</v>
      </c>
      <c r="B855" t="s">
        <v>913</v>
      </c>
      <c r="C855" t="s">
        <v>58</v>
      </c>
      <c r="D855" t="s">
        <v>59</v>
      </c>
      <c r="E855" t="s">
        <v>17</v>
      </c>
      <c r="F855" t="s">
        <v>52</v>
      </c>
      <c r="G855" t="s">
        <v>53</v>
      </c>
      <c r="H855" t="s">
        <v>33</v>
      </c>
      <c r="I855" s="2">
        <v>4</v>
      </c>
      <c r="J855" s="3">
        <v>19.59</v>
      </c>
      <c r="K855" s="4">
        <v>0.1</v>
      </c>
      <c r="L855" s="3">
        <v>7.37</v>
      </c>
      <c r="M855" s="3">
        <f>SalesTable4711[[#This Row],[Quantity]]*SalesTable4711[[#This Row],[Unit Cost]]</f>
        <v>29.48</v>
      </c>
      <c r="N855" s="3">
        <f>SalesTable4711[[#This Row],[Net Revenue]]-SalesTable4711[[#This Row],[Total Cost]]</f>
        <v>41.039999999999992</v>
      </c>
      <c r="O855" s="2">
        <v>0</v>
      </c>
      <c r="P855" s="3">
        <f>SalesTable4711[[#This Row],[Unit Price]]*SalesTable4711[[#This Row],[Quantity]]</f>
        <v>78.36</v>
      </c>
      <c r="Q855" s="3">
        <f>ROUND(SalesTable4711[[#This Row],[Unit Price]]*SalesTable4711[[#This Row],[Quantity]]*(1-SalesTable4711[[#This Row],[Discount %]]),2)</f>
        <v>70.52</v>
      </c>
      <c r="R855" s="3">
        <f>SalesTable4711[[#This Row],[Net Revenue]]-SalesTable4711[[#This Row],[Total Cost]]</f>
        <v>41.039999999999992</v>
      </c>
      <c r="S855" s="34">
        <f>SalesTable4711[[#This Row],[Profit]]/SalesTable4711[[#This Row],[Net Revenue]]</f>
        <v>0.58196256381168454</v>
      </c>
    </row>
    <row r="856" spans="1:19">
      <c r="A856" s="1">
        <v>45917</v>
      </c>
      <c r="B856" t="s">
        <v>914</v>
      </c>
      <c r="C856" t="s">
        <v>73</v>
      </c>
      <c r="D856" t="s">
        <v>74</v>
      </c>
      <c r="E856" t="s">
        <v>75</v>
      </c>
      <c r="F856" t="s">
        <v>52</v>
      </c>
      <c r="G856" t="s">
        <v>53</v>
      </c>
      <c r="H856" t="s">
        <v>33</v>
      </c>
      <c r="I856" s="2">
        <v>1</v>
      </c>
      <c r="J856" s="3">
        <v>32.4</v>
      </c>
      <c r="K856" s="4">
        <v>0.2</v>
      </c>
      <c r="L856" s="3">
        <v>14.31</v>
      </c>
      <c r="M856" s="3">
        <f>SalesTable4711[[#This Row],[Quantity]]*SalesTable4711[[#This Row],[Unit Cost]]</f>
        <v>14.31</v>
      </c>
      <c r="N856" s="3">
        <f>SalesTable4711[[#This Row],[Net Revenue]]-SalesTable4711[[#This Row],[Total Cost]]</f>
        <v>11.610000000000001</v>
      </c>
      <c r="O856" s="2">
        <v>0</v>
      </c>
      <c r="P856" s="3">
        <f>SalesTable4711[[#This Row],[Unit Price]]*SalesTable4711[[#This Row],[Quantity]]</f>
        <v>32.4</v>
      </c>
      <c r="Q856" s="3">
        <f>ROUND(SalesTable4711[[#This Row],[Unit Price]]*SalesTable4711[[#This Row],[Quantity]]*(1-SalesTable4711[[#This Row],[Discount %]]),2)</f>
        <v>25.92</v>
      </c>
      <c r="R856" s="3">
        <f>SalesTable4711[[#This Row],[Net Revenue]]-SalesTable4711[[#This Row],[Total Cost]]</f>
        <v>11.610000000000001</v>
      </c>
      <c r="S856" s="34">
        <f>SalesTable4711[[#This Row],[Profit]]/SalesTable4711[[#This Row],[Net Revenue]]</f>
        <v>0.44791666666666669</v>
      </c>
    </row>
    <row r="857" spans="1:19">
      <c r="A857" s="1">
        <v>45946</v>
      </c>
      <c r="B857" t="s">
        <v>915</v>
      </c>
      <c r="C857" t="s">
        <v>89</v>
      </c>
      <c r="D857" t="s">
        <v>90</v>
      </c>
      <c r="E857" t="s">
        <v>75</v>
      </c>
      <c r="F857" t="s">
        <v>18</v>
      </c>
      <c r="G857" t="s">
        <v>19</v>
      </c>
      <c r="H857" t="s">
        <v>33</v>
      </c>
      <c r="I857" s="2">
        <v>4</v>
      </c>
      <c r="J857" s="3">
        <v>19.32</v>
      </c>
      <c r="K857" s="4">
        <v>0</v>
      </c>
      <c r="L857" s="3">
        <v>6.82</v>
      </c>
      <c r="M857" s="3">
        <f>SalesTable4711[[#This Row],[Quantity]]*SalesTable4711[[#This Row],[Unit Cost]]</f>
        <v>27.28</v>
      </c>
      <c r="N857" s="3">
        <f>SalesTable4711[[#This Row],[Net Revenue]]-SalesTable4711[[#This Row],[Total Cost]]</f>
        <v>50</v>
      </c>
      <c r="O857" s="2">
        <v>0</v>
      </c>
      <c r="P857" s="3">
        <f>SalesTable4711[[#This Row],[Unit Price]]*SalesTable4711[[#This Row],[Quantity]]</f>
        <v>77.28</v>
      </c>
      <c r="Q857" s="3">
        <f>ROUND(SalesTable4711[[#This Row],[Unit Price]]*SalesTable4711[[#This Row],[Quantity]]*(1-SalesTable4711[[#This Row],[Discount %]]),2)</f>
        <v>77.28</v>
      </c>
      <c r="R857" s="3">
        <f>SalesTable4711[[#This Row],[Net Revenue]]-SalesTable4711[[#This Row],[Total Cost]]</f>
        <v>50</v>
      </c>
      <c r="S857" s="34">
        <f>SalesTable4711[[#This Row],[Profit]]/SalesTable4711[[#This Row],[Net Revenue]]</f>
        <v>0.64699792960662528</v>
      </c>
    </row>
    <row r="858" spans="1:19">
      <c r="A858" s="1">
        <v>46006</v>
      </c>
      <c r="B858" t="s">
        <v>916</v>
      </c>
      <c r="C858" t="s">
        <v>35</v>
      </c>
      <c r="D858" t="s">
        <v>36</v>
      </c>
      <c r="E858" t="s">
        <v>17</v>
      </c>
      <c r="F858" t="s">
        <v>31</v>
      </c>
      <c r="G858" t="s">
        <v>32</v>
      </c>
      <c r="H858" t="s">
        <v>33</v>
      </c>
      <c r="I858" s="2">
        <v>4</v>
      </c>
      <c r="J858" s="3">
        <v>24.59</v>
      </c>
      <c r="K858" s="4">
        <v>0.1</v>
      </c>
      <c r="L858" s="3">
        <v>9.4600000000000009</v>
      </c>
      <c r="M858" s="3">
        <f>SalesTable4711[[#This Row],[Quantity]]*SalesTable4711[[#This Row],[Unit Cost]]</f>
        <v>37.840000000000003</v>
      </c>
      <c r="N858" s="3">
        <f>SalesTable4711[[#This Row],[Net Revenue]]-SalesTable4711[[#This Row],[Total Cost]]</f>
        <v>50.679999999999993</v>
      </c>
      <c r="O858" s="2">
        <v>0</v>
      </c>
      <c r="P858" s="3">
        <f>SalesTable4711[[#This Row],[Unit Price]]*SalesTable4711[[#This Row],[Quantity]]</f>
        <v>98.36</v>
      </c>
      <c r="Q858" s="3">
        <f>ROUND(SalesTable4711[[#This Row],[Unit Price]]*SalesTable4711[[#This Row],[Quantity]]*(1-SalesTable4711[[#This Row],[Discount %]]),2)</f>
        <v>88.52</v>
      </c>
      <c r="R858" s="3">
        <f>SalesTable4711[[#This Row],[Net Revenue]]-SalesTable4711[[#This Row],[Total Cost]]</f>
        <v>50.679999999999993</v>
      </c>
      <c r="S858" s="34">
        <f>SalesTable4711[[#This Row],[Profit]]/SalesTable4711[[#This Row],[Net Revenue]]</f>
        <v>0.57252598282873923</v>
      </c>
    </row>
    <row r="859" spans="1:19">
      <c r="A859" s="1">
        <v>45703</v>
      </c>
      <c r="B859" t="s">
        <v>917</v>
      </c>
      <c r="C859" t="s">
        <v>22</v>
      </c>
      <c r="D859" t="s">
        <v>23</v>
      </c>
      <c r="E859" t="s">
        <v>24</v>
      </c>
      <c r="F859" t="s">
        <v>18</v>
      </c>
      <c r="G859" t="s">
        <v>19</v>
      </c>
      <c r="H859" t="s">
        <v>20</v>
      </c>
      <c r="I859" s="2">
        <v>1</v>
      </c>
      <c r="J859" s="3">
        <v>13</v>
      </c>
      <c r="K859" s="4">
        <v>0.1</v>
      </c>
      <c r="L859" s="3">
        <v>4.24</v>
      </c>
      <c r="M859" s="3">
        <f>SalesTable4711[[#This Row],[Quantity]]*SalesTable4711[[#This Row],[Unit Cost]]</f>
        <v>4.24</v>
      </c>
      <c r="N859" s="3">
        <f>SalesTable4711[[#This Row],[Net Revenue]]-SalesTable4711[[#This Row],[Total Cost]]</f>
        <v>7.4599999999999991</v>
      </c>
      <c r="O859" s="2">
        <v>1</v>
      </c>
      <c r="P859" s="3">
        <f>SalesTable4711[[#This Row],[Unit Price]]*SalesTable4711[[#This Row],[Quantity]]</f>
        <v>13</v>
      </c>
      <c r="Q859" s="3">
        <f>ROUND(SalesTable4711[[#This Row],[Unit Price]]*SalesTable4711[[#This Row],[Quantity]]*(1-SalesTable4711[[#This Row],[Discount %]]),2)</f>
        <v>11.7</v>
      </c>
      <c r="R859" s="3">
        <f>SalesTable4711[[#This Row],[Net Revenue]]-SalesTable4711[[#This Row],[Total Cost]]</f>
        <v>7.4599999999999991</v>
      </c>
      <c r="S859" s="34">
        <f>SalesTable4711[[#This Row],[Profit]]/SalesTable4711[[#This Row],[Net Revenue]]</f>
        <v>0.63760683760683756</v>
      </c>
    </row>
    <row r="860" spans="1:19">
      <c r="A860" s="1">
        <v>45834</v>
      </c>
      <c r="B860" t="s">
        <v>918</v>
      </c>
      <c r="C860" t="s">
        <v>89</v>
      </c>
      <c r="D860" t="s">
        <v>90</v>
      </c>
      <c r="E860" t="s">
        <v>75</v>
      </c>
      <c r="F860" t="s">
        <v>18</v>
      </c>
      <c r="G860" t="s">
        <v>19</v>
      </c>
      <c r="H860" t="s">
        <v>20</v>
      </c>
      <c r="I860" s="2">
        <v>1</v>
      </c>
      <c r="J860" s="3">
        <v>18.920000000000002</v>
      </c>
      <c r="K860" s="4">
        <v>0.05</v>
      </c>
      <c r="L860" s="3">
        <v>6.86</v>
      </c>
      <c r="M860" s="3">
        <f>SalesTable4711[[#This Row],[Quantity]]*SalesTable4711[[#This Row],[Unit Cost]]</f>
        <v>6.86</v>
      </c>
      <c r="N860" s="3">
        <f>SalesTable4711[[#This Row],[Net Revenue]]-SalesTable4711[[#This Row],[Total Cost]]</f>
        <v>11.11</v>
      </c>
      <c r="O860" s="2">
        <v>1</v>
      </c>
      <c r="P860" s="3">
        <f>SalesTable4711[[#This Row],[Unit Price]]*SalesTable4711[[#This Row],[Quantity]]</f>
        <v>18.920000000000002</v>
      </c>
      <c r="Q860" s="3">
        <f>ROUND(SalesTable4711[[#This Row],[Unit Price]]*SalesTable4711[[#This Row],[Quantity]]*(1-SalesTable4711[[#This Row],[Discount %]]),2)</f>
        <v>17.97</v>
      </c>
      <c r="R860" s="3">
        <f>SalesTable4711[[#This Row],[Net Revenue]]-SalesTable4711[[#This Row],[Total Cost]]</f>
        <v>11.11</v>
      </c>
      <c r="S860" s="34">
        <f>SalesTable4711[[#This Row],[Profit]]/SalesTable4711[[#This Row],[Net Revenue]]</f>
        <v>0.61825264329437957</v>
      </c>
    </row>
    <row r="861" spans="1:19">
      <c r="A861" s="1">
        <v>45715</v>
      </c>
      <c r="B861" t="s">
        <v>919</v>
      </c>
      <c r="C861" t="s">
        <v>22</v>
      </c>
      <c r="D861" t="s">
        <v>23</v>
      </c>
      <c r="E861" t="s">
        <v>24</v>
      </c>
      <c r="F861" t="s">
        <v>25</v>
      </c>
      <c r="G861" t="s">
        <v>26</v>
      </c>
      <c r="H861" t="s">
        <v>33</v>
      </c>
      <c r="I861" s="2">
        <v>1</v>
      </c>
      <c r="J861" s="3">
        <v>12.82</v>
      </c>
      <c r="K861" s="4">
        <v>0.05</v>
      </c>
      <c r="L861" s="3">
        <v>4.18</v>
      </c>
      <c r="M861" s="3">
        <f>SalesTable4711[[#This Row],[Quantity]]*SalesTable4711[[#This Row],[Unit Cost]]</f>
        <v>4.18</v>
      </c>
      <c r="N861" s="3">
        <f>SalesTable4711[[#This Row],[Net Revenue]]-SalesTable4711[[#This Row],[Total Cost]]</f>
        <v>8</v>
      </c>
      <c r="O861" s="2">
        <v>0</v>
      </c>
      <c r="P861" s="3">
        <f>SalesTable4711[[#This Row],[Unit Price]]*SalesTable4711[[#This Row],[Quantity]]</f>
        <v>12.82</v>
      </c>
      <c r="Q861" s="3">
        <f>ROUND(SalesTable4711[[#This Row],[Unit Price]]*SalesTable4711[[#This Row],[Quantity]]*(1-SalesTable4711[[#This Row],[Discount %]]),2)</f>
        <v>12.18</v>
      </c>
      <c r="R861" s="3">
        <f>SalesTable4711[[#This Row],[Net Revenue]]-SalesTable4711[[#This Row],[Total Cost]]</f>
        <v>8</v>
      </c>
      <c r="S861" s="34">
        <f>SalesTable4711[[#This Row],[Profit]]/SalesTable4711[[#This Row],[Net Revenue]]</f>
        <v>0.65681444991789817</v>
      </c>
    </row>
    <row r="862" spans="1:19">
      <c r="A862" s="1">
        <v>45690</v>
      </c>
      <c r="B862" t="s">
        <v>920</v>
      </c>
      <c r="C862" t="s">
        <v>22</v>
      </c>
      <c r="D862" t="s">
        <v>23</v>
      </c>
      <c r="E862" t="s">
        <v>24</v>
      </c>
      <c r="F862" t="s">
        <v>31</v>
      </c>
      <c r="G862" t="s">
        <v>32</v>
      </c>
      <c r="H862" t="s">
        <v>20</v>
      </c>
      <c r="I862" s="2">
        <v>5</v>
      </c>
      <c r="J862" s="3">
        <v>12.8</v>
      </c>
      <c r="K862" s="4">
        <v>0.2</v>
      </c>
      <c r="L862" s="3">
        <v>4.33</v>
      </c>
      <c r="M862" s="3">
        <f>SalesTable4711[[#This Row],[Quantity]]*SalesTable4711[[#This Row],[Unit Cost]]</f>
        <v>21.65</v>
      </c>
      <c r="N862" s="3">
        <f>SalesTable4711[[#This Row],[Net Revenue]]-SalesTable4711[[#This Row],[Total Cost]]</f>
        <v>29.550000000000004</v>
      </c>
      <c r="O862" s="2">
        <v>5</v>
      </c>
      <c r="P862" s="3">
        <f>SalesTable4711[[#This Row],[Unit Price]]*SalesTable4711[[#This Row],[Quantity]]</f>
        <v>64</v>
      </c>
      <c r="Q862" s="3">
        <f>ROUND(SalesTable4711[[#This Row],[Unit Price]]*SalesTable4711[[#This Row],[Quantity]]*(1-SalesTable4711[[#This Row],[Discount %]]),2)</f>
        <v>51.2</v>
      </c>
      <c r="R862" s="3">
        <f>SalesTable4711[[#This Row],[Net Revenue]]-SalesTable4711[[#This Row],[Total Cost]]</f>
        <v>29.550000000000004</v>
      </c>
      <c r="S862" s="34">
        <f>SalesTable4711[[#This Row],[Profit]]/SalesTable4711[[#This Row],[Net Revenue]]</f>
        <v>0.5771484375</v>
      </c>
    </row>
    <row r="863" spans="1:19">
      <c r="A863" s="1">
        <v>45682</v>
      </c>
      <c r="B863" t="s">
        <v>921</v>
      </c>
      <c r="C863" t="s">
        <v>15</v>
      </c>
      <c r="D863" t="s">
        <v>16</v>
      </c>
      <c r="E863" t="s">
        <v>17</v>
      </c>
      <c r="F863" t="s">
        <v>25</v>
      </c>
      <c r="G863" t="s">
        <v>26</v>
      </c>
      <c r="H863" t="s">
        <v>33</v>
      </c>
      <c r="I863" s="2">
        <v>1</v>
      </c>
      <c r="J863" s="3">
        <v>29.63</v>
      </c>
      <c r="K863" s="4">
        <v>0.1</v>
      </c>
      <c r="L863" s="3">
        <v>12.14</v>
      </c>
      <c r="M863" s="3">
        <f>SalesTable4711[[#This Row],[Quantity]]*SalesTable4711[[#This Row],[Unit Cost]]</f>
        <v>12.14</v>
      </c>
      <c r="N863" s="3">
        <f>SalesTable4711[[#This Row],[Net Revenue]]-SalesTable4711[[#This Row],[Total Cost]]</f>
        <v>14.530000000000001</v>
      </c>
      <c r="O863" s="2">
        <v>0</v>
      </c>
      <c r="P863" s="3">
        <f>SalesTable4711[[#This Row],[Unit Price]]*SalesTable4711[[#This Row],[Quantity]]</f>
        <v>29.63</v>
      </c>
      <c r="Q863" s="3">
        <f>ROUND(SalesTable4711[[#This Row],[Unit Price]]*SalesTable4711[[#This Row],[Quantity]]*(1-SalesTable4711[[#This Row],[Discount %]]),2)</f>
        <v>26.67</v>
      </c>
      <c r="R863" s="3">
        <f>SalesTable4711[[#This Row],[Net Revenue]]-SalesTable4711[[#This Row],[Total Cost]]</f>
        <v>14.530000000000001</v>
      </c>
      <c r="S863" s="34">
        <f>SalesTable4711[[#This Row],[Profit]]/SalesTable4711[[#This Row],[Net Revenue]]</f>
        <v>0.54480689913760783</v>
      </c>
    </row>
    <row r="864" spans="1:19">
      <c r="A864" s="1">
        <v>45821</v>
      </c>
      <c r="B864" t="s">
        <v>922</v>
      </c>
      <c r="C864" t="s">
        <v>35</v>
      </c>
      <c r="D864" t="s">
        <v>36</v>
      </c>
      <c r="E864" t="s">
        <v>17</v>
      </c>
      <c r="F864" t="s">
        <v>25</v>
      </c>
      <c r="G864" t="s">
        <v>26</v>
      </c>
      <c r="H864" t="s">
        <v>33</v>
      </c>
      <c r="I864" s="2">
        <v>1</v>
      </c>
      <c r="J864" s="3">
        <v>24.72</v>
      </c>
      <c r="K864" s="4">
        <v>0</v>
      </c>
      <c r="L864" s="3">
        <v>9.74</v>
      </c>
      <c r="M864" s="3">
        <f>SalesTable4711[[#This Row],[Quantity]]*SalesTable4711[[#This Row],[Unit Cost]]</f>
        <v>9.74</v>
      </c>
      <c r="N864" s="3">
        <f>SalesTable4711[[#This Row],[Net Revenue]]-SalesTable4711[[#This Row],[Total Cost]]</f>
        <v>14.979999999999999</v>
      </c>
      <c r="O864" s="2">
        <v>0</v>
      </c>
      <c r="P864" s="3">
        <f>SalesTable4711[[#This Row],[Unit Price]]*SalesTable4711[[#This Row],[Quantity]]</f>
        <v>24.72</v>
      </c>
      <c r="Q864" s="3">
        <f>ROUND(SalesTable4711[[#This Row],[Unit Price]]*SalesTable4711[[#This Row],[Quantity]]*(1-SalesTable4711[[#This Row],[Discount %]]),2)</f>
        <v>24.72</v>
      </c>
      <c r="R864" s="3">
        <f>SalesTable4711[[#This Row],[Net Revenue]]-SalesTable4711[[#This Row],[Total Cost]]</f>
        <v>14.979999999999999</v>
      </c>
      <c r="S864" s="34">
        <f>SalesTable4711[[#This Row],[Profit]]/SalesTable4711[[#This Row],[Net Revenue]]</f>
        <v>0.60598705501618122</v>
      </c>
    </row>
    <row r="865" spans="1:19">
      <c r="A865" s="1">
        <v>45771</v>
      </c>
      <c r="B865" t="s">
        <v>923</v>
      </c>
      <c r="C865" t="s">
        <v>15</v>
      </c>
      <c r="D865" t="s">
        <v>16</v>
      </c>
      <c r="E865" t="s">
        <v>17</v>
      </c>
      <c r="F865" t="s">
        <v>31</v>
      </c>
      <c r="G865" t="s">
        <v>32</v>
      </c>
      <c r="H865" t="s">
        <v>33</v>
      </c>
      <c r="I865" s="2">
        <v>3</v>
      </c>
      <c r="J865" s="3">
        <v>30.5</v>
      </c>
      <c r="K865" s="4">
        <v>0.15</v>
      </c>
      <c r="L865" s="3">
        <v>12.11</v>
      </c>
      <c r="M865" s="3">
        <f>SalesTable4711[[#This Row],[Quantity]]*SalesTable4711[[#This Row],[Unit Cost]]</f>
        <v>36.33</v>
      </c>
      <c r="N865" s="3">
        <f>SalesTable4711[[#This Row],[Net Revenue]]-SalesTable4711[[#This Row],[Total Cost]]</f>
        <v>41.45</v>
      </c>
      <c r="O865" s="2">
        <v>0</v>
      </c>
      <c r="P865" s="3">
        <f>SalesTable4711[[#This Row],[Unit Price]]*SalesTable4711[[#This Row],[Quantity]]</f>
        <v>91.5</v>
      </c>
      <c r="Q865" s="3">
        <f>ROUND(SalesTable4711[[#This Row],[Unit Price]]*SalesTable4711[[#This Row],[Quantity]]*(1-SalesTable4711[[#This Row],[Discount %]]),2)</f>
        <v>77.78</v>
      </c>
      <c r="R865" s="3">
        <f>SalesTable4711[[#This Row],[Net Revenue]]-SalesTable4711[[#This Row],[Total Cost]]</f>
        <v>41.45</v>
      </c>
      <c r="S865" s="34">
        <f>SalesTable4711[[#This Row],[Profit]]/SalesTable4711[[#This Row],[Net Revenue]]</f>
        <v>0.53291334533299051</v>
      </c>
    </row>
    <row r="866" spans="1:19">
      <c r="A866" s="1">
        <v>45864</v>
      </c>
      <c r="B866" t="s">
        <v>924</v>
      </c>
      <c r="C866" t="s">
        <v>66</v>
      </c>
      <c r="D866" t="s">
        <v>67</v>
      </c>
      <c r="E866" t="s">
        <v>30</v>
      </c>
      <c r="F866" t="s">
        <v>18</v>
      </c>
      <c r="G866" t="s">
        <v>19</v>
      </c>
      <c r="H866" t="s">
        <v>33</v>
      </c>
      <c r="I866" s="2">
        <v>3</v>
      </c>
      <c r="J866" s="3">
        <v>71.849999999999994</v>
      </c>
      <c r="K866" s="4">
        <v>0.1</v>
      </c>
      <c r="L866" s="3">
        <v>33.61</v>
      </c>
      <c r="M866" s="3">
        <f>SalesTable4711[[#This Row],[Quantity]]*SalesTable4711[[#This Row],[Unit Cost]]</f>
        <v>100.83</v>
      </c>
      <c r="N866" s="3">
        <f>SalesTable4711[[#This Row],[Net Revenue]]-SalesTable4711[[#This Row],[Total Cost]]</f>
        <v>93.17</v>
      </c>
      <c r="O866" s="2">
        <v>0</v>
      </c>
      <c r="P866" s="3">
        <f>SalesTable4711[[#This Row],[Unit Price]]*SalesTable4711[[#This Row],[Quantity]]</f>
        <v>215.54999999999998</v>
      </c>
      <c r="Q866" s="3">
        <f>ROUND(SalesTable4711[[#This Row],[Unit Price]]*SalesTable4711[[#This Row],[Quantity]]*(1-SalesTable4711[[#This Row],[Discount %]]),2)</f>
        <v>194</v>
      </c>
      <c r="R866" s="3">
        <f>SalesTable4711[[#This Row],[Net Revenue]]-SalesTable4711[[#This Row],[Total Cost]]</f>
        <v>93.17</v>
      </c>
      <c r="S866" s="34">
        <f>SalesTable4711[[#This Row],[Profit]]/SalesTable4711[[#This Row],[Net Revenue]]</f>
        <v>0.48025773195876287</v>
      </c>
    </row>
    <row r="867" spans="1:19">
      <c r="A867" s="1">
        <v>45856</v>
      </c>
      <c r="B867" t="s">
        <v>925</v>
      </c>
      <c r="C867" t="s">
        <v>28</v>
      </c>
      <c r="D867" t="s">
        <v>29</v>
      </c>
      <c r="E867" t="s">
        <v>30</v>
      </c>
      <c r="F867" t="s">
        <v>18</v>
      </c>
      <c r="G867" t="s">
        <v>19</v>
      </c>
      <c r="H867" t="s">
        <v>20</v>
      </c>
      <c r="I867" s="2">
        <v>7</v>
      </c>
      <c r="J867" s="3">
        <v>24.7</v>
      </c>
      <c r="K867" s="4">
        <v>0</v>
      </c>
      <c r="L867" s="3">
        <v>10.57</v>
      </c>
      <c r="M867" s="3">
        <f>SalesTable4711[[#This Row],[Quantity]]*SalesTable4711[[#This Row],[Unit Cost]]</f>
        <v>73.990000000000009</v>
      </c>
      <c r="N867" s="3">
        <f>SalesTable4711[[#This Row],[Net Revenue]]-SalesTable4711[[#This Row],[Total Cost]]</f>
        <v>98.91</v>
      </c>
      <c r="O867" s="2">
        <v>7</v>
      </c>
      <c r="P867" s="3">
        <f>SalesTable4711[[#This Row],[Unit Price]]*SalesTable4711[[#This Row],[Quantity]]</f>
        <v>172.9</v>
      </c>
      <c r="Q867" s="3">
        <f>ROUND(SalesTable4711[[#This Row],[Unit Price]]*SalesTable4711[[#This Row],[Quantity]]*(1-SalesTable4711[[#This Row],[Discount %]]),2)</f>
        <v>172.9</v>
      </c>
      <c r="R867" s="3">
        <f>SalesTable4711[[#This Row],[Net Revenue]]-SalesTable4711[[#This Row],[Total Cost]]</f>
        <v>98.91</v>
      </c>
      <c r="S867" s="34">
        <f>SalesTable4711[[#This Row],[Profit]]/SalesTable4711[[#This Row],[Net Revenue]]</f>
        <v>0.57206477732793515</v>
      </c>
    </row>
    <row r="868" spans="1:19">
      <c r="A868" s="1">
        <v>45785</v>
      </c>
      <c r="B868" t="s">
        <v>926</v>
      </c>
      <c r="C868" t="s">
        <v>82</v>
      </c>
      <c r="D868" t="s">
        <v>83</v>
      </c>
      <c r="E868" t="s">
        <v>75</v>
      </c>
      <c r="F868" t="s">
        <v>52</v>
      </c>
      <c r="G868" t="s">
        <v>53</v>
      </c>
      <c r="H868" t="s">
        <v>33</v>
      </c>
      <c r="I868" s="2">
        <v>3</v>
      </c>
      <c r="J868" s="3">
        <v>27.95</v>
      </c>
      <c r="K868" s="4">
        <v>0.2</v>
      </c>
      <c r="L868" s="3">
        <v>11.66</v>
      </c>
      <c r="M868" s="3">
        <f>SalesTable4711[[#This Row],[Quantity]]*SalesTable4711[[#This Row],[Unit Cost]]</f>
        <v>34.980000000000004</v>
      </c>
      <c r="N868" s="3">
        <f>SalesTable4711[[#This Row],[Net Revenue]]-SalesTable4711[[#This Row],[Total Cost]]</f>
        <v>32.099999999999994</v>
      </c>
      <c r="O868" s="2">
        <v>0</v>
      </c>
      <c r="P868" s="3">
        <f>SalesTable4711[[#This Row],[Unit Price]]*SalesTable4711[[#This Row],[Quantity]]</f>
        <v>83.85</v>
      </c>
      <c r="Q868" s="3">
        <f>ROUND(SalesTable4711[[#This Row],[Unit Price]]*SalesTable4711[[#This Row],[Quantity]]*(1-SalesTable4711[[#This Row],[Discount %]]),2)</f>
        <v>67.08</v>
      </c>
      <c r="R868" s="3">
        <f>SalesTable4711[[#This Row],[Net Revenue]]-SalesTable4711[[#This Row],[Total Cost]]</f>
        <v>32.099999999999994</v>
      </c>
      <c r="S868" s="34">
        <f>SalesTable4711[[#This Row],[Profit]]/SalesTable4711[[#This Row],[Net Revenue]]</f>
        <v>0.47853309481216449</v>
      </c>
    </row>
    <row r="869" spans="1:19">
      <c r="A869" s="1">
        <v>45888</v>
      </c>
      <c r="B869" t="s">
        <v>927</v>
      </c>
      <c r="C869" t="s">
        <v>58</v>
      </c>
      <c r="D869" t="s">
        <v>59</v>
      </c>
      <c r="E869" t="s">
        <v>17</v>
      </c>
      <c r="F869" t="s">
        <v>41</v>
      </c>
      <c r="G869" t="s">
        <v>42</v>
      </c>
      <c r="H869" t="s">
        <v>33</v>
      </c>
      <c r="I869" s="2">
        <v>1</v>
      </c>
      <c r="J869" s="3">
        <v>20.53</v>
      </c>
      <c r="K869" s="4">
        <v>0.1</v>
      </c>
      <c r="L869" s="3">
        <v>7.32</v>
      </c>
      <c r="M869" s="3">
        <f>SalesTable4711[[#This Row],[Quantity]]*SalesTable4711[[#This Row],[Unit Cost]]</f>
        <v>7.32</v>
      </c>
      <c r="N869" s="3">
        <f>SalesTable4711[[#This Row],[Net Revenue]]-SalesTable4711[[#This Row],[Total Cost]]</f>
        <v>11.16</v>
      </c>
      <c r="O869" s="2">
        <v>0</v>
      </c>
      <c r="P869" s="3">
        <f>SalesTable4711[[#This Row],[Unit Price]]*SalesTable4711[[#This Row],[Quantity]]</f>
        <v>20.53</v>
      </c>
      <c r="Q869" s="3">
        <f>ROUND(SalesTable4711[[#This Row],[Unit Price]]*SalesTable4711[[#This Row],[Quantity]]*(1-SalesTable4711[[#This Row],[Discount %]]),2)</f>
        <v>18.48</v>
      </c>
      <c r="R869" s="3">
        <f>SalesTable4711[[#This Row],[Net Revenue]]-SalesTable4711[[#This Row],[Total Cost]]</f>
        <v>11.16</v>
      </c>
      <c r="S869" s="34">
        <f>SalesTable4711[[#This Row],[Profit]]/SalesTable4711[[#This Row],[Net Revenue]]</f>
        <v>0.60389610389610393</v>
      </c>
    </row>
    <row r="870" spans="1:19">
      <c r="A870" s="1">
        <v>45991</v>
      </c>
      <c r="B870" t="s">
        <v>928</v>
      </c>
      <c r="C870" t="s">
        <v>55</v>
      </c>
      <c r="D870" t="s">
        <v>56</v>
      </c>
      <c r="E870" t="s">
        <v>24</v>
      </c>
      <c r="F870" t="s">
        <v>25</v>
      </c>
      <c r="G870" t="s">
        <v>26</v>
      </c>
      <c r="H870" t="s">
        <v>33</v>
      </c>
      <c r="I870" s="2">
        <v>11</v>
      </c>
      <c r="J870" s="3">
        <v>9.75</v>
      </c>
      <c r="K870" s="4">
        <v>0</v>
      </c>
      <c r="L870" s="3">
        <v>2.81</v>
      </c>
      <c r="M870" s="3">
        <f>SalesTable4711[[#This Row],[Quantity]]*SalesTable4711[[#This Row],[Unit Cost]]</f>
        <v>30.91</v>
      </c>
      <c r="N870" s="3">
        <f>SalesTable4711[[#This Row],[Net Revenue]]-SalesTable4711[[#This Row],[Total Cost]]</f>
        <v>76.34</v>
      </c>
      <c r="O870" s="2">
        <v>0</v>
      </c>
      <c r="P870" s="3">
        <f>SalesTable4711[[#This Row],[Unit Price]]*SalesTable4711[[#This Row],[Quantity]]</f>
        <v>107.25</v>
      </c>
      <c r="Q870" s="3">
        <f>ROUND(SalesTable4711[[#This Row],[Unit Price]]*SalesTable4711[[#This Row],[Quantity]]*(1-SalesTable4711[[#This Row],[Discount %]]),2)</f>
        <v>107.25</v>
      </c>
      <c r="R870" s="3">
        <f>SalesTable4711[[#This Row],[Net Revenue]]-SalesTable4711[[#This Row],[Total Cost]]</f>
        <v>76.34</v>
      </c>
      <c r="S870" s="34">
        <f>SalesTable4711[[#This Row],[Profit]]/SalesTable4711[[#This Row],[Net Revenue]]</f>
        <v>0.71179487179487178</v>
      </c>
    </row>
    <row r="871" spans="1:19">
      <c r="A871" s="1">
        <v>45707</v>
      </c>
      <c r="B871" t="s">
        <v>929</v>
      </c>
      <c r="C871" t="s">
        <v>89</v>
      </c>
      <c r="D871" t="s">
        <v>90</v>
      </c>
      <c r="E871" t="s">
        <v>75</v>
      </c>
      <c r="F871" t="s">
        <v>18</v>
      </c>
      <c r="G871" t="s">
        <v>19</v>
      </c>
      <c r="H871" t="s">
        <v>20</v>
      </c>
      <c r="I871" s="2">
        <v>1</v>
      </c>
      <c r="J871" s="3">
        <v>19.05</v>
      </c>
      <c r="K871" s="4">
        <v>0</v>
      </c>
      <c r="L871" s="3">
        <v>6.93</v>
      </c>
      <c r="M871" s="3">
        <f>SalesTable4711[[#This Row],[Quantity]]*SalesTable4711[[#This Row],[Unit Cost]]</f>
        <v>6.93</v>
      </c>
      <c r="N871" s="3">
        <f>SalesTable4711[[#This Row],[Net Revenue]]-SalesTable4711[[#This Row],[Total Cost]]</f>
        <v>12.120000000000001</v>
      </c>
      <c r="O871" s="2">
        <v>1</v>
      </c>
      <c r="P871" s="3">
        <f>SalesTable4711[[#This Row],[Unit Price]]*SalesTable4711[[#This Row],[Quantity]]</f>
        <v>19.05</v>
      </c>
      <c r="Q871" s="3">
        <f>ROUND(SalesTable4711[[#This Row],[Unit Price]]*SalesTable4711[[#This Row],[Quantity]]*(1-SalesTable4711[[#This Row],[Discount %]]),2)</f>
        <v>19.05</v>
      </c>
      <c r="R871" s="3">
        <f>SalesTable4711[[#This Row],[Net Revenue]]-SalesTable4711[[#This Row],[Total Cost]]</f>
        <v>12.120000000000001</v>
      </c>
      <c r="S871" s="34">
        <f>SalesTable4711[[#This Row],[Profit]]/SalesTable4711[[#This Row],[Net Revenue]]</f>
        <v>0.63622047244094493</v>
      </c>
    </row>
    <row r="872" spans="1:19">
      <c r="A872" s="1">
        <v>45664</v>
      </c>
      <c r="B872" t="s">
        <v>930</v>
      </c>
      <c r="C872" t="s">
        <v>66</v>
      </c>
      <c r="D872" t="s">
        <v>67</v>
      </c>
      <c r="E872" t="s">
        <v>30</v>
      </c>
      <c r="F872" t="s">
        <v>52</v>
      </c>
      <c r="G872" t="s">
        <v>53</v>
      </c>
      <c r="H872" t="s">
        <v>20</v>
      </c>
      <c r="I872" s="2">
        <v>2</v>
      </c>
      <c r="J872" s="3">
        <v>70.66</v>
      </c>
      <c r="K872" s="4">
        <v>0</v>
      </c>
      <c r="L872" s="3">
        <v>33.82</v>
      </c>
      <c r="M872" s="3">
        <f>SalesTable4711[[#This Row],[Quantity]]*SalesTable4711[[#This Row],[Unit Cost]]</f>
        <v>67.64</v>
      </c>
      <c r="N872" s="3">
        <f>SalesTable4711[[#This Row],[Net Revenue]]-SalesTable4711[[#This Row],[Total Cost]]</f>
        <v>73.679999999999993</v>
      </c>
      <c r="O872" s="2">
        <v>2</v>
      </c>
      <c r="P872" s="3">
        <f>SalesTable4711[[#This Row],[Unit Price]]*SalesTable4711[[#This Row],[Quantity]]</f>
        <v>141.32</v>
      </c>
      <c r="Q872" s="3">
        <f>ROUND(SalesTable4711[[#This Row],[Unit Price]]*SalesTable4711[[#This Row],[Quantity]]*(1-SalesTable4711[[#This Row],[Discount %]]),2)</f>
        <v>141.32</v>
      </c>
      <c r="R872" s="3">
        <f>SalesTable4711[[#This Row],[Net Revenue]]-SalesTable4711[[#This Row],[Total Cost]]</f>
        <v>73.679999999999993</v>
      </c>
      <c r="S872" s="34">
        <f>SalesTable4711[[#This Row],[Profit]]/SalesTable4711[[#This Row],[Net Revenue]]</f>
        <v>0.52136994056043018</v>
      </c>
    </row>
    <row r="873" spans="1:19">
      <c r="A873" s="1">
        <v>45668</v>
      </c>
      <c r="B873" t="s">
        <v>931</v>
      </c>
      <c r="C873" t="s">
        <v>35</v>
      </c>
      <c r="D873" t="s">
        <v>36</v>
      </c>
      <c r="E873" t="s">
        <v>17</v>
      </c>
      <c r="F873" t="s">
        <v>52</v>
      </c>
      <c r="G873" t="s">
        <v>53</v>
      </c>
      <c r="H873" t="s">
        <v>33</v>
      </c>
      <c r="I873" s="2">
        <v>10</v>
      </c>
      <c r="J873" s="3">
        <v>23.95</v>
      </c>
      <c r="K873" s="4">
        <v>0.1</v>
      </c>
      <c r="L873" s="3">
        <v>9.59</v>
      </c>
      <c r="M873" s="3">
        <f>SalesTable4711[[#This Row],[Quantity]]*SalesTable4711[[#This Row],[Unit Cost]]</f>
        <v>95.9</v>
      </c>
      <c r="N873" s="3">
        <f>SalesTable4711[[#This Row],[Net Revenue]]-SalesTable4711[[#This Row],[Total Cost]]</f>
        <v>119.65</v>
      </c>
      <c r="O873" s="2">
        <v>0</v>
      </c>
      <c r="P873" s="3">
        <f>SalesTable4711[[#This Row],[Unit Price]]*SalesTable4711[[#This Row],[Quantity]]</f>
        <v>239.5</v>
      </c>
      <c r="Q873" s="3">
        <f>ROUND(SalesTable4711[[#This Row],[Unit Price]]*SalesTable4711[[#This Row],[Quantity]]*(1-SalesTable4711[[#This Row],[Discount %]]),2)</f>
        <v>215.55</v>
      </c>
      <c r="R873" s="3">
        <f>SalesTable4711[[#This Row],[Net Revenue]]-SalesTable4711[[#This Row],[Total Cost]]</f>
        <v>119.65</v>
      </c>
      <c r="S873" s="34">
        <f>SalesTable4711[[#This Row],[Profit]]/SalesTable4711[[#This Row],[Net Revenue]]</f>
        <v>0.55509162607283691</v>
      </c>
    </row>
    <row r="874" spans="1:19">
      <c r="A874" s="1">
        <v>45688</v>
      </c>
      <c r="B874" t="s">
        <v>932</v>
      </c>
      <c r="C874" t="s">
        <v>63</v>
      </c>
      <c r="D874" t="s">
        <v>64</v>
      </c>
      <c r="E874" t="s">
        <v>17</v>
      </c>
      <c r="F874" t="s">
        <v>31</v>
      </c>
      <c r="G874" t="s">
        <v>32</v>
      </c>
      <c r="H874" t="s">
        <v>20</v>
      </c>
      <c r="I874" s="2">
        <v>2</v>
      </c>
      <c r="J874" s="3">
        <v>79.66</v>
      </c>
      <c r="K874" s="4">
        <v>0.2</v>
      </c>
      <c r="L874" s="3">
        <v>45.79</v>
      </c>
      <c r="M874" s="3">
        <f>SalesTable4711[[#This Row],[Quantity]]*SalesTable4711[[#This Row],[Unit Cost]]</f>
        <v>91.58</v>
      </c>
      <c r="N874" s="3">
        <f>SalesTable4711[[#This Row],[Net Revenue]]-SalesTable4711[[#This Row],[Total Cost]]</f>
        <v>35.879999999999995</v>
      </c>
      <c r="O874" s="2">
        <v>2</v>
      </c>
      <c r="P874" s="3">
        <f>SalesTable4711[[#This Row],[Unit Price]]*SalesTable4711[[#This Row],[Quantity]]</f>
        <v>159.32</v>
      </c>
      <c r="Q874" s="3">
        <f>ROUND(SalesTable4711[[#This Row],[Unit Price]]*SalesTable4711[[#This Row],[Quantity]]*(1-SalesTable4711[[#This Row],[Discount %]]),2)</f>
        <v>127.46</v>
      </c>
      <c r="R874" s="3">
        <f>SalesTable4711[[#This Row],[Net Revenue]]-SalesTable4711[[#This Row],[Total Cost]]</f>
        <v>35.879999999999995</v>
      </c>
      <c r="S874" s="34">
        <f>SalesTable4711[[#This Row],[Profit]]/SalesTable4711[[#This Row],[Net Revenue]]</f>
        <v>0.28150007845598618</v>
      </c>
    </row>
    <row r="875" spans="1:19">
      <c r="A875" s="1">
        <v>45886</v>
      </c>
      <c r="B875" t="s">
        <v>933</v>
      </c>
      <c r="C875" t="s">
        <v>15</v>
      </c>
      <c r="D875" t="s">
        <v>16</v>
      </c>
      <c r="E875" t="s">
        <v>17</v>
      </c>
      <c r="F875" t="s">
        <v>52</v>
      </c>
      <c r="G875" t="s">
        <v>53</v>
      </c>
      <c r="H875" t="s">
        <v>20</v>
      </c>
      <c r="I875" s="2">
        <v>1</v>
      </c>
      <c r="J875" s="3">
        <v>29.35</v>
      </c>
      <c r="K875" s="4">
        <v>0</v>
      </c>
      <c r="L875" s="3">
        <v>12.05</v>
      </c>
      <c r="M875" s="3">
        <f>SalesTable4711[[#This Row],[Quantity]]*SalesTable4711[[#This Row],[Unit Cost]]</f>
        <v>12.05</v>
      </c>
      <c r="N875" s="3">
        <f>SalesTable4711[[#This Row],[Net Revenue]]-SalesTable4711[[#This Row],[Total Cost]]</f>
        <v>17.3</v>
      </c>
      <c r="O875" s="2">
        <v>1</v>
      </c>
      <c r="P875" s="3">
        <f>SalesTable4711[[#This Row],[Unit Price]]*SalesTable4711[[#This Row],[Quantity]]</f>
        <v>29.35</v>
      </c>
      <c r="Q875" s="3">
        <f>ROUND(SalesTable4711[[#This Row],[Unit Price]]*SalesTable4711[[#This Row],[Quantity]]*(1-SalesTable4711[[#This Row],[Discount %]]),2)</f>
        <v>29.35</v>
      </c>
      <c r="R875" s="3">
        <f>SalesTable4711[[#This Row],[Net Revenue]]-SalesTable4711[[#This Row],[Total Cost]]</f>
        <v>17.3</v>
      </c>
      <c r="S875" s="34">
        <f>SalesTable4711[[#This Row],[Profit]]/SalesTable4711[[#This Row],[Net Revenue]]</f>
        <v>0.58943781942078366</v>
      </c>
    </row>
    <row r="876" spans="1:19">
      <c r="A876" s="1">
        <v>45758</v>
      </c>
      <c r="B876" t="s">
        <v>934</v>
      </c>
      <c r="C876" t="s">
        <v>63</v>
      </c>
      <c r="D876" t="s">
        <v>64</v>
      </c>
      <c r="E876" t="s">
        <v>17</v>
      </c>
      <c r="F876" t="s">
        <v>25</v>
      </c>
      <c r="G876" t="s">
        <v>26</v>
      </c>
      <c r="H876" t="s">
        <v>33</v>
      </c>
      <c r="I876" s="2">
        <v>3</v>
      </c>
      <c r="J876" s="3">
        <v>80.36</v>
      </c>
      <c r="K876" s="4">
        <v>0</v>
      </c>
      <c r="L876" s="3">
        <v>44.62</v>
      </c>
      <c r="M876" s="3">
        <f>SalesTable4711[[#This Row],[Quantity]]*SalesTable4711[[#This Row],[Unit Cost]]</f>
        <v>133.85999999999999</v>
      </c>
      <c r="N876" s="3">
        <f>SalesTable4711[[#This Row],[Net Revenue]]-SalesTable4711[[#This Row],[Total Cost]]</f>
        <v>107.22000000000003</v>
      </c>
      <c r="O876" s="2">
        <v>0</v>
      </c>
      <c r="P876" s="3">
        <f>SalesTable4711[[#This Row],[Unit Price]]*SalesTable4711[[#This Row],[Quantity]]</f>
        <v>241.07999999999998</v>
      </c>
      <c r="Q876" s="3">
        <f>ROUND(SalesTable4711[[#This Row],[Unit Price]]*SalesTable4711[[#This Row],[Quantity]]*(1-SalesTable4711[[#This Row],[Discount %]]),2)</f>
        <v>241.08</v>
      </c>
      <c r="R876" s="3">
        <f>SalesTable4711[[#This Row],[Net Revenue]]-SalesTable4711[[#This Row],[Total Cost]]</f>
        <v>107.22000000000003</v>
      </c>
      <c r="S876" s="34">
        <f>SalesTable4711[[#This Row],[Profit]]/SalesTable4711[[#This Row],[Net Revenue]]</f>
        <v>0.44474863115978108</v>
      </c>
    </row>
    <row r="877" spans="1:19">
      <c r="A877" s="1">
        <v>46006</v>
      </c>
      <c r="B877" t="s">
        <v>935</v>
      </c>
      <c r="C877" t="s">
        <v>73</v>
      </c>
      <c r="D877" t="s">
        <v>74</v>
      </c>
      <c r="E877" t="s">
        <v>75</v>
      </c>
      <c r="F877" t="s">
        <v>18</v>
      </c>
      <c r="G877" t="s">
        <v>19</v>
      </c>
      <c r="H877" t="s">
        <v>33</v>
      </c>
      <c r="I877" s="2">
        <v>7</v>
      </c>
      <c r="J877" s="3">
        <v>31.83</v>
      </c>
      <c r="K877" s="4">
        <v>0</v>
      </c>
      <c r="L877" s="3">
        <v>14.33</v>
      </c>
      <c r="M877" s="3">
        <f>SalesTable4711[[#This Row],[Quantity]]*SalesTable4711[[#This Row],[Unit Cost]]</f>
        <v>100.31</v>
      </c>
      <c r="N877" s="3">
        <f>SalesTable4711[[#This Row],[Net Revenue]]-SalesTable4711[[#This Row],[Total Cost]]</f>
        <v>122.5</v>
      </c>
      <c r="O877" s="2">
        <v>0</v>
      </c>
      <c r="P877" s="3">
        <f>SalesTable4711[[#This Row],[Unit Price]]*SalesTable4711[[#This Row],[Quantity]]</f>
        <v>222.81</v>
      </c>
      <c r="Q877" s="3">
        <f>ROUND(SalesTable4711[[#This Row],[Unit Price]]*SalesTable4711[[#This Row],[Quantity]]*(1-SalesTable4711[[#This Row],[Discount %]]),2)</f>
        <v>222.81</v>
      </c>
      <c r="R877" s="3">
        <f>SalesTable4711[[#This Row],[Net Revenue]]-SalesTable4711[[#This Row],[Total Cost]]</f>
        <v>122.5</v>
      </c>
      <c r="S877" s="34">
        <f>SalesTable4711[[#This Row],[Profit]]/SalesTable4711[[#This Row],[Net Revenue]]</f>
        <v>0.54979579013509272</v>
      </c>
    </row>
    <row r="878" spans="1:19">
      <c r="A878" s="1">
        <v>45868</v>
      </c>
      <c r="B878" t="s">
        <v>936</v>
      </c>
      <c r="C878" t="s">
        <v>45</v>
      </c>
      <c r="D878" t="s">
        <v>46</v>
      </c>
      <c r="E878" t="s">
        <v>24</v>
      </c>
      <c r="F878" t="s">
        <v>31</v>
      </c>
      <c r="G878" t="s">
        <v>32</v>
      </c>
      <c r="H878" t="s">
        <v>33</v>
      </c>
      <c r="I878" s="2">
        <v>1</v>
      </c>
      <c r="J878" s="3">
        <v>23.26</v>
      </c>
      <c r="K878" s="4">
        <v>0</v>
      </c>
      <c r="L878" s="3">
        <v>8.41</v>
      </c>
      <c r="M878" s="3">
        <f>SalesTable4711[[#This Row],[Quantity]]*SalesTable4711[[#This Row],[Unit Cost]]</f>
        <v>8.41</v>
      </c>
      <c r="N878" s="3">
        <f>SalesTable4711[[#This Row],[Net Revenue]]-SalesTable4711[[#This Row],[Total Cost]]</f>
        <v>14.850000000000001</v>
      </c>
      <c r="O878" s="2">
        <v>0</v>
      </c>
      <c r="P878" s="3">
        <f>SalesTable4711[[#This Row],[Unit Price]]*SalesTable4711[[#This Row],[Quantity]]</f>
        <v>23.26</v>
      </c>
      <c r="Q878" s="3">
        <f>ROUND(SalesTable4711[[#This Row],[Unit Price]]*SalesTable4711[[#This Row],[Quantity]]*(1-SalesTable4711[[#This Row],[Discount %]]),2)</f>
        <v>23.26</v>
      </c>
      <c r="R878" s="3">
        <f>SalesTable4711[[#This Row],[Net Revenue]]-SalesTable4711[[#This Row],[Total Cost]]</f>
        <v>14.850000000000001</v>
      </c>
      <c r="S878" s="34">
        <f>SalesTable4711[[#This Row],[Profit]]/SalesTable4711[[#This Row],[Net Revenue]]</f>
        <v>0.63843508168529661</v>
      </c>
    </row>
    <row r="879" spans="1:19">
      <c r="A879" s="1">
        <v>46000</v>
      </c>
      <c r="B879" t="s">
        <v>937</v>
      </c>
      <c r="C879" t="s">
        <v>63</v>
      </c>
      <c r="D879" t="s">
        <v>64</v>
      </c>
      <c r="E879" t="s">
        <v>17</v>
      </c>
      <c r="F879" t="s">
        <v>25</v>
      </c>
      <c r="G879" t="s">
        <v>26</v>
      </c>
      <c r="H879" t="s">
        <v>20</v>
      </c>
      <c r="I879" s="2">
        <v>9</v>
      </c>
      <c r="J879" s="3">
        <v>81.95</v>
      </c>
      <c r="K879" s="4">
        <v>0.1</v>
      </c>
      <c r="L879" s="3">
        <v>45.89</v>
      </c>
      <c r="M879" s="3">
        <f>SalesTable4711[[#This Row],[Quantity]]*SalesTable4711[[#This Row],[Unit Cost]]</f>
        <v>413.01</v>
      </c>
      <c r="N879" s="3">
        <f>SalesTable4711[[#This Row],[Net Revenue]]-SalesTable4711[[#This Row],[Total Cost]]</f>
        <v>250.78999999999996</v>
      </c>
      <c r="O879" s="2">
        <v>9</v>
      </c>
      <c r="P879" s="3">
        <f>SalesTable4711[[#This Row],[Unit Price]]*SalesTable4711[[#This Row],[Quantity]]</f>
        <v>737.55000000000007</v>
      </c>
      <c r="Q879" s="3">
        <f>ROUND(SalesTable4711[[#This Row],[Unit Price]]*SalesTable4711[[#This Row],[Quantity]]*(1-SalesTable4711[[#This Row],[Discount %]]),2)</f>
        <v>663.8</v>
      </c>
      <c r="R879" s="3">
        <f>SalesTable4711[[#This Row],[Net Revenue]]-SalesTable4711[[#This Row],[Total Cost]]</f>
        <v>250.78999999999996</v>
      </c>
      <c r="S879" s="34">
        <f>SalesTable4711[[#This Row],[Profit]]/SalesTable4711[[#This Row],[Net Revenue]]</f>
        <v>0.37780958119915636</v>
      </c>
    </row>
    <row r="880" spans="1:19">
      <c r="A880" s="1">
        <v>45692</v>
      </c>
      <c r="B880" t="s">
        <v>938</v>
      </c>
      <c r="C880" t="s">
        <v>22</v>
      </c>
      <c r="D880" t="s">
        <v>23</v>
      </c>
      <c r="E880" t="s">
        <v>24</v>
      </c>
      <c r="F880" t="s">
        <v>18</v>
      </c>
      <c r="G880" t="s">
        <v>19</v>
      </c>
      <c r="H880" t="s">
        <v>33</v>
      </c>
      <c r="I880" s="2">
        <v>1</v>
      </c>
      <c r="J880" s="3">
        <v>12.76</v>
      </c>
      <c r="K880" s="4">
        <v>0</v>
      </c>
      <c r="L880" s="3">
        <v>4.24</v>
      </c>
      <c r="M880" s="3">
        <f>SalesTable4711[[#This Row],[Quantity]]*SalesTable4711[[#This Row],[Unit Cost]]</f>
        <v>4.24</v>
      </c>
      <c r="N880" s="3">
        <f>SalesTable4711[[#This Row],[Net Revenue]]-SalesTable4711[[#This Row],[Total Cost]]</f>
        <v>8.52</v>
      </c>
      <c r="O880" s="2">
        <v>0</v>
      </c>
      <c r="P880" s="3">
        <f>SalesTable4711[[#This Row],[Unit Price]]*SalesTable4711[[#This Row],[Quantity]]</f>
        <v>12.76</v>
      </c>
      <c r="Q880" s="3">
        <f>ROUND(SalesTable4711[[#This Row],[Unit Price]]*SalesTable4711[[#This Row],[Quantity]]*(1-SalesTable4711[[#This Row],[Discount %]]),2)</f>
        <v>12.76</v>
      </c>
      <c r="R880" s="3">
        <f>SalesTable4711[[#This Row],[Net Revenue]]-SalesTable4711[[#This Row],[Total Cost]]</f>
        <v>8.52</v>
      </c>
      <c r="S880" s="34">
        <f>SalesTable4711[[#This Row],[Profit]]/SalesTable4711[[#This Row],[Net Revenue]]</f>
        <v>0.66771159874608144</v>
      </c>
    </row>
    <row r="881" spans="1:19">
      <c r="A881" s="1">
        <v>45711</v>
      </c>
      <c r="B881" t="s">
        <v>939</v>
      </c>
      <c r="C881" t="s">
        <v>45</v>
      </c>
      <c r="D881" t="s">
        <v>46</v>
      </c>
      <c r="E881" t="s">
        <v>24</v>
      </c>
      <c r="F881" t="s">
        <v>52</v>
      </c>
      <c r="G881" t="s">
        <v>53</v>
      </c>
      <c r="H881" t="s">
        <v>33</v>
      </c>
      <c r="I881" s="2">
        <v>5</v>
      </c>
      <c r="J881" s="3">
        <v>23.48</v>
      </c>
      <c r="K881" s="4">
        <v>0.1</v>
      </c>
      <c r="L881" s="3">
        <v>8.34</v>
      </c>
      <c r="M881" s="3">
        <f>SalesTable4711[[#This Row],[Quantity]]*SalesTable4711[[#This Row],[Unit Cost]]</f>
        <v>41.7</v>
      </c>
      <c r="N881" s="3">
        <f>SalesTable4711[[#This Row],[Net Revenue]]-SalesTable4711[[#This Row],[Total Cost]]</f>
        <v>63.959999999999994</v>
      </c>
      <c r="O881" s="2">
        <v>0</v>
      </c>
      <c r="P881" s="3">
        <f>SalesTable4711[[#This Row],[Unit Price]]*SalesTable4711[[#This Row],[Quantity]]</f>
        <v>117.4</v>
      </c>
      <c r="Q881" s="3">
        <f>ROUND(SalesTable4711[[#This Row],[Unit Price]]*SalesTable4711[[#This Row],[Quantity]]*(1-SalesTable4711[[#This Row],[Discount %]]),2)</f>
        <v>105.66</v>
      </c>
      <c r="R881" s="3">
        <f>SalesTable4711[[#This Row],[Net Revenue]]-SalesTable4711[[#This Row],[Total Cost]]</f>
        <v>63.959999999999994</v>
      </c>
      <c r="S881" s="34">
        <f>SalesTable4711[[#This Row],[Profit]]/SalesTable4711[[#This Row],[Net Revenue]]</f>
        <v>0.60533787620670065</v>
      </c>
    </row>
    <row r="882" spans="1:19">
      <c r="A882" s="1">
        <v>45770</v>
      </c>
      <c r="B882" t="s">
        <v>940</v>
      </c>
      <c r="C882" t="s">
        <v>63</v>
      </c>
      <c r="D882" t="s">
        <v>64</v>
      </c>
      <c r="E882" t="s">
        <v>17</v>
      </c>
      <c r="F882" t="s">
        <v>31</v>
      </c>
      <c r="G882" t="s">
        <v>32</v>
      </c>
      <c r="H882" t="s">
        <v>20</v>
      </c>
      <c r="I882" s="2">
        <v>5</v>
      </c>
      <c r="J882" s="3">
        <v>79.92</v>
      </c>
      <c r="K882" s="4">
        <v>0.2</v>
      </c>
      <c r="L882" s="3">
        <v>44.54</v>
      </c>
      <c r="M882" s="3">
        <f>SalesTable4711[[#This Row],[Quantity]]*SalesTable4711[[#This Row],[Unit Cost]]</f>
        <v>222.7</v>
      </c>
      <c r="N882" s="3">
        <f>SalesTable4711[[#This Row],[Net Revenue]]-SalesTable4711[[#This Row],[Total Cost]]</f>
        <v>96.980000000000018</v>
      </c>
      <c r="O882" s="2">
        <v>5</v>
      </c>
      <c r="P882" s="3">
        <f>SalesTable4711[[#This Row],[Unit Price]]*SalesTable4711[[#This Row],[Quantity]]</f>
        <v>399.6</v>
      </c>
      <c r="Q882" s="3">
        <f>ROUND(SalesTable4711[[#This Row],[Unit Price]]*SalesTable4711[[#This Row],[Quantity]]*(1-SalesTable4711[[#This Row],[Discount %]]),2)</f>
        <v>319.68</v>
      </c>
      <c r="R882" s="3">
        <f>SalesTable4711[[#This Row],[Net Revenue]]-SalesTable4711[[#This Row],[Total Cost]]</f>
        <v>96.980000000000018</v>
      </c>
      <c r="S882" s="34">
        <f>SalesTable4711[[#This Row],[Profit]]/SalesTable4711[[#This Row],[Net Revenue]]</f>
        <v>0.30336586586586589</v>
      </c>
    </row>
    <row r="883" spans="1:19">
      <c r="A883" s="1">
        <v>45996</v>
      </c>
      <c r="B883" t="s">
        <v>941</v>
      </c>
      <c r="C883" t="s">
        <v>89</v>
      </c>
      <c r="D883" t="s">
        <v>90</v>
      </c>
      <c r="E883" t="s">
        <v>75</v>
      </c>
      <c r="F883" t="s">
        <v>18</v>
      </c>
      <c r="G883" t="s">
        <v>19</v>
      </c>
      <c r="H883" t="s">
        <v>33</v>
      </c>
      <c r="I883" s="2">
        <v>1</v>
      </c>
      <c r="J883" s="3">
        <v>19.11</v>
      </c>
      <c r="K883" s="4">
        <v>0.2</v>
      </c>
      <c r="L883" s="3">
        <v>6.97</v>
      </c>
      <c r="M883" s="3">
        <f>SalesTable4711[[#This Row],[Quantity]]*SalesTable4711[[#This Row],[Unit Cost]]</f>
        <v>6.97</v>
      </c>
      <c r="N883" s="3">
        <f>SalesTable4711[[#This Row],[Net Revenue]]-SalesTable4711[[#This Row],[Total Cost]]</f>
        <v>8.32</v>
      </c>
      <c r="O883" s="2">
        <v>0</v>
      </c>
      <c r="P883" s="3">
        <f>SalesTable4711[[#This Row],[Unit Price]]*SalesTable4711[[#This Row],[Quantity]]</f>
        <v>19.11</v>
      </c>
      <c r="Q883" s="3">
        <f>ROUND(SalesTable4711[[#This Row],[Unit Price]]*SalesTable4711[[#This Row],[Quantity]]*(1-SalesTable4711[[#This Row],[Discount %]]),2)</f>
        <v>15.29</v>
      </c>
      <c r="R883" s="3">
        <f>SalesTable4711[[#This Row],[Net Revenue]]-SalesTable4711[[#This Row],[Total Cost]]</f>
        <v>8.32</v>
      </c>
      <c r="S883" s="34">
        <f>SalesTable4711[[#This Row],[Profit]]/SalesTable4711[[#This Row],[Net Revenue]]</f>
        <v>0.54414650098103345</v>
      </c>
    </row>
    <row r="884" spans="1:19">
      <c r="A884" s="1">
        <v>45738</v>
      </c>
      <c r="B884" t="s">
        <v>942</v>
      </c>
      <c r="C884" t="s">
        <v>58</v>
      </c>
      <c r="D884" t="s">
        <v>59</v>
      </c>
      <c r="E884" t="s">
        <v>17</v>
      </c>
      <c r="F884" t="s">
        <v>41</v>
      </c>
      <c r="G884" t="s">
        <v>42</v>
      </c>
      <c r="H884" t="s">
        <v>33</v>
      </c>
      <c r="I884" s="2">
        <v>1</v>
      </c>
      <c r="J884" s="3">
        <v>19.82</v>
      </c>
      <c r="K884" s="4">
        <v>0.05</v>
      </c>
      <c r="L884" s="3">
        <v>7.36</v>
      </c>
      <c r="M884" s="3">
        <f>SalesTable4711[[#This Row],[Quantity]]*SalesTable4711[[#This Row],[Unit Cost]]</f>
        <v>7.36</v>
      </c>
      <c r="N884" s="3">
        <f>SalesTable4711[[#This Row],[Net Revenue]]-SalesTable4711[[#This Row],[Total Cost]]</f>
        <v>11.469999999999999</v>
      </c>
      <c r="O884" s="2">
        <v>0</v>
      </c>
      <c r="P884" s="3">
        <f>SalesTable4711[[#This Row],[Unit Price]]*SalesTable4711[[#This Row],[Quantity]]</f>
        <v>19.82</v>
      </c>
      <c r="Q884" s="3">
        <f>ROUND(SalesTable4711[[#This Row],[Unit Price]]*SalesTable4711[[#This Row],[Quantity]]*(1-SalesTable4711[[#This Row],[Discount %]]),2)</f>
        <v>18.829999999999998</v>
      </c>
      <c r="R884" s="3">
        <f>SalesTable4711[[#This Row],[Net Revenue]]-SalesTable4711[[#This Row],[Total Cost]]</f>
        <v>11.469999999999999</v>
      </c>
      <c r="S884" s="34">
        <f>SalesTable4711[[#This Row],[Profit]]/SalesTable4711[[#This Row],[Net Revenue]]</f>
        <v>0.60913436006372812</v>
      </c>
    </row>
    <row r="885" spans="1:19">
      <c r="A885" s="1">
        <v>46009</v>
      </c>
      <c r="B885" t="s">
        <v>943</v>
      </c>
      <c r="C885" t="s">
        <v>39</v>
      </c>
      <c r="D885" t="s">
        <v>40</v>
      </c>
      <c r="E885" t="s">
        <v>30</v>
      </c>
      <c r="F885" t="s">
        <v>52</v>
      </c>
      <c r="G885" t="s">
        <v>53</v>
      </c>
      <c r="H885" t="s">
        <v>33</v>
      </c>
      <c r="I885" s="2">
        <v>9</v>
      </c>
      <c r="J885" s="3">
        <v>55.46</v>
      </c>
      <c r="K885" s="4">
        <v>0.15</v>
      </c>
      <c r="L885" s="3">
        <v>26.94</v>
      </c>
      <c r="M885" s="3">
        <f>SalesTable4711[[#This Row],[Quantity]]*SalesTable4711[[#This Row],[Unit Cost]]</f>
        <v>242.46</v>
      </c>
      <c r="N885" s="3">
        <f>SalesTable4711[[#This Row],[Net Revenue]]-SalesTable4711[[#This Row],[Total Cost]]</f>
        <v>181.80999999999997</v>
      </c>
      <c r="O885" s="2">
        <v>0</v>
      </c>
      <c r="P885" s="3">
        <f>SalesTable4711[[#This Row],[Unit Price]]*SalesTable4711[[#This Row],[Quantity]]</f>
        <v>499.14</v>
      </c>
      <c r="Q885" s="3">
        <f>ROUND(SalesTable4711[[#This Row],[Unit Price]]*SalesTable4711[[#This Row],[Quantity]]*(1-SalesTable4711[[#This Row],[Discount %]]),2)</f>
        <v>424.27</v>
      </c>
      <c r="R885" s="3">
        <f>SalesTable4711[[#This Row],[Net Revenue]]-SalesTable4711[[#This Row],[Total Cost]]</f>
        <v>181.80999999999997</v>
      </c>
      <c r="S885" s="34">
        <f>SalesTable4711[[#This Row],[Profit]]/SalesTable4711[[#This Row],[Net Revenue]]</f>
        <v>0.42852428877837223</v>
      </c>
    </row>
    <row r="886" spans="1:19">
      <c r="A886" s="1">
        <v>45902</v>
      </c>
      <c r="B886" t="s">
        <v>944</v>
      </c>
      <c r="C886" t="s">
        <v>58</v>
      </c>
      <c r="D886" t="s">
        <v>59</v>
      </c>
      <c r="E886" t="s">
        <v>17</v>
      </c>
      <c r="F886" t="s">
        <v>52</v>
      </c>
      <c r="G886" t="s">
        <v>53</v>
      </c>
      <c r="H886" t="s">
        <v>33</v>
      </c>
      <c r="I886" s="2">
        <v>8</v>
      </c>
      <c r="J886" s="3">
        <v>19.84</v>
      </c>
      <c r="K886" s="4">
        <v>0.05</v>
      </c>
      <c r="L886" s="3">
        <v>7.21</v>
      </c>
      <c r="M886" s="3">
        <f>SalesTable4711[[#This Row],[Quantity]]*SalesTable4711[[#This Row],[Unit Cost]]</f>
        <v>57.68</v>
      </c>
      <c r="N886" s="3">
        <f>SalesTable4711[[#This Row],[Net Revenue]]-SalesTable4711[[#This Row],[Total Cost]]</f>
        <v>93.1</v>
      </c>
      <c r="O886" s="2">
        <v>0</v>
      </c>
      <c r="P886" s="3">
        <f>SalesTable4711[[#This Row],[Unit Price]]*SalesTable4711[[#This Row],[Quantity]]</f>
        <v>158.72</v>
      </c>
      <c r="Q886" s="3">
        <f>ROUND(SalesTable4711[[#This Row],[Unit Price]]*SalesTable4711[[#This Row],[Quantity]]*(1-SalesTable4711[[#This Row],[Discount %]]),2)</f>
        <v>150.78</v>
      </c>
      <c r="R886" s="3">
        <f>SalesTable4711[[#This Row],[Net Revenue]]-SalesTable4711[[#This Row],[Total Cost]]</f>
        <v>93.1</v>
      </c>
      <c r="S886" s="34">
        <f>SalesTable4711[[#This Row],[Profit]]/SalesTable4711[[#This Row],[Net Revenue]]</f>
        <v>0.61745589600742801</v>
      </c>
    </row>
    <row r="887" spans="1:19">
      <c r="A887" s="1">
        <v>45658</v>
      </c>
      <c r="B887" t="s">
        <v>945</v>
      </c>
      <c r="C887" t="s">
        <v>28</v>
      </c>
      <c r="D887" t="s">
        <v>29</v>
      </c>
      <c r="E887" t="s">
        <v>30</v>
      </c>
      <c r="F887" t="s">
        <v>18</v>
      </c>
      <c r="G887" t="s">
        <v>19</v>
      </c>
      <c r="H887" t="s">
        <v>33</v>
      </c>
      <c r="I887" s="2">
        <v>5</v>
      </c>
      <c r="J887" s="3">
        <v>24.34</v>
      </c>
      <c r="K887" s="4">
        <v>0</v>
      </c>
      <c r="L887" s="3">
        <v>10.62</v>
      </c>
      <c r="M887" s="3">
        <f>SalesTable4711[[#This Row],[Quantity]]*SalesTable4711[[#This Row],[Unit Cost]]</f>
        <v>53.099999999999994</v>
      </c>
      <c r="N887" s="3">
        <f>SalesTable4711[[#This Row],[Net Revenue]]-SalesTable4711[[#This Row],[Total Cost]]</f>
        <v>68.600000000000009</v>
      </c>
      <c r="O887" s="2">
        <v>0</v>
      </c>
      <c r="P887" s="3">
        <f>SalesTable4711[[#This Row],[Unit Price]]*SalesTable4711[[#This Row],[Quantity]]</f>
        <v>121.7</v>
      </c>
      <c r="Q887" s="3">
        <f>ROUND(SalesTable4711[[#This Row],[Unit Price]]*SalesTable4711[[#This Row],[Quantity]]*(1-SalesTable4711[[#This Row],[Discount %]]),2)</f>
        <v>121.7</v>
      </c>
      <c r="R887" s="3">
        <f>SalesTable4711[[#This Row],[Net Revenue]]-SalesTable4711[[#This Row],[Total Cost]]</f>
        <v>68.600000000000009</v>
      </c>
      <c r="S887" s="34">
        <f>SalesTable4711[[#This Row],[Profit]]/SalesTable4711[[#This Row],[Net Revenue]]</f>
        <v>0.5636811832374693</v>
      </c>
    </row>
    <row r="888" spans="1:19">
      <c r="A888" s="1">
        <v>45967</v>
      </c>
      <c r="B888" t="s">
        <v>946</v>
      </c>
      <c r="C888" t="s">
        <v>15</v>
      </c>
      <c r="D888" t="s">
        <v>16</v>
      </c>
      <c r="E888" t="s">
        <v>17</v>
      </c>
      <c r="F888" t="s">
        <v>31</v>
      </c>
      <c r="G888" t="s">
        <v>32</v>
      </c>
      <c r="H888" t="s">
        <v>20</v>
      </c>
      <c r="I888" s="2">
        <v>4</v>
      </c>
      <c r="J888" s="3">
        <v>29.67</v>
      </c>
      <c r="K888" s="4">
        <v>0.05</v>
      </c>
      <c r="L888" s="3">
        <v>11.95</v>
      </c>
      <c r="M888" s="3">
        <f>SalesTable4711[[#This Row],[Quantity]]*SalesTable4711[[#This Row],[Unit Cost]]</f>
        <v>47.8</v>
      </c>
      <c r="N888" s="3">
        <f>SalesTable4711[[#This Row],[Net Revenue]]-SalesTable4711[[#This Row],[Total Cost]]</f>
        <v>64.95</v>
      </c>
      <c r="O888" s="2">
        <v>4</v>
      </c>
      <c r="P888" s="3">
        <f>SalesTable4711[[#This Row],[Unit Price]]*SalesTable4711[[#This Row],[Quantity]]</f>
        <v>118.68</v>
      </c>
      <c r="Q888" s="3">
        <f>ROUND(SalesTable4711[[#This Row],[Unit Price]]*SalesTable4711[[#This Row],[Quantity]]*(1-SalesTable4711[[#This Row],[Discount %]]),2)</f>
        <v>112.75</v>
      </c>
      <c r="R888" s="3">
        <f>SalesTable4711[[#This Row],[Net Revenue]]-SalesTable4711[[#This Row],[Total Cost]]</f>
        <v>64.95</v>
      </c>
      <c r="S888" s="34">
        <f>SalesTable4711[[#This Row],[Profit]]/SalesTable4711[[#This Row],[Net Revenue]]</f>
        <v>0.57605321507760532</v>
      </c>
    </row>
    <row r="889" spans="1:19">
      <c r="A889" s="1">
        <v>45816</v>
      </c>
      <c r="B889" t="s">
        <v>947</v>
      </c>
      <c r="C889" t="s">
        <v>39</v>
      </c>
      <c r="D889" t="s">
        <v>40</v>
      </c>
      <c r="E889" t="s">
        <v>30</v>
      </c>
      <c r="F889" t="s">
        <v>41</v>
      </c>
      <c r="G889" t="s">
        <v>42</v>
      </c>
      <c r="H889" t="s">
        <v>20</v>
      </c>
      <c r="I889" s="2">
        <v>1</v>
      </c>
      <c r="J889" s="3">
        <v>54.67</v>
      </c>
      <c r="K889" s="4">
        <v>0.1</v>
      </c>
      <c r="L889" s="3">
        <v>26.96</v>
      </c>
      <c r="M889" s="3">
        <f>SalesTable4711[[#This Row],[Quantity]]*SalesTable4711[[#This Row],[Unit Cost]]</f>
        <v>26.96</v>
      </c>
      <c r="N889" s="3">
        <f>SalesTable4711[[#This Row],[Net Revenue]]-SalesTable4711[[#This Row],[Total Cost]]</f>
        <v>22.240000000000002</v>
      </c>
      <c r="O889" s="2">
        <v>1</v>
      </c>
      <c r="P889" s="3">
        <f>SalesTable4711[[#This Row],[Unit Price]]*SalesTable4711[[#This Row],[Quantity]]</f>
        <v>54.67</v>
      </c>
      <c r="Q889" s="3">
        <f>ROUND(SalesTable4711[[#This Row],[Unit Price]]*SalesTable4711[[#This Row],[Quantity]]*(1-SalesTable4711[[#This Row],[Discount %]]),2)</f>
        <v>49.2</v>
      </c>
      <c r="R889" s="3">
        <f>SalesTable4711[[#This Row],[Net Revenue]]-SalesTable4711[[#This Row],[Total Cost]]</f>
        <v>22.240000000000002</v>
      </c>
      <c r="S889" s="34">
        <f>SalesTable4711[[#This Row],[Profit]]/SalesTable4711[[#This Row],[Net Revenue]]</f>
        <v>0.45203252032520325</v>
      </c>
    </row>
    <row r="890" spans="1:19">
      <c r="A890" s="1">
        <v>45684</v>
      </c>
      <c r="B890" t="s">
        <v>948</v>
      </c>
      <c r="C890" t="s">
        <v>49</v>
      </c>
      <c r="D890" t="s">
        <v>50</v>
      </c>
      <c r="E890" t="s">
        <v>30</v>
      </c>
      <c r="F890" t="s">
        <v>25</v>
      </c>
      <c r="G890" t="s">
        <v>26</v>
      </c>
      <c r="H890" t="s">
        <v>20</v>
      </c>
      <c r="I890" s="2">
        <v>1</v>
      </c>
      <c r="J890" s="3">
        <v>186.78</v>
      </c>
      <c r="K890" s="4">
        <v>0.05</v>
      </c>
      <c r="L890" s="3">
        <v>118</v>
      </c>
      <c r="M890" s="3">
        <f>SalesTable4711[[#This Row],[Quantity]]*SalesTable4711[[#This Row],[Unit Cost]]</f>
        <v>118</v>
      </c>
      <c r="N890" s="3">
        <f>SalesTable4711[[#This Row],[Net Revenue]]-SalesTable4711[[#This Row],[Total Cost]]</f>
        <v>59.44</v>
      </c>
      <c r="O890" s="2">
        <v>1</v>
      </c>
      <c r="P890" s="3">
        <f>SalesTable4711[[#This Row],[Unit Price]]*SalesTable4711[[#This Row],[Quantity]]</f>
        <v>186.78</v>
      </c>
      <c r="Q890" s="3">
        <f>ROUND(SalesTable4711[[#This Row],[Unit Price]]*SalesTable4711[[#This Row],[Quantity]]*(1-SalesTable4711[[#This Row],[Discount %]]),2)</f>
        <v>177.44</v>
      </c>
      <c r="R890" s="3">
        <f>SalesTable4711[[#This Row],[Net Revenue]]-SalesTable4711[[#This Row],[Total Cost]]</f>
        <v>59.44</v>
      </c>
      <c r="S890" s="34">
        <f>SalesTable4711[[#This Row],[Profit]]/SalesTable4711[[#This Row],[Net Revenue]]</f>
        <v>0.33498647430117223</v>
      </c>
    </row>
    <row r="891" spans="1:19">
      <c r="A891" s="1">
        <v>45680</v>
      </c>
      <c r="B891" t="s">
        <v>949</v>
      </c>
      <c r="C891" t="s">
        <v>22</v>
      </c>
      <c r="D891" t="s">
        <v>23</v>
      </c>
      <c r="E891" t="s">
        <v>24</v>
      </c>
      <c r="F891" t="s">
        <v>25</v>
      </c>
      <c r="G891" t="s">
        <v>26</v>
      </c>
      <c r="H891" t="s">
        <v>20</v>
      </c>
      <c r="I891" s="2">
        <v>9</v>
      </c>
      <c r="J891" s="3">
        <v>13.07</v>
      </c>
      <c r="K891" s="4">
        <v>0.1</v>
      </c>
      <c r="L891" s="3">
        <v>4.33</v>
      </c>
      <c r="M891" s="3">
        <f>SalesTable4711[[#This Row],[Quantity]]*SalesTable4711[[#This Row],[Unit Cost]]</f>
        <v>38.97</v>
      </c>
      <c r="N891" s="3">
        <f>SalesTable4711[[#This Row],[Net Revenue]]-SalesTable4711[[#This Row],[Total Cost]]</f>
        <v>66.900000000000006</v>
      </c>
      <c r="O891" s="2">
        <v>9</v>
      </c>
      <c r="P891" s="3">
        <f>SalesTable4711[[#This Row],[Unit Price]]*SalesTable4711[[#This Row],[Quantity]]</f>
        <v>117.63</v>
      </c>
      <c r="Q891" s="3">
        <f>ROUND(SalesTable4711[[#This Row],[Unit Price]]*SalesTable4711[[#This Row],[Quantity]]*(1-SalesTable4711[[#This Row],[Discount %]]),2)</f>
        <v>105.87</v>
      </c>
      <c r="R891" s="3">
        <f>SalesTable4711[[#This Row],[Net Revenue]]-SalesTable4711[[#This Row],[Total Cost]]</f>
        <v>66.900000000000006</v>
      </c>
      <c r="S891" s="34">
        <f>SalesTable4711[[#This Row],[Profit]]/SalesTable4711[[#This Row],[Net Revenue]]</f>
        <v>0.63190705582317941</v>
      </c>
    </row>
    <row r="892" spans="1:19">
      <c r="A892" s="1">
        <v>45941</v>
      </c>
      <c r="B892" t="s">
        <v>950</v>
      </c>
      <c r="C892" t="s">
        <v>69</v>
      </c>
      <c r="D892" t="s">
        <v>70</v>
      </c>
      <c r="E892" t="s">
        <v>30</v>
      </c>
      <c r="F892" t="s">
        <v>18</v>
      </c>
      <c r="G892" t="s">
        <v>19</v>
      </c>
      <c r="H892" t="s">
        <v>33</v>
      </c>
      <c r="I892" s="2">
        <v>5</v>
      </c>
      <c r="J892" s="3">
        <v>38.950000000000003</v>
      </c>
      <c r="K892" s="4">
        <v>0</v>
      </c>
      <c r="L892" s="3">
        <v>18.329999999999998</v>
      </c>
      <c r="M892" s="3">
        <f>SalesTable4711[[#This Row],[Quantity]]*SalesTable4711[[#This Row],[Unit Cost]]</f>
        <v>91.649999999999991</v>
      </c>
      <c r="N892" s="3">
        <f>SalesTable4711[[#This Row],[Net Revenue]]-SalesTable4711[[#This Row],[Total Cost]]</f>
        <v>103.10000000000001</v>
      </c>
      <c r="O892" s="2">
        <v>0</v>
      </c>
      <c r="P892" s="3">
        <f>SalesTable4711[[#This Row],[Unit Price]]*SalesTable4711[[#This Row],[Quantity]]</f>
        <v>194.75</v>
      </c>
      <c r="Q892" s="3">
        <f>ROUND(SalesTable4711[[#This Row],[Unit Price]]*SalesTable4711[[#This Row],[Quantity]]*(1-SalesTable4711[[#This Row],[Discount %]]),2)</f>
        <v>194.75</v>
      </c>
      <c r="R892" s="3">
        <f>SalesTable4711[[#This Row],[Net Revenue]]-SalesTable4711[[#This Row],[Total Cost]]</f>
        <v>103.10000000000001</v>
      </c>
      <c r="S892" s="34">
        <f>SalesTable4711[[#This Row],[Profit]]/SalesTable4711[[#This Row],[Net Revenue]]</f>
        <v>0.52939666238767658</v>
      </c>
    </row>
    <row r="893" spans="1:19">
      <c r="A893" s="1">
        <v>45882</v>
      </c>
      <c r="B893" t="s">
        <v>951</v>
      </c>
      <c r="C893" t="s">
        <v>22</v>
      </c>
      <c r="D893" t="s">
        <v>23</v>
      </c>
      <c r="E893" t="s">
        <v>24</v>
      </c>
      <c r="F893" t="s">
        <v>31</v>
      </c>
      <c r="G893" t="s">
        <v>32</v>
      </c>
      <c r="H893" t="s">
        <v>33</v>
      </c>
      <c r="I893" s="2">
        <v>5</v>
      </c>
      <c r="J893" s="3">
        <v>12.61</v>
      </c>
      <c r="K893" s="4">
        <v>0</v>
      </c>
      <c r="L893" s="3">
        <v>4.2699999999999996</v>
      </c>
      <c r="M893" s="3">
        <f>SalesTable4711[[#This Row],[Quantity]]*SalesTable4711[[#This Row],[Unit Cost]]</f>
        <v>21.349999999999998</v>
      </c>
      <c r="N893" s="3">
        <f>SalesTable4711[[#This Row],[Net Revenue]]-SalesTable4711[[#This Row],[Total Cost]]</f>
        <v>41.7</v>
      </c>
      <c r="O893" s="2">
        <v>0</v>
      </c>
      <c r="P893" s="3">
        <f>SalesTable4711[[#This Row],[Unit Price]]*SalesTable4711[[#This Row],[Quantity]]</f>
        <v>63.05</v>
      </c>
      <c r="Q893" s="3">
        <f>ROUND(SalesTable4711[[#This Row],[Unit Price]]*SalesTable4711[[#This Row],[Quantity]]*(1-SalesTable4711[[#This Row],[Discount %]]),2)</f>
        <v>63.05</v>
      </c>
      <c r="R893" s="3">
        <f>SalesTable4711[[#This Row],[Net Revenue]]-SalesTable4711[[#This Row],[Total Cost]]</f>
        <v>41.7</v>
      </c>
      <c r="S893" s="34">
        <f>SalesTable4711[[#This Row],[Profit]]/SalesTable4711[[#This Row],[Net Revenue]]</f>
        <v>0.66137985725614601</v>
      </c>
    </row>
    <row r="894" spans="1:19">
      <c r="A894" s="1">
        <v>46001</v>
      </c>
      <c r="B894" t="s">
        <v>952</v>
      </c>
      <c r="C894" t="s">
        <v>39</v>
      </c>
      <c r="D894" t="s">
        <v>40</v>
      </c>
      <c r="E894" t="s">
        <v>30</v>
      </c>
      <c r="F894" t="s">
        <v>52</v>
      </c>
      <c r="G894" t="s">
        <v>53</v>
      </c>
      <c r="H894" t="s">
        <v>33</v>
      </c>
      <c r="I894" s="2">
        <v>4</v>
      </c>
      <c r="J894" s="3">
        <v>53.79</v>
      </c>
      <c r="K894" s="4">
        <v>0.15</v>
      </c>
      <c r="L894" s="3">
        <v>26.87</v>
      </c>
      <c r="M894" s="3">
        <f>SalesTable4711[[#This Row],[Quantity]]*SalesTable4711[[#This Row],[Unit Cost]]</f>
        <v>107.48</v>
      </c>
      <c r="N894" s="3">
        <f>SalesTable4711[[#This Row],[Net Revenue]]-SalesTable4711[[#This Row],[Total Cost]]</f>
        <v>75.409999999999982</v>
      </c>
      <c r="O894" s="2">
        <v>0</v>
      </c>
      <c r="P894" s="3">
        <f>SalesTable4711[[#This Row],[Unit Price]]*SalesTable4711[[#This Row],[Quantity]]</f>
        <v>215.16</v>
      </c>
      <c r="Q894" s="3">
        <f>ROUND(SalesTable4711[[#This Row],[Unit Price]]*SalesTable4711[[#This Row],[Quantity]]*(1-SalesTable4711[[#This Row],[Discount %]]),2)</f>
        <v>182.89</v>
      </c>
      <c r="R894" s="3">
        <f>SalesTable4711[[#This Row],[Net Revenue]]-SalesTable4711[[#This Row],[Total Cost]]</f>
        <v>75.409999999999982</v>
      </c>
      <c r="S894" s="34">
        <f>SalesTable4711[[#This Row],[Profit]]/SalesTable4711[[#This Row],[Net Revenue]]</f>
        <v>0.4123243479687243</v>
      </c>
    </row>
    <row r="895" spans="1:19">
      <c r="A895" s="1">
        <v>45908</v>
      </c>
      <c r="B895" t="s">
        <v>953</v>
      </c>
      <c r="C895" t="s">
        <v>63</v>
      </c>
      <c r="D895" t="s">
        <v>64</v>
      </c>
      <c r="E895" t="s">
        <v>17</v>
      </c>
      <c r="F895" t="s">
        <v>25</v>
      </c>
      <c r="G895" t="s">
        <v>26</v>
      </c>
      <c r="H895" t="s">
        <v>33</v>
      </c>
      <c r="I895" s="2">
        <v>3</v>
      </c>
      <c r="J895" s="3">
        <v>81.8</v>
      </c>
      <c r="K895" s="4">
        <v>0</v>
      </c>
      <c r="L895" s="3">
        <v>44.6</v>
      </c>
      <c r="M895" s="3">
        <f>SalesTable4711[[#This Row],[Quantity]]*SalesTable4711[[#This Row],[Unit Cost]]</f>
        <v>133.80000000000001</v>
      </c>
      <c r="N895" s="3">
        <f>SalesTable4711[[#This Row],[Net Revenue]]-SalesTable4711[[#This Row],[Total Cost]]</f>
        <v>111.6</v>
      </c>
      <c r="O895" s="2">
        <v>0</v>
      </c>
      <c r="P895" s="3">
        <f>SalesTable4711[[#This Row],[Unit Price]]*SalesTable4711[[#This Row],[Quantity]]</f>
        <v>245.39999999999998</v>
      </c>
      <c r="Q895" s="3">
        <f>ROUND(SalesTable4711[[#This Row],[Unit Price]]*SalesTable4711[[#This Row],[Quantity]]*(1-SalesTable4711[[#This Row],[Discount %]]),2)</f>
        <v>245.4</v>
      </c>
      <c r="R895" s="3">
        <f>SalesTable4711[[#This Row],[Net Revenue]]-SalesTable4711[[#This Row],[Total Cost]]</f>
        <v>111.6</v>
      </c>
      <c r="S895" s="34">
        <f>SalesTable4711[[#This Row],[Profit]]/SalesTable4711[[#This Row],[Net Revenue]]</f>
        <v>0.45476772616136918</v>
      </c>
    </row>
    <row r="896" spans="1:19">
      <c r="A896" s="1">
        <v>45925</v>
      </c>
      <c r="B896" t="s">
        <v>954</v>
      </c>
      <c r="C896" t="s">
        <v>28</v>
      </c>
      <c r="D896" t="s">
        <v>29</v>
      </c>
      <c r="E896" t="s">
        <v>30</v>
      </c>
      <c r="F896" t="s">
        <v>25</v>
      </c>
      <c r="G896" t="s">
        <v>26</v>
      </c>
      <c r="H896" t="s">
        <v>33</v>
      </c>
      <c r="I896" s="2">
        <v>3</v>
      </c>
      <c r="J896" s="3">
        <v>25.46</v>
      </c>
      <c r="K896" s="4">
        <v>0</v>
      </c>
      <c r="L896" s="3">
        <v>10.39</v>
      </c>
      <c r="M896" s="3">
        <f>SalesTable4711[[#This Row],[Quantity]]*SalesTable4711[[#This Row],[Unit Cost]]</f>
        <v>31.17</v>
      </c>
      <c r="N896" s="3">
        <f>SalesTable4711[[#This Row],[Net Revenue]]-SalesTable4711[[#This Row],[Total Cost]]</f>
        <v>45.209999999999994</v>
      </c>
      <c r="O896" s="2">
        <v>0</v>
      </c>
      <c r="P896" s="3">
        <f>SalesTable4711[[#This Row],[Unit Price]]*SalesTable4711[[#This Row],[Quantity]]</f>
        <v>76.38</v>
      </c>
      <c r="Q896" s="3">
        <f>ROUND(SalesTable4711[[#This Row],[Unit Price]]*SalesTable4711[[#This Row],[Quantity]]*(1-SalesTable4711[[#This Row],[Discount %]]),2)</f>
        <v>76.38</v>
      </c>
      <c r="R896" s="3">
        <f>SalesTable4711[[#This Row],[Net Revenue]]-SalesTable4711[[#This Row],[Total Cost]]</f>
        <v>45.209999999999994</v>
      </c>
      <c r="S896" s="34">
        <f>SalesTable4711[[#This Row],[Profit]]/SalesTable4711[[#This Row],[Net Revenue]]</f>
        <v>0.59190887666928516</v>
      </c>
    </row>
    <row r="897" spans="1:19">
      <c r="A897" s="1">
        <v>45941</v>
      </c>
      <c r="B897" t="s">
        <v>955</v>
      </c>
      <c r="C897" t="s">
        <v>39</v>
      </c>
      <c r="D897" t="s">
        <v>40</v>
      </c>
      <c r="E897" t="s">
        <v>30</v>
      </c>
      <c r="F897" t="s">
        <v>31</v>
      </c>
      <c r="G897" t="s">
        <v>32</v>
      </c>
      <c r="H897" t="s">
        <v>33</v>
      </c>
      <c r="I897" s="2">
        <v>8</v>
      </c>
      <c r="J897" s="3">
        <v>55.53</v>
      </c>
      <c r="K897" s="4">
        <v>0.05</v>
      </c>
      <c r="L897" s="3">
        <v>27.33</v>
      </c>
      <c r="M897" s="3">
        <f>SalesTable4711[[#This Row],[Quantity]]*SalesTable4711[[#This Row],[Unit Cost]]</f>
        <v>218.64</v>
      </c>
      <c r="N897" s="3">
        <f>SalesTable4711[[#This Row],[Net Revenue]]-SalesTable4711[[#This Row],[Total Cost]]</f>
        <v>203.39</v>
      </c>
      <c r="O897" s="2">
        <v>0</v>
      </c>
      <c r="P897" s="3">
        <f>SalesTable4711[[#This Row],[Unit Price]]*SalesTable4711[[#This Row],[Quantity]]</f>
        <v>444.24</v>
      </c>
      <c r="Q897" s="3">
        <f>ROUND(SalesTable4711[[#This Row],[Unit Price]]*SalesTable4711[[#This Row],[Quantity]]*(1-SalesTable4711[[#This Row],[Discount %]]),2)</f>
        <v>422.03</v>
      </c>
      <c r="R897" s="3">
        <f>SalesTable4711[[#This Row],[Net Revenue]]-SalesTable4711[[#This Row],[Total Cost]]</f>
        <v>203.39</v>
      </c>
      <c r="S897" s="34">
        <f>SalesTable4711[[#This Row],[Profit]]/SalesTable4711[[#This Row],[Net Revenue]]</f>
        <v>0.48193256403573204</v>
      </c>
    </row>
    <row r="898" spans="1:19">
      <c r="A898" s="1">
        <v>45938</v>
      </c>
      <c r="B898" t="s">
        <v>956</v>
      </c>
      <c r="C898" t="s">
        <v>55</v>
      </c>
      <c r="D898" t="s">
        <v>56</v>
      </c>
      <c r="E898" t="s">
        <v>24</v>
      </c>
      <c r="F898" t="s">
        <v>52</v>
      </c>
      <c r="G898" t="s">
        <v>53</v>
      </c>
      <c r="H898" t="s">
        <v>33</v>
      </c>
      <c r="I898" s="2">
        <v>1</v>
      </c>
      <c r="J898" s="3">
        <v>9.56</v>
      </c>
      <c r="K898" s="4">
        <v>0</v>
      </c>
      <c r="L898" s="3">
        <v>2.89</v>
      </c>
      <c r="M898" s="3">
        <f>SalesTable4711[[#This Row],[Quantity]]*SalesTable4711[[#This Row],[Unit Cost]]</f>
        <v>2.89</v>
      </c>
      <c r="N898" s="3">
        <f>SalesTable4711[[#This Row],[Net Revenue]]-SalesTable4711[[#This Row],[Total Cost]]</f>
        <v>6.67</v>
      </c>
      <c r="O898" s="2">
        <v>0</v>
      </c>
      <c r="P898" s="3">
        <f>SalesTable4711[[#This Row],[Unit Price]]*SalesTable4711[[#This Row],[Quantity]]</f>
        <v>9.56</v>
      </c>
      <c r="Q898" s="3">
        <f>ROUND(SalesTable4711[[#This Row],[Unit Price]]*SalesTable4711[[#This Row],[Quantity]]*(1-SalesTable4711[[#This Row],[Discount %]]),2)</f>
        <v>9.56</v>
      </c>
      <c r="R898" s="3">
        <f>SalesTable4711[[#This Row],[Net Revenue]]-SalesTable4711[[#This Row],[Total Cost]]</f>
        <v>6.67</v>
      </c>
      <c r="S898" s="34">
        <f>SalesTable4711[[#This Row],[Profit]]/SalesTable4711[[#This Row],[Net Revenue]]</f>
        <v>0.69769874476987448</v>
      </c>
    </row>
    <row r="899" spans="1:19">
      <c r="A899" s="1">
        <v>45664</v>
      </c>
      <c r="B899" t="s">
        <v>957</v>
      </c>
      <c r="C899" t="s">
        <v>28</v>
      </c>
      <c r="D899" t="s">
        <v>29</v>
      </c>
      <c r="E899" t="s">
        <v>30</v>
      </c>
      <c r="F899" t="s">
        <v>31</v>
      </c>
      <c r="G899" t="s">
        <v>32</v>
      </c>
      <c r="H899" t="s">
        <v>33</v>
      </c>
      <c r="I899" s="2">
        <v>1</v>
      </c>
      <c r="J899" s="3">
        <v>24.5</v>
      </c>
      <c r="K899" s="4">
        <v>0.2</v>
      </c>
      <c r="L899" s="3">
        <v>10.64</v>
      </c>
      <c r="M899" s="3">
        <f>SalesTable4711[[#This Row],[Quantity]]*SalesTable4711[[#This Row],[Unit Cost]]</f>
        <v>10.64</v>
      </c>
      <c r="N899" s="3">
        <f>SalesTable4711[[#This Row],[Net Revenue]]-SalesTable4711[[#This Row],[Total Cost]]</f>
        <v>8.9600000000000009</v>
      </c>
      <c r="O899" s="2">
        <v>0</v>
      </c>
      <c r="P899" s="3">
        <f>SalesTable4711[[#This Row],[Unit Price]]*SalesTable4711[[#This Row],[Quantity]]</f>
        <v>24.5</v>
      </c>
      <c r="Q899" s="3">
        <f>ROUND(SalesTable4711[[#This Row],[Unit Price]]*SalesTable4711[[#This Row],[Quantity]]*(1-SalesTable4711[[#This Row],[Discount %]]),2)</f>
        <v>19.600000000000001</v>
      </c>
      <c r="R899" s="3">
        <f>SalesTable4711[[#This Row],[Net Revenue]]-SalesTable4711[[#This Row],[Total Cost]]</f>
        <v>8.9600000000000009</v>
      </c>
      <c r="S899" s="34">
        <f>SalesTable4711[[#This Row],[Profit]]/SalesTable4711[[#This Row],[Net Revenue]]</f>
        <v>0.45714285714285713</v>
      </c>
    </row>
    <row r="900" spans="1:19">
      <c r="A900" s="1">
        <v>45999</v>
      </c>
      <c r="B900" t="s">
        <v>958</v>
      </c>
      <c r="C900" t="s">
        <v>22</v>
      </c>
      <c r="D900" t="s">
        <v>23</v>
      </c>
      <c r="E900" t="s">
        <v>24</v>
      </c>
      <c r="F900" t="s">
        <v>41</v>
      </c>
      <c r="G900" t="s">
        <v>42</v>
      </c>
      <c r="H900" t="s">
        <v>33</v>
      </c>
      <c r="I900" s="2">
        <v>4</v>
      </c>
      <c r="J900" s="3">
        <v>13.16</v>
      </c>
      <c r="K900" s="4">
        <v>0.2</v>
      </c>
      <c r="L900" s="3">
        <v>4.21</v>
      </c>
      <c r="M900" s="3">
        <f>SalesTable4711[[#This Row],[Quantity]]*SalesTable4711[[#This Row],[Unit Cost]]</f>
        <v>16.84</v>
      </c>
      <c r="N900" s="3">
        <f>SalesTable4711[[#This Row],[Net Revenue]]-SalesTable4711[[#This Row],[Total Cost]]</f>
        <v>25.27</v>
      </c>
      <c r="O900" s="2">
        <v>0</v>
      </c>
      <c r="P900" s="3">
        <f>SalesTable4711[[#This Row],[Unit Price]]*SalesTable4711[[#This Row],[Quantity]]</f>
        <v>52.64</v>
      </c>
      <c r="Q900" s="3">
        <f>ROUND(SalesTable4711[[#This Row],[Unit Price]]*SalesTable4711[[#This Row],[Quantity]]*(1-SalesTable4711[[#This Row],[Discount %]]),2)</f>
        <v>42.11</v>
      </c>
      <c r="R900" s="3">
        <f>SalesTable4711[[#This Row],[Net Revenue]]-SalesTable4711[[#This Row],[Total Cost]]</f>
        <v>25.27</v>
      </c>
      <c r="S900" s="34">
        <f>SalesTable4711[[#This Row],[Profit]]/SalesTable4711[[#This Row],[Net Revenue]]</f>
        <v>0.6000949893137022</v>
      </c>
    </row>
    <row r="901" spans="1:19">
      <c r="A901" s="1">
        <v>45792</v>
      </c>
      <c r="B901" t="s">
        <v>959</v>
      </c>
      <c r="C901" t="s">
        <v>45</v>
      </c>
      <c r="D901" t="s">
        <v>46</v>
      </c>
      <c r="E901" t="s">
        <v>24</v>
      </c>
      <c r="F901" t="s">
        <v>31</v>
      </c>
      <c r="G901" t="s">
        <v>32</v>
      </c>
      <c r="H901" t="s">
        <v>20</v>
      </c>
      <c r="I901" s="2">
        <v>6</v>
      </c>
      <c r="J901" s="3">
        <v>22.41</v>
      </c>
      <c r="K901" s="4">
        <v>0.1</v>
      </c>
      <c r="L901" s="3">
        <v>8.39</v>
      </c>
      <c r="M901" s="3">
        <f>SalesTable4711[[#This Row],[Quantity]]*SalesTable4711[[#This Row],[Unit Cost]]</f>
        <v>50.34</v>
      </c>
      <c r="N901" s="3">
        <f>SalesTable4711[[#This Row],[Net Revenue]]-SalesTable4711[[#This Row],[Total Cost]]</f>
        <v>70.67</v>
      </c>
      <c r="O901" s="2">
        <v>6</v>
      </c>
      <c r="P901" s="3">
        <f>SalesTable4711[[#This Row],[Unit Price]]*SalesTable4711[[#This Row],[Quantity]]</f>
        <v>134.46</v>
      </c>
      <c r="Q901" s="3">
        <f>ROUND(SalesTable4711[[#This Row],[Unit Price]]*SalesTable4711[[#This Row],[Quantity]]*(1-SalesTable4711[[#This Row],[Discount %]]),2)</f>
        <v>121.01</v>
      </c>
      <c r="R901" s="3">
        <f>SalesTable4711[[#This Row],[Net Revenue]]-SalesTable4711[[#This Row],[Total Cost]]</f>
        <v>70.67</v>
      </c>
      <c r="S901" s="34">
        <f>SalesTable4711[[#This Row],[Profit]]/SalesTable4711[[#This Row],[Net Revenue]]</f>
        <v>0.58400132220477641</v>
      </c>
    </row>
  </sheetData>
  <conditionalFormatting sqref="K2:K901">
    <cfRule type="colorScale" priority="3">
      <colorScale>
        <cfvo type="min"/>
        <cfvo type="percentile" val="50"/>
        <cfvo type="max"/>
        <color rgb="FFE2F0D9"/>
        <color rgb="FFFFF2CC"/>
        <color rgb="FFF4CCCC"/>
      </colorScale>
    </cfRule>
  </conditionalFormatting>
  <conditionalFormatting sqref="P2:S901">
    <cfRule type="dataBar" priority="1">
      <dataBar>
        <cfvo type="min"/>
        <cfvo type="max"/>
        <color rgb="FF156082"/>
      </dataBar>
    </cfRule>
    <cfRule type="dataBar" priority="2">
      <dataBar>
        <cfvo type="min"/>
        <cfvo type="max"/>
        <color rgb="FF156082"/>
      </dataBar>
      <extLst>
        <ext xmlns:x14="http://schemas.microsoft.com/office/spreadsheetml/2009/9/main" uri="{B025F937-C7B1-47D3-B67F-A62EFF666E3E}">
          <x14:id>{508F30BC-6067-45A9-998B-4C6C58D1AC0F}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08F30BC-6067-45A9-998B-4C6C58D1AC0F}">
            <x14:dataBar>
              <x14:cfvo type="min"/>
              <x14:cfvo type="max"/>
              <x14:negativeFillColor auto="1"/>
              <x14:axisColor auto="1"/>
            </x14:dataBar>
          </x14:cfRule>
          <xm:sqref>P2:S901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4DAB-23FB-4054-AE01-24D73F63415A}">
  <sheetPr>
    <tabColor theme="5"/>
  </sheetPr>
  <dimension ref="A1:W901"/>
  <sheetViews>
    <sheetView topLeftCell="R1" workbookViewId="0">
      <pane ySplit="1" topLeftCell="A27" activePane="bottomLeft" state="frozen"/>
      <selection pane="bottomLeft" activeCell="J31" sqref="J31"/>
    </sheetView>
  </sheetViews>
  <sheetFormatPr defaultRowHeight="14.25"/>
  <cols>
    <col min="1" max="1" width="12.75" bestFit="1" customWidth="1"/>
    <col min="2" max="2" width="11.125" bestFit="1" customWidth="1"/>
    <col min="3" max="3" width="14.125" customWidth="1"/>
    <col min="4" max="4" width="18.5" bestFit="1" customWidth="1"/>
    <col min="5" max="5" width="10.875" bestFit="1" customWidth="1"/>
    <col min="6" max="6" width="10.125" bestFit="1" customWidth="1"/>
    <col min="7" max="7" width="16" bestFit="1" customWidth="1"/>
    <col min="8" max="9" width="10.25" bestFit="1" customWidth="1"/>
    <col min="10" max="10" width="11.625" bestFit="1" customWidth="1"/>
    <col min="11" max="11" width="12.875" bestFit="1" customWidth="1"/>
    <col min="12" max="14" width="13.25" customWidth="1"/>
    <col min="15" max="15" width="21.625" customWidth="1"/>
    <col min="16" max="16" width="20.75" customWidth="1"/>
    <col min="17" max="17" width="19.125" customWidth="1"/>
    <col min="18" max="18" width="16.75" customWidth="1"/>
    <col min="19" max="19" width="15.5" customWidth="1"/>
    <col min="20" max="20" width="16.625" customWidth="1"/>
    <col min="21" max="21" width="29" style="16" bestFit="1" customWidth="1"/>
    <col min="22" max="22" width="50.125" style="16" bestFit="1" customWidth="1"/>
    <col min="23" max="23" width="43.25" style="31" bestFit="1" customWidth="1"/>
    <col min="24" max="24" width="53.5" customWidth="1"/>
  </cols>
  <sheetData>
    <row r="1" spans="1:23" s="11" customFormat="1" ht="30" customHeight="1">
      <c r="A1" s="10" t="s">
        <v>0</v>
      </c>
      <c r="B1" s="10" t="s">
        <v>1</v>
      </c>
      <c r="C1" s="10" t="s">
        <v>2</v>
      </c>
      <c r="D1" s="10" t="s">
        <v>3</v>
      </c>
      <c r="E1" s="10" t="s">
        <v>4</v>
      </c>
      <c r="F1" s="10" t="s">
        <v>5</v>
      </c>
      <c r="G1" s="10" t="s">
        <v>6</v>
      </c>
      <c r="H1" s="10" t="s">
        <v>7</v>
      </c>
      <c r="I1" s="10" t="s">
        <v>8</v>
      </c>
      <c r="J1" s="10" t="s">
        <v>9</v>
      </c>
      <c r="K1" s="10" t="s">
        <v>10</v>
      </c>
      <c r="L1" s="10" t="s">
        <v>11</v>
      </c>
      <c r="M1" s="10" t="s">
        <v>1148</v>
      </c>
      <c r="N1" s="10" t="s">
        <v>1156</v>
      </c>
      <c r="O1" s="10" t="s">
        <v>12</v>
      </c>
      <c r="P1" s="12" t="s">
        <v>1098</v>
      </c>
      <c r="Q1" s="12" t="s">
        <v>1097</v>
      </c>
      <c r="R1" s="12" t="s">
        <v>1146</v>
      </c>
      <c r="S1" s="12" t="s">
        <v>1147</v>
      </c>
      <c r="T1" s="12"/>
      <c r="U1" s="24"/>
      <c r="V1" s="24"/>
      <c r="W1" s="30"/>
    </row>
    <row r="2" spans="1:23">
      <c r="A2" s="1">
        <v>45901</v>
      </c>
      <c r="B2" t="s">
        <v>14</v>
      </c>
      <c r="C2" t="s">
        <v>15</v>
      </c>
      <c r="D2" t="s">
        <v>16</v>
      </c>
      <c r="E2" t="s">
        <v>17</v>
      </c>
      <c r="F2" t="s">
        <v>18</v>
      </c>
      <c r="G2" t="s">
        <v>19</v>
      </c>
      <c r="H2" t="s">
        <v>20</v>
      </c>
      <c r="I2" s="2">
        <v>1</v>
      </c>
      <c r="J2" s="3">
        <v>29.27</v>
      </c>
      <c r="K2" s="4">
        <v>0.2</v>
      </c>
      <c r="L2" s="3">
        <v>11.78</v>
      </c>
      <c r="M2" s="3">
        <f>SalesTable47[[#This Row],[Quantity]]*SalesTable47[[#This Row],[Unit Cost]]</f>
        <v>11.78</v>
      </c>
      <c r="N2" s="3">
        <f>SalesTable47[[#This Row],[Net Revenue]]-SalesTable47[[#This Row],[Total Cost]]</f>
        <v>11.640000000000002</v>
      </c>
      <c r="O2" s="2">
        <v>1</v>
      </c>
      <c r="P2" s="3">
        <f>SalesTable47[[#This Row],[Unit Price]]*SalesTable47[[#This Row],[Quantity]]</f>
        <v>29.27</v>
      </c>
      <c r="Q2" s="3">
        <f>ROUND(SalesTable47[[#This Row],[Unit Price]]*SalesTable47[[#This Row],[Quantity]]*(1-SalesTable47[[#This Row],[Discount %]]),2)</f>
        <v>23.42</v>
      </c>
      <c r="R2" s="3">
        <f>SalesTable47[[#This Row],[Net Revenue]]-SalesTable47[[#This Row],[Total Cost]]</f>
        <v>11.640000000000002</v>
      </c>
      <c r="S2" s="34">
        <f>SalesTable47[[#This Row],[Profit]]/SalesTable47[[#This Row],[Net Revenue]]</f>
        <v>0.49701110162254492</v>
      </c>
      <c r="T2" s="3"/>
      <c r="U2" s="49" t="s">
        <v>1064</v>
      </c>
      <c r="V2" s="49"/>
      <c r="W2" s="49"/>
    </row>
    <row r="3" spans="1:23">
      <c r="A3" s="1">
        <v>45696</v>
      </c>
      <c r="B3" t="s">
        <v>21</v>
      </c>
      <c r="C3" t="s">
        <v>22</v>
      </c>
      <c r="D3" t="s">
        <v>23</v>
      </c>
      <c r="E3" t="s">
        <v>24</v>
      </c>
      <c r="F3" t="s">
        <v>25</v>
      </c>
      <c r="G3" t="s">
        <v>26</v>
      </c>
      <c r="H3" t="s">
        <v>20</v>
      </c>
      <c r="I3" s="2">
        <v>1</v>
      </c>
      <c r="J3" s="3">
        <v>13.11</v>
      </c>
      <c r="K3" s="4">
        <v>0.2</v>
      </c>
      <c r="L3" s="3">
        <v>4.24</v>
      </c>
      <c r="M3" s="3">
        <f>SalesTable47[[#This Row],[Quantity]]*SalesTable47[[#This Row],[Unit Cost]]</f>
        <v>4.24</v>
      </c>
      <c r="N3" s="3">
        <f>SalesTable47[[#This Row],[Net Revenue]]-SalesTable47[[#This Row],[Total Cost]]</f>
        <v>6.25</v>
      </c>
      <c r="O3" s="2">
        <v>1</v>
      </c>
      <c r="P3" s="3">
        <f>SalesTable47[[#This Row],[Unit Price]]*SalesTable47[[#This Row],[Quantity]]</f>
        <v>13.11</v>
      </c>
      <c r="Q3" s="3">
        <f>ROUND(SalesTable47[[#This Row],[Unit Price]]*SalesTable47[[#This Row],[Quantity]]*(1-SalesTable47[[#This Row],[Discount %]]),2)</f>
        <v>10.49</v>
      </c>
      <c r="R3" s="3">
        <f>SalesTable47[[#This Row],[Net Revenue]]-SalesTable47[[#This Row],[Total Cost]]</f>
        <v>6.25</v>
      </c>
      <c r="S3" s="34">
        <f>SalesTable47[[#This Row],[Profit]]/SalesTable47[[#This Row],[Net Revenue]]</f>
        <v>0.59580552907530981</v>
      </c>
      <c r="T3" s="3"/>
      <c r="U3" s="60">
        <f>COUNTBLANK(A2:P901)</f>
        <v>0</v>
      </c>
      <c r="V3" s="60"/>
      <c r="W3" s="60"/>
    </row>
    <row r="4" spans="1:23">
      <c r="A4" s="1">
        <v>45775</v>
      </c>
      <c r="B4" t="s">
        <v>27</v>
      </c>
      <c r="C4" t="s">
        <v>28</v>
      </c>
      <c r="D4" t="s">
        <v>29</v>
      </c>
      <c r="E4" t="s">
        <v>30</v>
      </c>
      <c r="F4" t="s">
        <v>31</v>
      </c>
      <c r="G4" t="s">
        <v>32</v>
      </c>
      <c r="H4" t="s">
        <v>33</v>
      </c>
      <c r="I4" s="2">
        <v>2</v>
      </c>
      <c r="J4" s="3">
        <v>24.47</v>
      </c>
      <c r="K4" s="4">
        <v>0.1</v>
      </c>
      <c r="L4" s="3">
        <v>10.33</v>
      </c>
      <c r="M4" s="3">
        <f>SalesTable47[[#This Row],[Quantity]]*SalesTable47[[#This Row],[Unit Cost]]</f>
        <v>20.66</v>
      </c>
      <c r="N4" s="3">
        <f>SalesTable47[[#This Row],[Net Revenue]]-SalesTable47[[#This Row],[Total Cost]]</f>
        <v>23.389999999999997</v>
      </c>
      <c r="O4" s="2">
        <v>0</v>
      </c>
      <c r="P4" s="3">
        <f>SalesTable47[[#This Row],[Unit Price]]*SalesTable47[[#This Row],[Quantity]]</f>
        <v>48.94</v>
      </c>
      <c r="Q4" s="3">
        <f>ROUND(SalesTable47[[#This Row],[Unit Price]]*SalesTable47[[#This Row],[Quantity]]*(1-SalesTable47[[#This Row],[Discount %]]),2)</f>
        <v>44.05</v>
      </c>
      <c r="R4" s="3">
        <f>SalesTable47[[#This Row],[Net Revenue]]-SalesTable47[[#This Row],[Total Cost]]</f>
        <v>23.389999999999997</v>
      </c>
      <c r="S4" s="34">
        <f>SalesTable47[[#This Row],[Profit]]/SalesTable47[[#This Row],[Net Revenue]]</f>
        <v>0.53098751418842216</v>
      </c>
      <c r="T4" s="3"/>
      <c r="U4" s="50" t="s">
        <v>1065</v>
      </c>
      <c r="V4" s="51"/>
      <c r="W4" s="51"/>
    </row>
    <row r="5" spans="1:23">
      <c r="A5" s="1">
        <v>45820</v>
      </c>
      <c r="B5" t="s">
        <v>34</v>
      </c>
      <c r="C5" t="s">
        <v>35</v>
      </c>
      <c r="D5" t="s">
        <v>36</v>
      </c>
      <c r="E5" t="s">
        <v>17</v>
      </c>
      <c r="F5" t="s">
        <v>18</v>
      </c>
      <c r="G5" t="s">
        <v>19</v>
      </c>
      <c r="H5" t="s">
        <v>33</v>
      </c>
      <c r="I5" s="2">
        <v>6</v>
      </c>
      <c r="J5" s="3">
        <v>24.83</v>
      </c>
      <c r="K5" s="4">
        <v>0.2</v>
      </c>
      <c r="L5" s="3">
        <v>9.4600000000000009</v>
      </c>
      <c r="M5" s="3">
        <f>SalesTable47[[#This Row],[Quantity]]*SalesTable47[[#This Row],[Unit Cost]]</f>
        <v>56.760000000000005</v>
      </c>
      <c r="N5" s="3">
        <f>SalesTable47[[#This Row],[Net Revenue]]-SalesTable47[[#This Row],[Total Cost]]</f>
        <v>62.42</v>
      </c>
      <c r="O5" s="2">
        <v>0</v>
      </c>
      <c r="P5" s="3">
        <f>SalesTable47[[#This Row],[Unit Price]]*SalesTable47[[#This Row],[Quantity]]</f>
        <v>148.97999999999999</v>
      </c>
      <c r="Q5" s="3">
        <f>ROUND(SalesTable47[[#This Row],[Unit Price]]*SalesTable47[[#This Row],[Quantity]]*(1-SalesTable47[[#This Row],[Discount %]]),2)</f>
        <v>119.18</v>
      </c>
      <c r="R5" s="3">
        <f>SalesTable47[[#This Row],[Net Revenue]]-SalesTable47[[#This Row],[Total Cost]]</f>
        <v>62.42</v>
      </c>
      <c r="S5" s="34">
        <f>SalesTable47[[#This Row],[Profit]]/SalesTable47[[#This Row],[Net Revenue]]</f>
        <v>0.52374559489847283</v>
      </c>
      <c r="T5" s="3"/>
      <c r="U5" s="16" t="s">
        <v>1050</v>
      </c>
      <c r="V5" s="16">
        <f>COUNTBLANK(A2:A901)</f>
        <v>0</v>
      </c>
    </row>
    <row r="6" spans="1:23">
      <c r="A6" s="1">
        <v>45994</v>
      </c>
      <c r="B6" t="s">
        <v>37</v>
      </c>
      <c r="C6" t="s">
        <v>22</v>
      </c>
      <c r="D6" t="s">
        <v>23</v>
      </c>
      <c r="E6" t="s">
        <v>24</v>
      </c>
      <c r="F6" t="s">
        <v>18</v>
      </c>
      <c r="G6" t="s">
        <v>19</v>
      </c>
      <c r="H6" t="s">
        <v>33</v>
      </c>
      <c r="I6" s="2">
        <v>5</v>
      </c>
      <c r="J6" s="3">
        <v>13.05</v>
      </c>
      <c r="K6" s="4">
        <v>0.1</v>
      </c>
      <c r="L6" s="3">
        <v>4.3</v>
      </c>
      <c r="M6" s="3">
        <f>SalesTable47[[#This Row],[Quantity]]*SalesTable47[[#This Row],[Unit Cost]]</f>
        <v>21.5</v>
      </c>
      <c r="N6" s="3">
        <f>SalesTable47[[#This Row],[Net Revenue]]-SalesTable47[[#This Row],[Total Cost]]</f>
        <v>37.229999999999997</v>
      </c>
      <c r="O6" s="2">
        <v>0</v>
      </c>
      <c r="P6" s="3">
        <f>SalesTable47[[#This Row],[Unit Price]]*SalesTable47[[#This Row],[Quantity]]</f>
        <v>65.25</v>
      </c>
      <c r="Q6" s="3">
        <f>ROUND(SalesTable47[[#This Row],[Unit Price]]*SalesTable47[[#This Row],[Quantity]]*(1-SalesTable47[[#This Row],[Discount %]]),2)</f>
        <v>58.73</v>
      </c>
      <c r="R6" s="3">
        <f>SalesTable47[[#This Row],[Net Revenue]]-SalesTable47[[#This Row],[Total Cost]]</f>
        <v>37.229999999999997</v>
      </c>
      <c r="S6" s="34">
        <f>SalesTable47[[#This Row],[Profit]]/SalesTable47[[#This Row],[Net Revenue]]</f>
        <v>0.63391792950791759</v>
      </c>
      <c r="T6" s="3"/>
      <c r="U6" s="16" t="s">
        <v>1051</v>
      </c>
      <c r="V6" s="16">
        <f>COUNTBLANK(B2:B901)</f>
        <v>0</v>
      </c>
    </row>
    <row r="7" spans="1:23">
      <c r="A7" s="1">
        <v>45685</v>
      </c>
      <c r="B7" t="s">
        <v>38</v>
      </c>
      <c r="C7" t="s">
        <v>39</v>
      </c>
      <c r="D7" t="s">
        <v>40</v>
      </c>
      <c r="E7" t="s">
        <v>30</v>
      </c>
      <c r="F7" t="s">
        <v>41</v>
      </c>
      <c r="G7" t="s">
        <v>42</v>
      </c>
      <c r="H7" t="s">
        <v>33</v>
      </c>
      <c r="I7" s="2">
        <v>3</v>
      </c>
      <c r="J7" s="3">
        <v>56.09</v>
      </c>
      <c r="K7" s="4">
        <v>0</v>
      </c>
      <c r="L7" s="3">
        <v>26.86</v>
      </c>
      <c r="M7" s="3">
        <f>SalesTable47[[#This Row],[Quantity]]*SalesTable47[[#This Row],[Unit Cost]]</f>
        <v>80.58</v>
      </c>
      <c r="N7" s="3">
        <f>SalesTable47[[#This Row],[Net Revenue]]-SalesTable47[[#This Row],[Total Cost]]</f>
        <v>87.690000000000012</v>
      </c>
      <c r="O7" s="2">
        <v>0</v>
      </c>
      <c r="P7" s="3">
        <f>SalesTable47[[#This Row],[Unit Price]]*SalesTable47[[#This Row],[Quantity]]</f>
        <v>168.27</v>
      </c>
      <c r="Q7" s="3">
        <f>ROUND(SalesTable47[[#This Row],[Unit Price]]*SalesTable47[[#This Row],[Quantity]]*(1-SalesTable47[[#This Row],[Discount %]]),2)</f>
        <v>168.27</v>
      </c>
      <c r="R7" s="3">
        <f>SalesTable47[[#This Row],[Net Revenue]]-SalesTable47[[#This Row],[Total Cost]]</f>
        <v>87.690000000000012</v>
      </c>
      <c r="S7" s="34">
        <f>SalesTable47[[#This Row],[Profit]]/SalesTable47[[#This Row],[Net Revenue]]</f>
        <v>0.52112676056338036</v>
      </c>
      <c r="T7" s="3"/>
      <c r="U7" s="16" t="s">
        <v>1052</v>
      </c>
      <c r="V7" s="16">
        <f>COUNTBLANK(C2:C901)</f>
        <v>0</v>
      </c>
    </row>
    <row r="8" spans="1:23">
      <c r="A8" s="1">
        <v>45725</v>
      </c>
      <c r="B8" t="s">
        <v>43</v>
      </c>
      <c r="C8" t="s">
        <v>15</v>
      </c>
      <c r="D8" t="s">
        <v>16</v>
      </c>
      <c r="E8" t="s">
        <v>17</v>
      </c>
      <c r="F8" t="s">
        <v>41</v>
      </c>
      <c r="G8" t="s">
        <v>42</v>
      </c>
      <c r="H8" t="s">
        <v>33</v>
      </c>
      <c r="I8" s="2">
        <v>1</v>
      </c>
      <c r="J8" s="3">
        <v>30.4</v>
      </c>
      <c r="K8" s="4">
        <v>0</v>
      </c>
      <c r="L8" s="3">
        <v>11.98</v>
      </c>
      <c r="M8" s="3">
        <f>SalesTable47[[#This Row],[Quantity]]*SalesTable47[[#This Row],[Unit Cost]]</f>
        <v>11.98</v>
      </c>
      <c r="N8" s="3">
        <f>SalesTable47[[#This Row],[Net Revenue]]-SalesTable47[[#This Row],[Total Cost]]</f>
        <v>18.419999999999998</v>
      </c>
      <c r="O8" s="2">
        <v>0</v>
      </c>
      <c r="P8" s="3">
        <f>SalesTable47[[#This Row],[Unit Price]]*SalesTable47[[#This Row],[Quantity]]</f>
        <v>30.4</v>
      </c>
      <c r="Q8" s="3">
        <f>ROUND(SalesTable47[[#This Row],[Unit Price]]*SalesTable47[[#This Row],[Quantity]]*(1-SalesTable47[[#This Row],[Discount %]]),2)</f>
        <v>30.4</v>
      </c>
      <c r="R8" s="3">
        <f>SalesTable47[[#This Row],[Net Revenue]]-SalesTable47[[#This Row],[Total Cost]]</f>
        <v>18.419999999999998</v>
      </c>
      <c r="S8" s="34">
        <f>SalesTable47[[#This Row],[Profit]]/SalesTable47[[#This Row],[Net Revenue]]</f>
        <v>0.60592105263157892</v>
      </c>
      <c r="T8" s="3"/>
      <c r="U8" s="16" t="s">
        <v>1053</v>
      </c>
      <c r="V8" s="16">
        <f>COUNTBLANK(D2:D901)</f>
        <v>0</v>
      </c>
    </row>
    <row r="9" spans="1:23">
      <c r="A9" s="1">
        <v>45777</v>
      </c>
      <c r="B9" t="s">
        <v>44</v>
      </c>
      <c r="C9" t="s">
        <v>45</v>
      </c>
      <c r="D9" t="s">
        <v>46</v>
      </c>
      <c r="E9" t="s">
        <v>24</v>
      </c>
      <c r="F9" t="s">
        <v>25</v>
      </c>
      <c r="G9" t="s">
        <v>26</v>
      </c>
      <c r="H9" t="s">
        <v>20</v>
      </c>
      <c r="I9" s="2">
        <v>2</v>
      </c>
      <c r="J9" s="3">
        <v>23.36</v>
      </c>
      <c r="K9" s="4">
        <v>0.1</v>
      </c>
      <c r="L9" s="3">
        <v>8.6</v>
      </c>
      <c r="M9" s="3">
        <f>SalesTable47[[#This Row],[Quantity]]*SalesTable47[[#This Row],[Unit Cost]]</f>
        <v>17.2</v>
      </c>
      <c r="N9" s="3">
        <f>SalesTable47[[#This Row],[Net Revenue]]-SalesTable47[[#This Row],[Total Cost]]</f>
        <v>24.849999999999998</v>
      </c>
      <c r="O9" s="2">
        <v>2</v>
      </c>
      <c r="P9" s="3">
        <f>SalesTable47[[#This Row],[Unit Price]]*SalesTable47[[#This Row],[Quantity]]</f>
        <v>46.72</v>
      </c>
      <c r="Q9" s="3">
        <f>ROUND(SalesTable47[[#This Row],[Unit Price]]*SalesTable47[[#This Row],[Quantity]]*(1-SalesTable47[[#This Row],[Discount %]]),2)</f>
        <v>42.05</v>
      </c>
      <c r="R9" s="3">
        <f>SalesTable47[[#This Row],[Net Revenue]]-SalesTable47[[#This Row],[Total Cost]]</f>
        <v>24.849999999999998</v>
      </c>
      <c r="S9" s="34">
        <f>SalesTable47[[#This Row],[Profit]]/SalesTable47[[#This Row],[Net Revenue]]</f>
        <v>0.59096313912009513</v>
      </c>
      <c r="T9" s="3"/>
      <c r="U9" s="16" t="s">
        <v>1054</v>
      </c>
      <c r="V9" s="16">
        <f>COUNTBLANK(E2:E901)</f>
        <v>0</v>
      </c>
    </row>
    <row r="10" spans="1:23">
      <c r="A10" s="1">
        <v>45811</v>
      </c>
      <c r="B10" t="s">
        <v>47</v>
      </c>
      <c r="C10" t="s">
        <v>39</v>
      </c>
      <c r="D10" t="s">
        <v>40</v>
      </c>
      <c r="E10" t="s">
        <v>30</v>
      </c>
      <c r="F10" t="s">
        <v>25</v>
      </c>
      <c r="G10" t="s">
        <v>26</v>
      </c>
      <c r="H10" t="s">
        <v>33</v>
      </c>
      <c r="I10" s="2">
        <v>2</v>
      </c>
      <c r="J10" s="3">
        <v>55.5</v>
      </c>
      <c r="K10" s="4">
        <v>0.1</v>
      </c>
      <c r="L10" s="3">
        <v>27.42</v>
      </c>
      <c r="M10" s="3">
        <f>SalesTable47[[#This Row],[Quantity]]*SalesTable47[[#This Row],[Unit Cost]]</f>
        <v>54.84</v>
      </c>
      <c r="N10" s="3">
        <f>SalesTable47[[#This Row],[Net Revenue]]-SalesTable47[[#This Row],[Total Cost]]</f>
        <v>45.06</v>
      </c>
      <c r="O10" s="2">
        <v>0</v>
      </c>
      <c r="P10" s="3">
        <f>SalesTable47[[#This Row],[Unit Price]]*SalesTable47[[#This Row],[Quantity]]</f>
        <v>111</v>
      </c>
      <c r="Q10" s="3">
        <f>ROUND(SalesTable47[[#This Row],[Unit Price]]*SalesTable47[[#This Row],[Quantity]]*(1-SalesTable47[[#This Row],[Discount %]]),2)</f>
        <v>99.9</v>
      </c>
      <c r="R10" s="3">
        <f>SalesTable47[[#This Row],[Net Revenue]]-SalesTable47[[#This Row],[Total Cost]]</f>
        <v>45.06</v>
      </c>
      <c r="S10" s="34">
        <f>SalesTable47[[#This Row],[Profit]]/SalesTable47[[#This Row],[Net Revenue]]</f>
        <v>0.45105105105105103</v>
      </c>
      <c r="T10" s="3"/>
      <c r="U10" s="16" t="s">
        <v>1055</v>
      </c>
      <c r="V10" s="16">
        <f>COUNTBLANK(F2:F901)</f>
        <v>0</v>
      </c>
    </row>
    <row r="11" spans="1:23">
      <c r="A11" s="1">
        <v>45905</v>
      </c>
      <c r="B11" t="s">
        <v>48</v>
      </c>
      <c r="C11" t="s">
        <v>49</v>
      </c>
      <c r="D11" t="s">
        <v>50</v>
      </c>
      <c r="E11" t="s">
        <v>30</v>
      </c>
      <c r="F11" t="s">
        <v>31</v>
      </c>
      <c r="G11" t="s">
        <v>32</v>
      </c>
      <c r="H11" t="s">
        <v>20</v>
      </c>
      <c r="I11" s="2">
        <v>4</v>
      </c>
      <c r="J11" s="3">
        <v>187.29</v>
      </c>
      <c r="K11" s="4">
        <v>0.1</v>
      </c>
      <c r="L11" s="3">
        <v>117.53</v>
      </c>
      <c r="M11" s="3">
        <f>SalesTable47[[#This Row],[Quantity]]*SalesTable47[[#This Row],[Unit Cost]]</f>
        <v>470.12</v>
      </c>
      <c r="N11" s="3">
        <f>SalesTable47[[#This Row],[Net Revenue]]-SalesTable47[[#This Row],[Total Cost]]</f>
        <v>204.12</v>
      </c>
      <c r="O11" s="2">
        <v>4</v>
      </c>
      <c r="P11" s="3">
        <f>SalesTable47[[#This Row],[Unit Price]]*SalesTable47[[#This Row],[Quantity]]</f>
        <v>749.16</v>
      </c>
      <c r="Q11" s="3">
        <f>ROUND(SalesTable47[[#This Row],[Unit Price]]*SalesTable47[[#This Row],[Quantity]]*(1-SalesTable47[[#This Row],[Discount %]]),2)</f>
        <v>674.24</v>
      </c>
      <c r="R11" s="3">
        <f>SalesTable47[[#This Row],[Net Revenue]]-SalesTable47[[#This Row],[Total Cost]]</f>
        <v>204.12</v>
      </c>
      <c r="S11" s="34">
        <f>SalesTable47[[#This Row],[Profit]]/SalesTable47[[#This Row],[Net Revenue]]</f>
        <v>0.30274086378737541</v>
      </c>
      <c r="T11" s="3"/>
      <c r="U11" s="16" t="s">
        <v>1056</v>
      </c>
      <c r="V11" s="25">
        <f>COUNTBLANK(G2:G901)</f>
        <v>0</v>
      </c>
      <c r="W11" s="31" t="s">
        <v>1123</v>
      </c>
    </row>
    <row r="12" spans="1:23">
      <c r="A12" s="1">
        <v>45752</v>
      </c>
      <c r="B12" t="s">
        <v>51</v>
      </c>
      <c r="C12" t="s">
        <v>22</v>
      </c>
      <c r="D12" t="s">
        <v>23</v>
      </c>
      <c r="E12" t="s">
        <v>24</v>
      </c>
      <c r="F12" t="s">
        <v>52</v>
      </c>
      <c r="G12" t="s">
        <v>53</v>
      </c>
      <c r="H12" t="s">
        <v>20</v>
      </c>
      <c r="I12" s="2">
        <v>1</v>
      </c>
      <c r="J12" s="3">
        <v>12.69</v>
      </c>
      <c r="K12" s="4">
        <v>0</v>
      </c>
      <c r="L12" s="3">
        <v>4.24</v>
      </c>
      <c r="M12" s="3">
        <f>SalesTable47[[#This Row],[Quantity]]*SalesTable47[[#This Row],[Unit Cost]]</f>
        <v>4.24</v>
      </c>
      <c r="N12" s="3">
        <f>SalesTable47[[#This Row],[Net Revenue]]-SalesTable47[[#This Row],[Total Cost]]</f>
        <v>8.4499999999999993</v>
      </c>
      <c r="O12" s="2">
        <v>1</v>
      </c>
      <c r="P12" s="3">
        <f>SalesTable47[[#This Row],[Unit Price]]*SalesTable47[[#This Row],[Quantity]]</f>
        <v>12.69</v>
      </c>
      <c r="Q12" s="3">
        <f>ROUND(SalesTable47[[#This Row],[Unit Price]]*SalesTable47[[#This Row],[Quantity]]*(1-SalesTable47[[#This Row],[Discount %]]),2)</f>
        <v>12.69</v>
      </c>
      <c r="R12" s="3">
        <f>SalesTable47[[#This Row],[Net Revenue]]-SalesTable47[[#This Row],[Total Cost]]</f>
        <v>8.4499999999999993</v>
      </c>
      <c r="S12" s="34">
        <f>SalesTable47[[#This Row],[Profit]]/SalesTable47[[#This Row],[Net Revenue]]</f>
        <v>0.66587864460204882</v>
      </c>
      <c r="T12" s="3"/>
      <c r="U12" s="16" t="s">
        <v>1057</v>
      </c>
      <c r="V12" s="16">
        <f>COUNTBLANK(H2:H901)</f>
        <v>0</v>
      </c>
    </row>
    <row r="13" spans="1:23">
      <c r="A13" s="1">
        <v>45670</v>
      </c>
      <c r="B13" t="s">
        <v>54</v>
      </c>
      <c r="C13" t="s">
        <v>55</v>
      </c>
      <c r="D13" t="s">
        <v>56</v>
      </c>
      <c r="E13" t="s">
        <v>24</v>
      </c>
      <c r="F13" t="s">
        <v>52</v>
      </c>
      <c r="G13" t="s">
        <v>53</v>
      </c>
      <c r="H13" t="s">
        <v>33</v>
      </c>
      <c r="I13" s="2">
        <v>10</v>
      </c>
      <c r="J13" s="3">
        <v>9.6999999999999993</v>
      </c>
      <c r="K13" s="4">
        <v>0</v>
      </c>
      <c r="L13" s="3">
        <v>2.87</v>
      </c>
      <c r="M13" s="3">
        <f>SalesTable47[[#This Row],[Quantity]]*SalesTable47[[#This Row],[Unit Cost]]</f>
        <v>28.700000000000003</v>
      </c>
      <c r="N13" s="3">
        <f>SalesTable47[[#This Row],[Net Revenue]]-SalesTable47[[#This Row],[Total Cost]]</f>
        <v>68.3</v>
      </c>
      <c r="O13" s="2">
        <v>0</v>
      </c>
      <c r="P13" s="3">
        <f>SalesTable47[[#This Row],[Unit Price]]*SalesTable47[[#This Row],[Quantity]]</f>
        <v>97</v>
      </c>
      <c r="Q13" s="3">
        <f>ROUND(SalesTable47[[#This Row],[Unit Price]]*SalesTable47[[#This Row],[Quantity]]*(1-SalesTable47[[#This Row],[Discount %]]),2)</f>
        <v>97</v>
      </c>
      <c r="R13" s="3">
        <f>SalesTable47[[#This Row],[Net Revenue]]-SalesTable47[[#This Row],[Total Cost]]</f>
        <v>68.3</v>
      </c>
      <c r="S13" s="34">
        <f>SalesTable47[[#This Row],[Profit]]/SalesTable47[[#This Row],[Net Revenue]]</f>
        <v>0.70412371134020613</v>
      </c>
      <c r="T13" s="3"/>
      <c r="U13" s="16" t="s">
        <v>1058</v>
      </c>
      <c r="V13" s="16">
        <f>COUNTBLANK(I2:I901)</f>
        <v>0</v>
      </c>
    </row>
    <row r="14" spans="1:23">
      <c r="A14" s="1">
        <v>45706</v>
      </c>
      <c r="B14" t="s">
        <v>57</v>
      </c>
      <c r="C14" t="s">
        <v>58</v>
      </c>
      <c r="D14" t="s">
        <v>59</v>
      </c>
      <c r="E14" t="s">
        <v>17</v>
      </c>
      <c r="F14" t="s">
        <v>18</v>
      </c>
      <c r="G14" t="s">
        <v>19</v>
      </c>
      <c r="H14" t="s">
        <v>33</v>
      </c>
      <c r="I14" s="2">
        <v>2</v>
      </c>
      <c r="J14" s="3">
        <v>19.739999999999998</v>
      </c>
      <c r="K14" s="4">
        <v>0</v>
      </c>
      <c r="L14" s="3">
        <v>7.29</v>
      </c>
      <c r="M14" s="3">
        <f>SalesTable47[[#This Row],[Quantity]]*SalesTable47[[#This Row],[Unit Cost]]</f>
        <v>14.58</v>
      </c>
      <c r="N14" s="3">
        <f>SalesTable47[[#This Row],[Net Revenue]]-SalesTable47[[#This Row],[Total Cost]]</f>
        <v>24.9</v>
      </c>
      <c r="O14" s="2">
        <v>0</v>
      </c>
      <c r="P14" s="3">
        <f>SalesTable47[[#This Row],[Unit Price]]*SalesTable47[[#This Row],[Quantity]]</f>
        <v>39.479999999999997</v>
      </c>
      <c r="Q14" s="3">
        <f>ROUND(SalesTable47[[#This Row],[Unit Price]]*SalesTable47[[#This Row],[Quantity]]*(1-SalesTable47[[#This Row],[Discount %]]),2)</f>
        <v>39.479999999999997</v>
      </c>
      <c r="R14" s="3">
        <f>SalesTable47[[#This Row],[Net Revenue]]-SalesTable47[[#This Row],[Total Cost]]</f>
        <v>24.9</v>
      </c>
      <c r="S14" s="34">
        <f>SalesTable47[[#This Row],[Profit]]/SalesTable47[[#This Row],[Net Revenue]]</f>
        <v>0.6306990881458967</v>
      </c>
      <c r="T14" s="3"/>
      <c r="U14" s="16" t="s">
        <v>1059</v>
      </c>
      <c r="V14" s="16">
        <f>COUNTBLANK(J2:J901)</f>
        <v>0</v>
      </c>
    </row>
    <row r="15" spans="1:23">
      <c r="A15" s="1">
        <v>46020</v>
      </c>
      <c r="B15" t="s">
        <v>60</v>
      </c>
      <c r="C15" t="s">
        <v>15</v>
      </c>
      <c r="D15" t="s">
        <v>16</v>
      </c>
      <c r="E15" t="s">
        <v>17</v>
      </c>
      <c r="F15" t="s">
        <v>18</v>
      </c>
      <c r="G15" t="s">
        <v>19</v>
      </c>
      <c r="H15" t="s">
        <v>33</v>
      </c>
      <c r="I15" s="2">
        <v>9</v>
      </c>
      <c r="J15" s="3">
        <v>30.73</v>
      </c>
      <c r="K15" s="4">
        <v>0.05</v>
      </c>
      <c r="L15" s="3">
        <v>12</v>
      </c>
      <c r="M15" s="3">
        <f>SalesTable47[[#This Row],[Quantity]]*SalesTable47[[#This Row],[Unit Cost]]</f>
        <v>108</v>
      </c>
      <c r="N15" s="3">
        <f>SalesTable47[[#This Row],[Net Revenue]]-SalesTable47[[#This Row],[Total Cost]]</f>
        <v>154.74</v>
      </c>
      <c r="O15" s="2">
        <v>0</v>
      </c>
      <c r="P15" s="3">
        <f>SalesTable47[[#This Row],[Unit Price]]*SalesTable47[[#This Row],[Quantity]]</f>
        <v>276.57</v>
      </c>
      <c r="Q15" s="3">
        <f>ROUND(SalesTable47[[#This Row],[Unit Price]]*SalesTable47[[#This Row],[Quantity]]*(1-SalesTable47[[#This Row],[Discount %]]),2)</f>
        <v>262.74</v>
      </c>
      <c r="R15" s="3">
        <f>SalesTable47[[#This Row],[Net Revenue]]-SalesTable47[[#This Row],[Total Cost]]</f>
        <v>154.74</v>
      </c>
      <c r="S15" s="34">
        <f>SalesTable47[[#This Row],[Profit]]/SalesTable47[[#This Row],[Net Revenue]]</f>
        <v>0.58894724823018951</v>
      </c>
      <c r="T15" s="3"/>
      <c r="U15" s="16" t="s">
        <v>1060</v>
      </c>
      <c r="V15" s="16">
        <f>COUNTBLANK(K2:K901)</f>
        <v>0</v>
      </c>
    </row>
    <row r="16" spans="1:23">
      <c r="A16" s="1">
        <v>45728</v>
      </c>
      <c r="B16" t="s">
        <v>61</v>
      </c>
      <c r="C16" t="s">
        <v>58</v>
      </c>
      <c r="D16" t="s">
        <v>59</v>
      </c>
      <c r="E16" t="s">
        <v>17</v>
      </c>
      <c r="F16" t="s">
        <v>31</v>
      </c>
      <c r="G16" t="s">
        <v>32</v>
      </c>
      <c r="H16" t="s">
        <v>33</v>
      </c>
      <c r="I16" s="2">
        <v>6</v>
      </c>
      <c r="J16" s="3">
        <v>20.03</v>
      </c>
      <c r="K16" s="4">
        <v>0</v>
      </c>
      <c r="L16" s="3">
        <v>7.33</v>
      </c>
      <c r="M16" s="3">
        <f>SalesTable47[[#This Row],[Quantity]]*SalesTable47[[#This Row],[Unit Cost]]</f>
        <v>43.980000000000004</v>
      </c>
      <c r="N16" s="3">
        <f>SalesTable47[[#This Row],[Net Revenue]]-SalesTable47[[#This Row],[Total Cost]]</f>
        <v>76.2</v>
      </c>
      <c r="O16" s="2">
        <v>0</v>
      </c>
      <c r="P16" s="3">
        <f>SalesTable47[[#This Row],[Unit Price]]*SalesTable47[[#This Row],[Quantity]]</f>
        <v>120.18</v>
      </c>
      <c r="Q16" s="3">
        <f>ROUND(SalesTable47[[#This Row],[Unit Price]]*SalesTable47[[#This Row],[Quantity]]*(1-SalesTable47[[#This Row],[Discount %]]),2)</f>
        <v>120.18</v>
      </c>
      <c r="R16" s="3">
        <f>SalesTable47[[#This Row],[Net Revenue]]-SalesTable47[[#This Row],[Total Cost]]</f>
        <v>76.2</v>
      </c>
      <c r="S16" s="34">
        <f>SalesTable47[[#This Row],[Profit]]/SalesTable47[[#This Row],[Net Revenue]]</f>
        <v>0.63404892661008483</v>
      </c>
      <c r="T16" s="3"/>
      <c r="U16" s="16" t="s">
        <v>1061</v>
      </c>
      <c r="V16" s="16">
        <f>COUNTBLANK(L2:L901)</f>
        <v>0</v>
      </c>
    </row>
    <row r="17" spans="1:23">
      <c r="A17" s="1">
        <v>45842</v>
      </c>
      <c r="B17" t="s">
        <v>62</v>
      </c>
      <c r="C17" t="s">
        <v>63</v>
      </c>
      <c r="D17" t="s">
        <v>64</v>
      </c>
      <c r="E17" t="s">
        <v>17</v>
      </c>
      <c r="F17" t="s">
        <v>18</v>
      </c>
      <c r="G17" t="s">
        <v>19</v>
      </c>
      <c r="H17" t="s">
        <v>33</v>
      </c>
      <c r="I17" s="2">
        <v>6</v>
      </c>
      <c r="J17" s="3">
        <v>79.069999999999993</v>
      </c>
      <c r="K17" s="4">
        <v>0</v>
      </c>
      <c r="L17" s="3">
        <v>44.53</v>
      </c>
      <c r="M17" s="3">
        <f>SalesTable47[[#This Row],[Quantity]]*SalesTable47[[#This Row],[Unit Cost]]</f>
        <v>267.18</v>
      </c>
      <c r="N17" s="3">
        <f>SalesTable47[[#This Row],[Net Revenue]]-SalesTable47[[#This Row],[Total Cost]]</f>
        <v>207.24</v>
      </c>
      <c r="O17" s="2">
        <v>0</v>
      </c>
      <c r="P17" s="3">
        <f>SalesTable47[[#This Row],[Unit Price]]*SalesTable47[[#This Row],[Quantity]]</f>
        <v>474.41999999999996</v>
      </c>
      <c r="Q17" s="3">
        <f>ROUND(SalesTable47[[#This Row],[Unit Price]]*SalesTable47[[#This Row],[Quantity]]*(1-SalesTable47[[#This Row],[Discount %]]),2)</f>
        <v>474.42</v>
      </c>
      <c r="R17" s="3">
        <f>SalesTable47[[#This Row],[Net Revenue]]-SalesTable47[[#This Row],[Total Cost]]</f>
        <v>207.24</v>
      </c>
      <c r="S17" s="34">
        <f>SalesTable47[[#This Row],[Profit]]/SalesTable47[[#This Row],[Net Revenue]]</f>
        <v>0.43682812697609713</v>
      </c>
      <c r="T17" s="3"/>
      <c r="U17" s="16" t="s">
        <v>1062</v>
      </c>
      <c r="V17" s="16">
        <f>COUNTBLANK(O2:O901)</f>
        <v>0</v>
      </c>
    </row>
    <row r="18" spans="1:23">
      <c r="A18" s="1">
        <v>45872</v>
      </c>
      <c r="B18" t="s">
        <v>65</v>
      </c>
      <c r="C18" t="s">
        <v>66</v>
      </c>
      <c r="D18" t="s">
        <v>67</v>
      </c>
      <c r="E18" t="s">
        <v>30</v>
      </c>
      <c r="F18" t="s">
        <v>52</v>
      </c>
      <c r="G18" t="s">
        <v>53</v>
      </c>
      <c r="H18" t="s">
        <v>33</v>
      </c>
      <c r="I18" s="2">
        <v>10</v>
      </c>
      <c r="J18" s="3">
        <v>70.13</v>
      </c>
      <c r="K18" s="4">
        <v>0</v>
      </c>
      <c r="L18" s="3">
        <v>33.49</v>
      </c>
      <c r="M18" s="3">
        <f>SalesTable47[[#This Row],[Quantity]]*SalesTable47[[#This Row],[Unit Cost]]</f>
        <v>334.90000000000003</v>
      </c>
      <c r="N18" s="3">
        <f>SalesTable47[[#This Row],[Net Revenue]]-SalesTable47[[#This Row],[Total Cost]]</f>
        <v>366.39999999999992</v>
      </c>
      <c r="O18" s="2">
        <v>0</v>
      </c>
      <c r="P18" s="3">
        <f>SalesTable47[[#This Row],[Unit Price]]*SalesTable47[[#This Row],[Quantity]]</f>
        <v>701.3</v>
      </c>
      <c r="Q18" s="3">
        <f>ROUND(SalesTable47[[#This Row],[Unit Price]]*SalesTable47[[#This Row],[Quantity]]*(1-SalesTable47[[#This Row],[Discount %]]),2)</f>
        <v>701.3</v>
      </c>
      <c r="R18" s="3">
        <f>SalesTable47[[#This Row],[Net Revenue]]-SalesTable47[[#This Row],[Total Cost]]</f>
        <v>366.39999999999992</v>
      </c>
      <c r="S18" s="34">
        <f>SalesTable47[[#This Row],[Profit]]/SalesTable47[[#This Row],[Net Revenue]]</f>
        <v>0.52245829174390412</v>
      </c>
      <c r="T18" s="3"/>
      <c r="U18" s="16" t="s">
        <v>1063</v>
      </c>
      <c r="V18" s="16">
        <f>COUNTBLANK(P2:P901)</f>
        <v>0</v>
      </c>
    </row>
    <row r="19" spans="1:23">
      <c r="A19" s="1">
        <v>45856</v>
      </c>
      <c r="B19" t="s">
        <v>68</v>
      </c>
      <c r="C19" t="s">
        <v>69</v>
      </c>
      <c r="D19" t="s">
        <v>70</v>
      </c>
      <c r="E19" t="s">
        <v>30</v>
      </c>
      <c r="F19" t="s">
        <v>18</v>
      </c>
      <c r="G19" t="s">
        <v>19</v>
      </c>
      <c r="H19" t="s">
        <v>33</v>
      </c>
      <c r="I19" s="2">
        <v>4</v>
      </c>
      <c r="J19" s="3">
        <v>41.1</v>
      </c>
      <c r="K19" s="4">
        <v>0.2</v>
      </c>
      <c r="L19" s="3">
        <v>18.440000000000001</v>
      </c>
      <c r="M19" s="3">
        <f>SalesTable47[[#This Row],[Quantity]]*SalesTable47[[#This Row],[Unit Cost]]</f>
        <v>73.760000000000005</v>
      </c>
      <c r="N19" s="3">
        <f>SalesTable47[[#This Row],[Net Revenue]]-SalesTable47[[#This Row],[Total Cost]]</f>
        <v>57.760000000000005</v>
      </c>
      <c r="O19" s="2">
        <v>0</v>
      </c>
      <c r="P19" s="3">
        <f>SalesTable47[[#This Row],[Unit Price]]*SalesTable47[[#This Row],[Quantity]]</f>
        <v>164.4</v>
      </c>
      <c r="Q19" s="3">
        <f>ROUND(SalesTable47[[#This Row],[Unit Price]]*SalesTable47[[#This Row],[Quantity]]*(1-SalesTable47[[#This Row],[Discount %]]),2)</f>
        <v>131.52000000000001</v>
      </c>
      <c r="R19" s="3">
        <f>SalesTable47[[#This Row],[Net Revenue]]-SalesTable47[[#This Row],[Total Cost]]</f>
        <v>57.760000000000005</v>
      </c>
      <c r="S19" s="34">
        <f>SalesTable47[[#This Row],[Profit]]/SalesTable47[[#This Row],[Net Revenue]]</f>
        <v>0.43917274939172751</v>
      </c>
      <c r="T19" s="3"/>
      <c r="U19" s="52" t="s">
        <v>1066</v>
      </c>
      <c r="V19" s="52"/>
      <c r="W19" s="52"/>
    </row>
    <row r="20" spans="1:23">
      <c r="A20" s="1">
        <v>45953</v>
      </c>
      <c r="B20" t="s">
        <v>71</v>
      </c>
      <c r="C20" t="s">
        <v>49</v>
      </c>
      <c r="D20" t="s">
        <v>50</v>
      </c>
      <c r="E20" t="s">
        <v>30</v>
      </c>
      <c r="F20" t="s">
        <v>52</v>
      </c>
      <c r="G20" t="s">
        <v>53</v>
      </c>
      <c r="H20" t="s">
        <v>33</v>
      </c>
      <c r="I20" s="2">
        <v>4</v>
      </c>
      <c r="J20" s="3">
        <v>189.28</v>
      </c>
      <c r="K20" s="4">
        <v>0.2</v>
      </c>
      <c r="L20" s="3">
        <v>117.77</v>
      </c>
      <c r="M20" s="3">
        <f>SalesTable47[[#This Row],[Quantity]]*SalesTable47[[#This Row],[Unit Cost]]</f>
        <v>471.08</v>
      </c>
      <c r="N20" s="3">
        <f>SalesTable47[[#This Row],[Net Revenue]]-SalesTable47[[#This Row],[Total Cost]]</f>
        <v>134.62000000000006</v>
      </c>
      <c r="O20" s="2">
        <v>0</v>
      </c>
      <c r="P20" s="3">
        <f>SalesTable47[[#This Row],[Unit Price]]*SalesTable47[[#This Row],[Quantity]]</f>
        <v>757.12</v>
      </c>
      <c r="Q20" s="3">
        <f>ROUND(SalesTable47[[#This Row],[Unit Price]]*SalesTable47[[#This Row],[Quantity]]*(1-SalesTable47[[#This Row],[Discount %]]),2)</f>
        <v>605.70000000000005</v>
      </c>
      <c r="R20" s="3">
        <f>SalesTable47[[#This Row],[Net Revenue]]-SalesTable47[[#This Row],[Total Cost]]</f>
        <v>134.62000000000006</v>
      </c>
      <c r="S20" s="34">
        <f>SalesTable47[[#This Row],[Profit]]/SalesTable47[[#This Row],[Net Revenue]]</f>
        <v>0.22225524186891207</v>
      </c>
      <c r="T20" s="3"/>
      <c r="V20" s="16">
        <f>COUNTIF(A:A,A2)</f>
        <v>3</v>
      </c>
    </row>
    <row r="21" spans="1:23">
      <c r="A21" s="1">
        <v>45750</v>
      </c>
      <c r="B21" t="s">
        <v>72</v>
      </c>
      <c r="C21" t="s">
        <v>73</v>
      </c>
      <c r="D21" t="s">
        <v>74</v>
      </c>
      <c r="E21" t="s">
        <v>75</v>
      </c>
      <c r="F21" t="s">
        <v>41</v>
      </c>
      <c r="G21" t="s">
        <v>42</v>
      </c>
      <c r="H21" t="s">
        <v>33</v>
      </c>
      <c r="I21" s="2">
        <v>2</v>
      </c>
      <c r="J21" s="3">
        <v>31.45</v>
      </c>
      <c r="K21" s="4">
        <v>0</v>
      </c>
      <c r="L21" s="3">
        <v>14.32</v>
      </c>
      <c r="M21" s="3">
        <f>SalesTable47[[#This Row],[Quantity]]*SalesTable47[[#This Row],[Unit Cost]]</f>
        <v>28.64</v>
      </c>
      <c r="N21" s="3">
        <f>SalesTable47[[#This Row],[Net Revenue]]-SalesTable47[[#This Row],[Total Cost]]</f>
        <v>34.26</v>
      </c>
      <c r="O21" s="2">
        <v>0</v>
      </c>
      <c r="P21" s="3">
        <f>SalesTable47[[#This Row],[Unit Price]]*SalesTable47[[#This Row],[Quantity]]</f>
        <v>62.9</v>
      </c>
      <c r="Q21" s="3">
        <f>ROUND(SalesTable47[[#This Row],[Unit Price]]*SalesTable47[[#This Row],[Quantity]]*(1-SalesTable47[[#This Row],[Discount %]]),2)</f>
        <v>62.9</v>
      </c>
      <c r="R21" s="3">
        <f>SalesTable47[[#This Row],[Net Revenue]]-SalesTable47[[#This Row],[Total Cost]]</f>
        <v>34.26</v>
      </c>
      <c r="S21" s="34">
        <f>SalesTable47[[#This Row],[Profit]]/SalesTable47[[#This Row],[Net Revenue]]</f>
        <v>0.54467408585055643</v>
      </c>
      <c r="T21" s="3"/>
      <c r="U21" s="53" t="s">
        <v>1068</v>
      </c>
      <c r="V21" s="53"/>
      <c r="W21" s="53"/>
    </row>
    <row r="22" spans="1:23" ht="93.75" customHeight="1">
      <c r="A22" s="1">
        <v>45660</v>
      </c>
      <c r="B22" t="s">
        <v>76</v>
      </c>
      <c r="C22" t="s">
        <v>63</v>
      </c>
      <c r="D22" t="s">
        <v>64</v>
      </c>
      <c r="E22" t="s">
        <v>17</v>
      </c>
      <c r="F22" t="s">
        <v>41</v>
      </c>
      <c r="G22" t="s">
        <v>42</v>
      </c>
      <c r="H22" t="s">
        <v>33</v>
      </c>
      <c r="I22" s="2">
        <v>1</v>
      </c>
      <c r="J22" s="3">
        <v>78.73</v>
      </c>
      <c r="K22" s="4">
        <v>0.15</v>
      </c>
      <c r="L22" s="3">
        <v>44.49</v>
      </c>
      <c r="M22" s="3">
        <f>SalesTable47[[#This Row],[Quantity]]*SalesTable47[[#This Row],[Unit Cost]]</f>
        <v>44.49</v>
      </c>
      <c r="N22" s="3">
        <f>SalesTable47[[#This Row],[Net Revenue]]-SalesTable47[[#This Row],[Total Cost]]</f>
        <v>22.43</v>
      </c>
      <c r="O22" s="2">
        <v>0</v>
      </c>
      <c r="P22" s="3">
        <f>SalesTable47[[#This Row],[Unit Price]]*SalesTable47[[#This Row],[Quantity]]</f>
        <v>78.73</v>
      </c>
      <c r="Q22" s="3">
        <f>ROUND(SalesTable47[[#This Row],[Unit Price]]*SalesTable47[[#This Row],[Quantity]]*(1-SalesTable47[[#This Row],[Discount %]]),2)</f>
        <v>66.92</v>
      </c>
      <c r="R22" s="3">
        <f>SalesTable47[[#This Row],[Net Revenue]]-SalesTable47[[#This Row],[Total Cost]]</f>
        <v>22.43</v>
      </c>
      <c r="S22" s="34">
        <f>SalesTable47[[#This Row],[Profit]]/SalesTable47[[#This Row],[Net Revenue]]</f>
        <v>0.33517632994620439</v>
      </c>
      <c r="T22" s="3"/>
      <c r="U22" s="54" t="s">
        <v>1067</v>
      </c>
      <c r="V22" s="54"/>
      <c r="W22" s="54"/>
    </row>
    <row r="23" spans="1:23">
      <c r="A23" s="1">
        <v>45707</v>
      </c>
      <c r="B23" t="s">
        <v>77</v>
      </c>
      <c r="C23" t="s">
        <v>55</v>
      </c>
      <c r="D23" t="s">
        <v>56</v>
      </c>
      <c r="E23" t="s">
        <v>24</v>
      </c>
      <c r="F23" t="s">
        <v>52</v>
      </c>
      <c r="G23" t="s">
        <v>53</v>
      </c>
      <c r="H23" t="s">
        <v>20</v>
      </c>
      <c r="I23" s="2">
        <v>3</v>
      </c>
      <c r="J23" s="3">
        <v>9.44</v>
      </c>
      <c r="K23" s="4">
        <v>0.15</v>
      </c>
      <c r="L23" s="3">
        <v>2.83</v>
      </c>
      <c r="M23" s="3">
        <f>SalesTable47[[#This Row],[Quantity]]*SalesTable47[[#This Row],[Unit Cost]]</f>
        <v>8.49</v>
      </c>
      <c r="N23" s="3">
        <f>SalesTable47[[#This Row],[Net Revenue]]-SalesTable47[[#This Row],[Total Cost]]</f>
        <v>15.58</v>
      </c>
      <c r="O23" s="2">
        <v>3</v>
      </c>
      <c r="P23" s="3">
        <f>SalesTable47[[#This Row],[Unit Price]]*SalesTable47[[#This Row],[Quantity]]</f>
        <v>28.32</v>
      </c>
      <c r="Q23" s="3">
        <f>ROUND(SalesTable47[[#This Row],[Unit Price]]*SalesTable47[[#This Row],[Quantity]]*(1-SalesTable47[[#This Row],[Discount %]]),2)</f>
        <v>24.07</v>
      </c>
      <c r="R23" s="3">
        <f>SalesTable47[[#This Row],[Net Revenue]]-SalesTable47[[#This Row],[Total Cost]]</f>
        <v>15.58</v>
      </c>
      <c r="S23" s="34">
        <f>SalesTable47[[#This Row],[Profit]]/SalesTable47[[#This Row],[Net Revenue]]</f>
        <v>0.6472787702534275</v>
      </c>
      <c r="T23" s="3"/>
      <c r="U23" s="50" t="s">
        <v>1065</v>
      </c>
      <c r="V23" s="51"/>
      <c r="W23" s="51"/>
    </row>
    <row r="24" spans="1:23">
      <c r="A24" s="1">
        <v>45836</v>
      </c>
      <c r="B24" t="s">
        <v>78</v>
      </c>
      <c r="C24" t="s">
        <v>15</v>
      </c>
      <c r="D24" t="s">
        <v>16</v>
      </c>
      <c r="E24" t="s">
        <v>17</v>
      </c>
      <c r="F24" t="s">
        <v>41</v>
      </c>
      <c r="G24" t="s">
        <v>42</v>
      </c>
      <c r="H24" t="s">
        <v>33</v>
      </c>
      <c r="I24" s="2">
        <v>10</v>
      </c>
      <c r="J24" s="3">
        <v>29.27</v>
      </c>
      <c r="K24" s="4">
        <v>0.1</v>
      </c>
      <c r="L24" s="3">
        <v>12.11</v>
      </c>
      <c r="M24" s="3">
        <f>SalesTable47[[#This Row],[Quantity]]*SalesTable47[[#This Row],[Unit Cost]]</f>
        <v>121.1</v>
      </c>
      <c r="N24" s="3">
        <f>SalesTable47[[#This Row],[Net Revenue]]-SalesTable47[[#This Row],[Total Cost]]</f>
        <v>142.33000000000001</v>
      </c>
      <c r="O24" s="2">
        <v>0</v>
      </c>
      <c r="P24" s="3">
        <f>SalesTable47[[#This Row],[Unit Price]]*SalesTable47[[#This Row],[Quantity]]</f>
        <v>292.7</v>
      </c>
      <c r="Q24" s="3">
        <f>ROUND(SalesTable47[[#This Row],[Unit Price]]*SalesTable47[[#This Row],[Quantity]]*(1-SalesTable47[[#This Row],[Discount %]]),2)</f>
        <v>263.43</v>
      </c>
      <c r="R24" s="3">
        <f>SalesTable47[[#This Row],[Net Revenue]]-SalesTable47[[#This Row],[Total Cost]]</f>
        <v>142.33000000000001</v>
      </c>
      <c r="S24" s="34">
        <f>SalesTable47[[#This Row],[Profit]]/SalesTable47[[#This Row],[Net Revenue]]</f>
        <v>0.54029533462399881</v>
      </c>
      <c r="T24" s="3"/>
      <c r="U24" s="61" t="s">
        <v>1069</v>
      </c>
      <c r="V24" s="61"/>
      <c r="W24" s="61"/>
    </row>
    <row r="25" spans="1:23">
      <c r="A25" s="1">
        <v>45965</v>
      </c>
      <c r="B25" t="s">
        <v>79</v>
      </c>
      <c r="C25" t="s">
        <v>39</v>
      </c>
      <c r="D25" t="s">
        <v>40</v>
      </c>
      <c r="E25" t="s">
        <v>30</v>
      </c>
      <c r="F25" t="s">
        <v>31</v>
      </c>
      <c r="G25" t="s">
        <v>32</v>
      </c>
      <c r="H25" t="s">
        <v>20</v>
      </c>
      <c r="I25" s="2">
        <v>5</v>
      </c>
      <c r="J25" s="3">
        <v>53.95</v>
      </c>
      <c r="K25" s="4">
        <v>0.2</v>
      </c>
      <c r="L25" s="3">
        <v>26.57</v>
      </c>
      <c r="M25" s="3">
        <f>SalesTable47[[#This Row],[Quantity]]*SalesTable47[[#This Row],[Unit Cost]]</f>
        <v>132.85</v>
      </c>
      <c r="N25" s="3">
        <f>SalesTable47[[#This Row],[Net Revenue]]-SalesTable47[[#This Row],[Total Cost]]</f>
        <v>82.950000000000017</v>
      </c>
      <c r="O25" s="2">
        <v>5</v>
      </c>
      <c r="P25" s="3">
        <f>SalesTable47[[#This Row],[Unit Price]]*SalesTable47[[#This Row],[Quantity]]</f>
        <v>269.75</v>
      </c>
      <c r="Q25" s="3">
        <f>ROUND(SalesTable47[[#This Row],[Unit Price]]*SalesTable47[[#This Row],[Quantity]]*(1-SalesTable47[[#This Row],[Discount %]]),2)</f>
        <v>215.8</v>
      </c>
      <c r="R25" s="3">
        <f>SalesTable47[[#This Row],[Net Revenue]]-SalesTable47[[#This Row],[Total Cost]]</f>
        <v>82.950000000000017</v>
      </c>
      <c r="S25" s="34">
        <f>SalesTable47[[#This Row],[Profit]]/SalesTable47[[#This Row],[Net Revenue]]</f>
        <v>0.38438368860055611</v>
      </c>
      <c r="T25" s="3"/>
      <c r="U25" s="62">
        <v>0</v>
      </c>
      <c r="V25" s="62"/>
      <c r="W25" s="62"/>
    </row>
    <row r="26" spans="1:23">
      <c r="A26" s="1">
        <v>45918</v>
      </c>
      <c r="B26" t="s">
        <v>80</v>
      </c>
      <c r="C26" t="s">
        <v>35</v>
      </c>
      <c r="D26" t="s">
        <v>36</v>
      </c>
      <c r="E26" t="s">
        <v>17</v>
      </c>
      <c r="F26" t="s">
        <v>41</v>
      </c>
      <c r="G26" t="s">
        <v>42</v>
      </c>
      <c r="H26" t="s">
        <v>33</v>
      </c>
      <c r="I26" s="2">
        <v>8</v>
      </c>
      <c r="J26" s="3">
        <v>25</v>
      </c>
      <c r="K26" s="4">
        <v>0</v>
      </c>
      <c r="L26" s="3">
        <v>9.56</v>
      </c>
      <c r="M26" s="3">
        <f>SalesTable47[[#This Row],[Quantity]]*SalesTable47[[#This Row],[Unit Cost]]</f>
        <v>76.48</v>
      </c>
      <c r="N26" s="3">
        <f>SalesTable47[[#This Row],[Net Revenue]]-SalesTable47[[#This Row],[Total Cost]]</f>
        <v>123.52</v>
      </c>
      <c r="O26" s="2">
        <v>0</v>
      </c>
      <c r="P26" s="3">
        <f>SalesTable47[[#This Row],[Unit Price]]*SalesTable47[[#This Row],[Quantity]]</f>
        <v>200</v>
      </c>
      <c r="Q26" s="3">
        <f>ROUND(SalesTable47[[#This Row],[Unit Price]]*SalesTable47[[#This Row],[Quantity]]*(1-SalesTable47[[#This Row],[Discount %]]),2)</f>
        <v>200</v>
      </c>
      <c r="R26" s="3">
        <f>SalesTable47[[#This Row],[Net Revenue]]-SalesTable47[[#This Row],[Total Cost]]</f>
        <v>123.52</v>
      </c>
      <c r="S26" s="34">
        <f>SalesTable47[[#This Row],[Profit]]/SalesTable47[[#This Row],[Net Revenue]]</f>
        <v>0.61759999999999993</v>
      </c>
      <c r="T26" s="3"/>
    </row>
    <row r="27" spans="1:23">
      <c r="A27" s="1">
        <v>45866</v>
      </c>
      <c r="B27" t="s">
        <v>81</v>
      </c>
      <c r="C27" t="s">
        <v>82</v>
      </c>
      <c r="D27" t="s">
        <v>83</v>
      </c>
      <c r="E27" t="s">
        <v>75</v>
      </c>
      <c r="F27" t="s">
        <v>41</v>
      </c>
      <c r="G27" t="s">
        <v>42</v>
      </c>
      <c r="H27" t="s">
        <v>20</v>
      </c>
      <c r="I27" s="2">
        <v>1</v>
      </c>
      <c r="J27" s="3">
        <v>27.31</v>
      </c>
      <c r="K27" s="4">
        <v>0.2</v>
      </c>
      <c r="L27" s="3">
        <v>11.96</v>
      </c>
      <c r="M27" s="3">
        <f>SalesTable47[[#This Row],[Quantity]]*SalesTable47[[#This Row],[Unit Cost]]</f>
        <v>11.96</v>
      </c>
      <c r="N27" s="3">
        <f>SalesTable47[[#This Row],[Net Revenue]]-SalesTable47[[#This Row],[Total Cost]]</f>
        <v>9.89</v>
      </c>
      <c r="O27" s="2">
        <v>1</v>
      </c>
      <c r="P27" s="3">
        <f>SalesTable47[[#This Row],[Unit Price]]*SalesTable47[[#This Row],[Quantity]]</f>
        <v>27.31</v>
      </c>
      <c r="Q27" s="3">
        <f>ROUND(SalesTable47[[#This Row],[Unit Price]]*SalesTable47[[#This Row],[Quantity]]*(1-SalesTable47[[#This Row],[Discount %]]),2)</f>
        <v>21.85</v>
      </c>
      <c r="R27" s="3">
        <f>SalesTable47[[#This Row],[Net Revenue]]-SalesTable47[[#This Row],[Total Cost]]</f>
        <v>9.89</v>
      </c>
      <c r="S27" s="34">
        <f>SalesTable47[[#This Row],[Profit]]/SalesTable47[[#This Row],[Net Revenue]]</f>
        <v>0.45263157894736844</v>
      </c>
      <c r="T27" s="3"/>
      <c r="U27" s="59" t="s">
        <v>1076</v>
      </c>
      <c r="V27" s="59"/>
      <c r="W27" s="59"/>
    </row>
    <row r="28" spans="1:23">
      <c r="A28" s="1">
        <v>45675</v>
      </c>
      <c r="B28" t="s">
        <v>84</v>
      </c>
      <c r="C28" t="s">
        <v>45</v>
      </c>
      <c r="D28" t="s">
        <v>46</v>
      </c>
      <c r="E28" t="s">
        <v>24</v>
      </c>
      <c r="F28" t="s">
        <v>52</v>
      </c>
      <c r="G28" t="s">
        <v>53</v>
      </c>
      <c r="H28" t="s">
        <v>20</v>
      </c>
      <c r="I28" s="2">
        <v>2</v>
      </c>
      <c r="J28" s="3">
        <v>23.64</v>
      </c>
      <c r="K28" s="4">
        <v>0.2</v>
      </c>
      <c r="L28" s="3">
        <v>8.35</v>
      </c>
      <c r="M28" s="3">
        <f>SalesTable47[[#This Row],[Quantity]]*SalesTable47[[#This Row],[Unit Cost]]</f>
        <v>16.7</v>
      </c>
      <c r="N28" s="3">
        <f>SalesTable47[[#This Row],[Net Revenue]]-SalesTable47[[#This Row],[Total Cost]]</f>
        <v>21.12</v>
      </c>
      <c r="O28" s="2">
        <v>2</v>
      </c>
      <c r="P28" s="3">
        <f>SalesTable47[[#This Row],[Unit Price]]*SalesTable47[[#This Row],[Quantity]]</f>
        <v>47.28</v>
      </c>
      <c r="Q28" s="3">
        <f>ROUND(SalesTable47[[#This Row],[Unit Price]]*SalesTable47[[#This Row],[Quantity]]*(1-SalesTable47[[#This Row],[Discount %]]),2)</f>
        <v>37.82</v>
      </c>
      <c r="R28" s="3">
        <f>SalesTable47[[#This Row],[Net Revenue]]-SalesTable47[[#This Row],[Total Cost]]</f>
        <v>21.12</v>
      </c>
      <c r="S28" s="34">
        <f>SalesTable47[[#This Row],[Profit]]/SalesTable47[[#This Row],[Net Revenue]]</f>
        <v>0.55843469063987305</v>
      </c>
      <c r="T28" s="3"/>
    </row>
    <row r="29" spans="1:23">
      <c r="A29" s="1">
        <v>45886</v>
      </c>
      <c r="B29" t="s">
        <v>85</v>
      </c>
      <c r="C29" t="s">
        <v>63</v>
      </c>
      <c r="D29" t="s">
        <v>64</v>
      </c>
      <c r="E29" t="s">
        <v>17</v>
      </c>
      <c r="F29" t="s">
        <v>25</v>
      </c>
      <c r="G29" t="s">
        <v>26</v>
      </c>
      <c r="H29" t="s">
        <v>20</v>
      </c>
      <c r="I29" s="2">
        <v>9</v>
      </c>
      <c r="J29" s="3">
        <v>77.97</v>
      </c>
      <c r="K29" s="4">
        <v>0.1</v>
      </c>
      <c r="L29" s="3">
        <v>45.32</v>
      </c>
      <c r="M29" s="3">
        <f>SalesTable47[[#This Row],[Quantity]]*SalesTable47[[#This Row],[Unit Cost]]</f>
        <v>407.88</v>
      </c>
      <c r="N29" s="3">
        <f>SalesTable47[[#This Row],[Net Revenue]]-SalesTable47[[#This Row],[Total Cost]]</f>
        <v>223.67999999999995</v>
      </c>
      <c r="O29" s="2">
        <v>9</v>
      </c>
      <c r="P29" s="3">
        <f>SalesTable47[[#This Row],[Unit Price]]*SalesTable47[[#This Row],[Quantity]]</f>
        <v>701.73</v>
      </c>
      <c r="Q29" s="3">
        <f>ROUND(SalesTable47[[#This Row],[Unit Price]]*SalesTable47[[#This Row],[Quantity]]*(1-SalesTable47[[#This Row],[Discount %]]),2)</f>
        <v>631.55999999999995</v>
      </c>
      <c r="R29" s="3">
        <f>SalesTable47[[#This Row],[Net Revenue]]-SalesTable47[[#This Row],[Total Cost]]</f>
        <v>223.67999999999995</v>
      </c>
      <c r="S29" s="34">
        <f>SalesTable47[[#This Row],[Profit]]/SalesTable47[[#This Row],[Net Revenue]]</f>
        <v>0.35417062511875352</v>
      </c>
      <c r="T29" s="3"/>
    </row>
    <row r="30" spans="1:23">
      <c r="A30" s="1">
        <v>45751</v>
      </c>
      <c r="B30" t="s">
        <v>86</v>
      </c>
      <c r="C30" t="s">
        <v>63</v>
      </c>
      <c r="D30" t="s">
        <v>64</v>
      </c>
      <c r="E30" t="s">
        <v>17</v>
      </c>
      <c r="F30" t="s">
        <v>25</v>
      </c>
      <c r="G30" t="s">
        <v>26</v>
      </c>
      <c r="H30" t="s">
        <v>20</v>
      </c>
      <c r="I30" s="2">
        <v>4</v>
      </c>
      <c r="J30" s="3">
        <v>80.56</v>
      </c>
      <c r="K30" s="4">
        <v>0.1</v>
      </c>
      <c r="L30" s="3">
        <v>45.12</v>
      </c>
      <c r="M30" s="3">
        <f>SalesTable47[[#This Row],[Quantity]]*SalesTable47[[#This Row],[Unit Cost]]</f>
        <v>180.48</v>
      </c>
      <c r="N30" s="3">
        <f>SalesTable47[[#This Row],[Net Revenue]]-SalesTable47[[#This Row],[Total Cost]]</f>
        <v>109.53999999999999</v>
      </c>
      <c r="O30" s="2">
        <v>4</v>
      </c>
      <c r="P30" s="3">
        <f>SalesTable47[[#This Row],[Unit Price]]*SalesTable47[[#This Row],[Quantity]]</f>
        <v>322.24</v>
      </c>
      <c r="Q30" s="3">
        <f>ROUND(SalesTable47[[#This Row],[Unit Price]]*SalesTable47[[#This Row],[Quantity]]*(1-SalesTable47[[#This Row],[Discount %]]),2)</f>
        <v>290.02</v>
      </c>
      <c r="R30" s="3">
        <f>SalesTable47[[#This Row],[Net Revenue]]-SalesTable47[[#This Row],[Total Cost]]</f>
        <v>109.53999999999999</v>
      </c>
      <c r="S30" s="34">
        <f>SalesTable47[[#This Row],[Profit]]/SalesTable47[[#This Row],[Net Revenue]]</f>
        <v>0.37769808978691122</v>
      </c>
      <c r="T30" s="3"/>
      <c r="U30" s="26" t="s">
        <v>18</v>
      </c>
    </row>
    <row r="31" spans="1:23" ht="99.75">
      <c r="A31" s="1">
        <v>45786</v>
      </c>
      <c r="B31" t="s">
        <v>87</v>
      </c>
      <c r="C31" t="s">
        <v>39</v>
      </c>
      <c r="D31" t="s">
        <v>40</v>
      </c>
      <c r="E31" t="s">
        <v>30</v>
      </c>
      <c r="F31" t="s">
        <v>18</v>
      </c>
      <c r="G31" t="s">
        <v>19</v>
      </c>
      <c r="H31" t="s">
        <v>20</v>
      </c>
      <c r="I31" s="2">
        <v>3</v>
      </c>
      <c r="J31" s="3">
        <v>55.56</v>
      </c>
      <c r="K31" s="4">
        <v>0.05</v>
      </c>
      <c r="L31" s="3">
        <v>27.46</v>
      </c>
      <c r="M31" s="3">
        <f>SalesTable47[[#This Row],[Quantity]]*SalesTable47[[#This Row],[Unit Cost]]</f>
        <v>82.38</v>
      </c>
      <c r="N31" s="3">
        <f>SalesTable47[[#This Row],[Net Revenue]]-SalesTable47[[#This Row],[Total Cost]]</f>
        <v>75.97</v>
      </c>
      <c r="O31" s="2">
        <v>3</v>
      </c>
      <c r="P31" s="3">
        <f>SalesTable47[[#This Row],[Unit Price]]*SalesTable47[[#This Row],[Quantity]]</f>
        <v>166.68</v>
      </c>
      <c r="Q31" s="3">
        <f>ROUND(SalesTable47[[#This Row],[Unit Price]]*SalesTable47[[#This Row],[Quantity]]*(1-SalesTable47[[#This Row],[Discount %]]),2)</f>
        <v>158.35</v>
      </c>
      <c r="R31" s="3">
        <f>SalesTable47[[#This Row],[Net Revenue]]-SalesTable47[[#This Row],[Total Cost]]</f>
        <v>75.97</v>
      </c>
      <c r="S31" s="34">
        <f>SalesTable47[[#This Row],[Profit]]/SalesTable47[[#This Row],[Net Revenue]]</f>
        <v>0.47976002526049888</v>
      </c>
      <c r="T31" s="3"/>
      <c r="U31" s="17" t="str">
        <f>_xlfn.XLOOKUP(F2,$F$2:$F$901,$G$2:$G$901,"Not Found")</f>
        <v>Irving, TX</v>
      </c>
      <c r="V31" s="17" t="s">
        <v>1077</v>
      </c>
      <c r="W31" s="8" t="s">
        <v>1079</v>
      </c>
    </row>
    <row r="32" spans="1:23">
      <c r="A32" s="1">
        <v>45992</v>
      </c>
      <c r="B32" t="s">
        <v>88</v>
      </c>
      <c r="C32" t="s">
        <v>89</v>
      </c>
      <c r="D32" t="s">
        <v>90</v>
      </c>
      <c r="E32" t="s">
        <v>75</v>
      </c>
      <c r="F32" t="s">
        <v>25</v>
      </c>
      <c r="G32" t="s">
        <v>26</v>
      </c>
      <c r="H32" t="s">
        <v>33</v>
      </c>
      <c r="I32" s="2">
        <v>10</v>
      </c>
      <c r="J32" s="3">
        <v>19.03</v>
      </c>
      <c r="K32" s="4">
        <v>0.2</v>
      </c>
      <c r="L32" s="3">
        <v>7.01</v>
      </c>
      <c r="M32" s="3">
        <f>SalesTable47[[#This Row],[Quantity]]*SalesTable47[[#This Row],[Unit Cost]]</f>
        <v>70.099999999999994</v>
      </c>
      <c r="N32" s="3">
        <f>SalesTable47[[#This Row],[Net Revenue]]-SalesTable47[[#This Row],[Total Cost]]</f>
        <v>82.140000000000015</v>
      </c>
      <c r="O32" s="2">
        <v>0</v>
      </c>
      <c r="P32" s="3">
        <f>SalesTable47[[#This Row],[Unit Price]]*SalesTable47[[#This Row],[Quantity]]</f>
        <v>190.3</v>
      </c>
      <c r="Q32" s="3">
        <f>ROUND(SalesTable47[[#This Row],[Unit Price]]*SalesTable47[[#This Row],[Quantity]]*(1-SalesTable47[[#This Row],[Discount %]]),2)</f>
        <v>152.24</v>
      </c>
      <c r="R32" s="3">
        <f>SalesTable47[[#This Row],[Net Revenue]]-SalesTable47[[#This Row],[Total Cost]]</f>
        <v>82.140000000000015</v>
      </c>
      <c r="S32" s="34">
        <f>SalesTable47[[#This Row],[Profit]]/SalesTable47[[#This Row],[Net Revenue]]</f>
        <v>0.5395428271150815</v>
      </c>
      <c r="T32" s="3"/>
      <c r="U32" s="26" t="s">
        <v>41</v>
      </c>
    </row>
    <row r="33" spans="1:23">
      <c r="A33" s="1">
        <v>46003</v>
      </c>
      <c r="B33" t="s">
        <v>91</v>
      </c>
      <c r="C33" t="s">
        <v>49</v>
      </c>
      <c r="D33" t="s">
        <v>50</v>
      </c>
      <c r="E33" t="s">
        <v>30</v>
      </c>
      <c r="F33" t="s">
        <v>31</v>
      </c>
      <c r="G33" t="s">
        <v>32</v>
      </c>
      <c r="H33" t="s">
        <v>33</v>
      </c>
      <c r="I33" s="2">
        <v>5</v>
      </c>
      <c r="J33" s="3">
        <v>191.26</v>
      </c>
      <c r="K33" s="4">
        <v>0.2</v>
      </c>
      <c r="L33" s="3">
        <v>117.05</v>
      </c>
      <c r="M33" s="3">
        <f>SalesTable47[[#This Row],[Quantity]]*SalesTable47[[#This Row],[Unit Cost]]</f>
        <v>585.25</v>
      </c>
      <c r="N33" s="3">
        <f>SalesTable47[[#This Row],[Net Revenue]]-SalesTable47[[#This Row],[Total Cost]]</f>
        <v>179.78999999999996</v>
      </c>
      <c r="O33" s="2">
        <v>0</v>
      </c>
      <c r="P33" s="3">
        <f>SalesTable47[[#This Row],[Unit Price]]*SalesTable47[[#This Row],[Quantity]]</f>
        <v>956.3</v>
      </c>
      <c r="Q33" s="3">
        <f>ROUND(SalesTable47[[#This Row],[Unit Price]]*SalesTable47[[#This Row],[Quantity]]*(1-SalesTable47[[#This Row],[Discount %]]),2)</f>
        <v>765.04</v>
      </c>
      <c r="R33" s="3">
        <f>SalesTable47[[#This Row],[Net Revenue]]-SalesTable47[[#This Row],[Total Cost]]</f>
        <v>179.78999999999996</v>
      </c>
      <c r="S33" s="34">
        <f>SalesTable47[[#This Row],[Profit]]/SalesTable47[[#This Row],[Net Revenue]]</f>
        <v>0.23500731987869911</v>
      </c>
      <c r="T33" s="3"/>
      <c r="U33" s="16" t="str">
        <f>_xlfn.XLOOKUP(F22,$F$2:$F$901,$G$2:$G$901,"Not Found")</f>
        <v>Lewisville, TX</v>
      </c>
      <c r="V33" s="16" t="s">
        <v>1078</v>
      </c>
    </row>
    <row r="34" spans="1:23">
      <c r="A34" s="1">
        <v>45961</v>
      </c>
      <c r="B34" t="s">
        <v>92</v>
      </c>
      <c r="C34" t="s">
        <v>63</v>
      </c>
      <c r="D34" t="s">
        <v>64</v>
      </c>
      <c r="E34" t="s">
        <v>17</v>
      </c>
      <c r="F34" t="s">
        <v>31</v>
      </c>
      <c r="G34" t="s">
        <v>32</v>
      </c>
      <c r="H34" t="s">
        <v>20</v>
      </c>
      <c r="I34" s="2">
        <v>7</v>
      </c>
      <c r="J34" s="3">
        <v>81.150000000000006</v>
      </c>
      <c r="K34" s="4">
        <v>0.2</v>
      </c>
      <c r="L34" s="3">
        <v>44.48</v>
      </c>
      <c r="M34" s="3">
        <f>SalesTable47[[#This Row],[Quantity]]*SalesTable47[[#This Row],[Unit Cost]]</f>
        <v>311.35999999999996</v>
      </c>
      <c r="N34" s="3">
        <f>SalesTable47[[#This Row],[Net Revenue]]-SalesTable47[[#This Row],[Total Cost]]</f>
        <v>143.08000000000004</v>
      </c>
      <c r="O34" s="2">
        <v>7</v>
      </c>
      <c r="P34" s="3">
        <f>SalesTable47[[#This Row],[Unit Price]]*SalesTable47[[#This Row],[Quantity]]</f>
        <v>568.05000000000007</v>
      </c>
      <c r="Q34" s="3">
        <f>ROUND(SalesTable47[[#This Row],[Unit Price]]*SalesTable47[[#This Row],[Quantity]]*(1-SalesTable47[[#This Row],[Discount %]]),2)</f>
        <v>454.44</v>
      </c>
      <c r="R34" s="3">
        <f>SalesTable47[[#This Row],[Net Revenue]]-SalesTable47[[#This Row],[Total Cost]]</f>
        <v>143.08000000000004</v>
      </c>
      <c r="S34" s="34">
        <f>SalesTable47[[#This Row],[Profit]]/SalesTable47[[#This Row],[Net Revenue]]</f>
        <v>0.31484904497843508</v>
      </c>
      <c r="T34" s="3"/>
    </row>
    <row r="35" spans="1:23">
      <c r="A35" s="1">
        <v>45799</v>
      </c>
      <c r="B35" t="s">
        <v>93</v>
      </c>
      <c r="C35" t="s">
        <v>45</v>
      </c>
      <c r="D35" t="s">
        <v>46</v>
      </c>
      <c r="E35" t="s">
        <v>24</v>
      </c>
      <c r="F35" t="s">
        <v>18</v>
      </c>
      <c r="G35" t="s">
        <v>19</v>
      </c>
      <c r="H35" t="s">
        <v>33</v>
      </c>
      <c r="I35" s="2">
        <v>2</v>
      </c>
      <c r="J35" s="3">
        <v>23.55</v>
      </c>
      <c r="K35" s="4">
        <v>0</v>
      </c>
      <c r="L35" s="3">
        <v>8.36</v>
      </c>
      <c r="M35" s="3">
        <f>SalesTable47[[#This Row],[Quantity]]*SalesTable47[[#This Row],[Unit Cost]]</f>
        <v>16.72</v>
      </c>
      <c r="N35" s="3">
        <f>SalesTable47[[#This Row],[Net Revenue]]-SalesTable47[[#This Row],[Total Cost]]</f>
        <v>30.380000000000003</v>
      </c>
      <c r="O35" s="2">
        <v>0</v>
      </c>
      <c r="P35" s="3">
        <f>SalesTable47[[#This Row],[Unit Price]]*SalesTable47[[#This Row],[Quantity]]</f>
        <v>47.1</v>
      </c>
      <c r="Q35" s="3">
        <f>ROUND(SalesTable47[[#This Row],[Unit Price]]*SalesTable47[[#This Row],[Quantity]]*(1-SalesTable47[[#This Row],[Discount %]]),2)</f>
        <v>47.1</v>
      </c>
      <c r="R35" s="3">
        <f>SalesTable47[[#This Row],[Net Revenue]]-SalesTable47[[#This Row],[Total Cost]]</f>
        <v>30.380000000000003</v>
      </c>
      <c r="S35" s="34">
        <f>SalesTable47[[#This Row],[Profit]]/SalesTable47[[#This Row],[Net Revenue]]</f>
        <v>0.64501061571125273</v>
      </c>
      <c r="T35" s="3"/>
      <c r="U35" s="27" t="s">
        <v>1081</v>
      </c>
      <c r="V35" s="27"/>
      <c r="W35" s="32"/>
    </row>
    <row r="36" spans="1:23">
      <c r="A36" s="1">
        <v>45817</v>
      </c>
      <c r="B36" t="s">
        <v>94</v>
      </c>
      <c r="C36" t="s">
        <v>28</v>
      </c>
      <c r="D36" t="s">
        <v>29</v>
      </c>
      <c r="E36" t="s">
        <v>30</v>
      </c>
      <c r="F36" t="s">
        <v>41</v>
      </c>
      <c r="G36" t="s">
        <v>42</v>
      </c>
      <c r="H36" t="s">
        <v>20</v>
      </c>
      <c r="I36" s="2">
        <v>1</v>
      </c>
      <c r="J36" s="3">
        <v>25.71</v>
      </c>
      <c r="K36" s="4">
        <v>0</v>
      </c>
      <c r="L36" s="3">
        <v>10.52</v>
      </c>
      <c r="M36" s="3">
        <f>SalesTable47[[#This Row],[Quantity]]*SalesTable47[[#This Row],[Unit Cost]]</f>
        <v>10.52</v>
      </c>
      <c r="N36" s="3">
        <f>SalesTable47[[#This Row],[Net Revenue]]-SalesTable47[[#This Row],[Total Cost]]</f>
        <v>15.190000000000001</v>
      </c>
      <c r="O36" s="2">
        <v>1</v>
      </c>
      <c r="P36" s="3">
        <f>SalesTable47[[#This Row],[Unit Price]]*SalesTable47[[#This Row],[Quantity]]</f>
        <v>25.71</v>
      </c>
      <c r="Q36" s="3">
        <f>ROUND(SalesTable47[[#This Row],[Unit Price]]*SalesTable47[[#This Row],[Quantity]]*(1-SalesTable47[[#This Row],[Discount %]]),2)</f>
        <v>25.71</v>
      </c>
      <c r="R36" s="3">
        <f>SalesTable47[[#This Row],[Net Revenue]]-SalesTable47[[#This Row],[Total Cost]]</f>
        <v>15.190000000000001</v>
      </c>
      <c r="S36" s="34">
        <f>SalesTable47[[#This Row],[Profit]]/SalesTable47[[#This Row],[Net Revenue]]</f>
        <v>0.59082069233761181</v>
      </c>
      <c r="T36" s="3"/>
      <c r="U36" s="16">
        <f>COUNT(#REF!,"0")</f>
        <v>1</v>
      </c>
      <c r="V36" s="31" t="s">
        <v>1082</v>
      </c>
    </row>
    <row r="37" spans="1:23">
      <c r="A37" s="1">
        <v>45809</v>
      </c>
      <c r="B37" t="s">
        <v>95</v>
      </c>
      <c r="C37" t="s">
        <v>66</v>
      </c>
      <c r="D37" t="s">
        <v>67</v>
      </c>
      <c r="E37" t="s">
        <v>30</v>
      </c>
      <c r="F37" t="s">
        <v>41</v>
      </c>
      <c r="G37" t="s">
        <v>42</v>
      </c>
      <c r="H37" t="s">
        <v>33</v>
      </c>
      <c r="I37" s="2">
        <v>5</v>
      </c>
      <c r="J37" s="3">
        <v>68.52</v>
      </c>
      <c r="K37" s="4">
        <v>0</v>
      </c>
      <c r="L37" s="3">
        <v>34.46</v>
      </c>
      <c r="M37" s="3">
        <f>SalesTable47[[#This Row],[Quantity]]*SalesTable47[[#This Row],[Unit Cost]]</f>
        <v>172.3</v>
      </c>
      <c r="N37" s="3">
        <f>SalesTable47[[#This Row],[Net Revenue]]-SalesTable47[[#This Row],[Total Cost]]</f>
        <v>170.3</v>
      </c>
      <c r="O37" s="2">
        <v>0</v>
      </c>
      <c r="P37" s="3">
        <f>SalesTable47[[#This Row],[Unit Price]]*SalesTable47[[#This Row],[Quantity]]</f>
        <v>342.59999999999997</v>
      </c>
      <c r="Q37" s="3">
        <f>ROUND(SalesTable47[[#This Row],[Unit Price]]*SalesTable47[[#This Row],[Quantity]]*(1-SalesTable47[[#This Row],[Discount %]]),2)</f>
        <v>342.6</v>
      </c>
      <c r="R37" s="3">
        <f>SalesTable47[[#This Row],[Net Revenue]]-SalesTable47[[#This Row],[Total Cost]]</f>
        <v>170.3</v>
      </c>
      <c r="S37" s="34">
        <f>SalesTable47[[#This Row],[Profit]]/SalesTable47[[#This Row],[Net Revenue]]</f>
        <v>0.49708114419147692</v>
      </c>
      <c r="T37" s="3"/>
    </row>
    <row r="38" spans="1:23">
      <c r="A38" s="1">
        <v>45874</v>
      </c>
      <c r="B38" t="s">
        <v>96</v>
      </c>
      <c r="C38" t="s">
        <v>82</v>
      </c>
      <c r="D38" t="s">
        <v>83</v>
      </c>
      <c r="E38" t="s">
        <v>75</v>
      </c>
      <c r="F38" t="s">
        <v>31</v>
      </c>
      <c r="G38" t="s">
        <v>32</v>
      </c>
      <c r="H38" t="s">
        <v>20</v>
      </c>
      <c r="I38" s="2">
        <v>2</v>
      </c>
      <c r="J38" s="3">
        <v>28.2</v>
      </c>
      <c r="K38" s="4">
        <v>0</v>
      </c>
      <c r="L38" s="3">
        <v>11.61</v>
      </c>
      <c r="M38" s="3">
        <f>SalesTable47[[#This Row],[Quantity]]*SalesTable47[[#This Row],[Unit Cost]]</f>
        <v>23.22</v>
      </c>
      <c r="N38" s="3">
        <f>SalesTable47[[#This Row],[Net Revenue]]-SalesTable47[[#This Row],[Total Cost]]</f>
        <v>33.18</v>
      </c>
      <c r="O38" s="2">
        <v>2</v>
      </c>
      <c r="P38" s="3">
        <f>SalesTable47[[#This Row],[Unit Price]]*SalesTable47[[#This Row],[Quantity]]</f>
        <v>56.4</v>
      </c>
      <c r="Q38" s="3">
        <f>ROUND(SalesTable47[[#This Row],[Unit Price]]*SalesTable47[[#This Row],[Quantity]]*(1-SalesTable47[[#This Row],[Discount %]]),2)</f>
        <v>56.4</v>
      </c>
      <c r="R38" s="3">
        <f>SalesTable47[[#This Row],[Net Revenue]]-SalesTable47[[#This Row],[Total Cost]]</f>
        <v>33.18</v>
      </c>
      <c r="S38" s="34">
        <f>SalesTable47[[#This Row],[Profit]]/SalesTable47[[#This Row],[Net Revenue]]</f>
        <v>0.58829787234042552</v>
      </c>
      <c r="T38" s="3"/>
      <c r="U38" s="27" t="s">
        <v>1083</v>
      </c>
      <c r="V38" s="27"/>
      <c r="W38" s="32"/>
    </row>
    <row r="39" spans="1:23">
      <c r="A39" s="1">
        <v>45751</v>
      </c>
      <c r="B39" t="s">
        <v>97</v>
      </c>
      <c r="C39" t="s">
        <v>73</v>
      </c>
      <c r="D39" t="s">
        <v>74</v>
      </c>
      <c r="E39" t="s">
        <v>75</v>
      </c>
      <c r="F39" t="s">
        <v>25</v>
      </c>
      <c r="G39" t="s">
        <v>26</v>
      </c>
      <c r="H39" t="s">
        <v>33</v>
      </c>
      <c r="I39" s="2">
        <v>3</v>
      </c>
      <c r="J39" s="3">
        <v>32.22</v>
      </c>
      <c r="K39" s="4">
        <v>0</v>
      </c>
      <c r="L39" s="3">
        <v>14.44</v>
      </c>
      <c r="M39" s="3">
        <f>SalesTable47[[#This Row],[Quantity]]*SalesTable47[[#This Row],[Unit Cost]]</f>
        <v>43.32</v>
      </c>
      <c r="N39" s="3">
        <f>SalesTable47[[#This Row],[Net Revenue]]-SalesTable47[[#This Row],[Total Cost]]</f>
        <v>53.339999999999996</v>
      </c>
      <c r="O39" s="2">
        <v>0</v>
      </c>
      <c r="P39" s="3">
        <f>SalesTable47[[#This Row],[Unit Price]]*SalesTable47[[#This Row],[Quantity]]</f>
        <v>96.66</v>
      </c>
      <c r="Q39" s="3">
        <f>ROUND(SalesTable47[[#This Row],[Unit Price]]*SalesTable47[[#This Row],[Quantity]]*(1-SalesTable47[[#This Row],[Discount %]]),2)</f>
        <v>96.66</v>
      </c>
      <c r="R39" s="3">
        <f>SalesTable47[[#This Row],[Net Revenue]]-SalesTable47[[#This Row],[Total Cost]]</f>
        <v>53.339999999999996</v>
      </c>
      <c r="S39" s="34">
        <f>SalesTable47[[#This Row],[Profit]]/SalesTable47[[#This Row],[Net Revenue]]</f>
        <v>0.55183116076970828</v>
      </c>
      <c r="T39" s="3"/>
      <c r="U39" s="31" t="s">
        <v>1085</v>
      </c>
      <c r="V39" s="16" t="s">
        <v>1084</v>
      </c>
    </row>
    <row r="40" spans="1:23">
      <c r="A40" s="1">
        <v>45753</v>
      </c>
      <c r="B40" t="s">
        <v>98</v>
      </c>
      <c r="C40" t="s">
        <v>58</v>
      </c>
      <c r="D40" t="s">
        <v>59</v>
      </c>
      <c r="E40" t="s">
        <v>17</v>
      </c>
      <c r="F40" t="s">
        <v>31</v>
      </c>
      <c r="G40" t="s">
        <v>32</v>
      </c>
      <c r="H40" t="s">
        <v>33</v>
      </c>
      <c r="I40" s="2">
        <v>1</v>
      </c>
      <c r="J40" s="3">
        <v>20.27</v>
      </c>
      <c r="K40" s="4">
        <v>0.1</v>
      </c>
      <c r="L40" s="3">
        <v>7.38</v>
      </c>
      <c r="M40" s="3">
        <f>SalesTable47[[#This Row],[Quantity]]*SalesTable47[[#This Row],[Unit Cost]]</f>
        <v>7.38</v>
      </c>
      <c r="N40" s="3">
        <f>SalesTable47[[#This Row],[Net Revenue]]-SalesTable47[[#This Row],[Total Cost]]</f>
        <v>10.86</v>
      </c>
      <c r="O40" s="2">
        <v>0</v>
      </c>
      <c r="P40" s="3">
        <f>SalesTable47[[#This Row],[Unit Price]]*SalesTable47[[#This Row],[Quantity]]</f>
        <v>20.27</v>
      </c>
      <c r="Q40" s="3">
        <f>ROUND(SalesTable47[[#This Row],[Unit Price]]*SalesTable47[[#This Row],[Quantity]]*(1-SalesTable47[[#This Row],[Discount %]]),2)</f>
        <v>18.239999999999998</v>
      </c>
      <c r="R40" s="3">
        <f>SalesTable47[[#This Row],[Net Revenue]]-SalesTable47[[#This Row],[Total Cost]]</f>
        <v>10.86</v>
      </c>
      <c r="S40" s="34">
        <f>SalesTable47[[#This Row],[Profit]]/SalesTable47[[#This Row],[Net Revenue]]</f>
        <v>0.59539473684210531</v>
      </c>
      <c r="T40" s="3"/>
      <c r="U40" s="31" t="s">
        <v>1086</v>
      </c>
      <c r="V40" s="16" t="s">
        <v>1087</v>
      </c>
    </row>
    <row r="41" spans="1:23">
      <c r="A41" s="1">
        <v>45830</v>
      </c>
      <c r="B41" t="s">
        <v>99</v>
      </c>
      <c r="C41" t="s">
        <v>35</v>
      </c>
      <c r="D41" t="s">
        <v>36</v>
      </c>
      <c r="E41" t="s">
        <v>17</v>
      </c>
      <c r="F41" t="s">
        <v>31</v>
      </c>
      <c r="G41" t="s">
        <v>32</v>
      </c>
      <c r="H41" t="s">
        <v>20</v>
      </c>
      <c r="I41" s="2">
        <v>6</v>
      </c>
      <c r="J41" s="3">
        <v>23.91</v>
      </c>
      <c r="K41" s="4">
        <v>0</v>
      </c>
      <c r="L41" s="3">
        <v>9.49</v>
      </c>
      <c r="M41" s="3">
        <f>SalesTable47[[#This Row],[Quantity]]*SalesTable47[[#This Row],[Unit Cost]]</f>
        <v>56.94</v>
      </c>
      <c r="N41" s="3">
        <f>SalesTable47[[#This Row],[Net Revenue]]-SalesTable47[[#This Row],[Total Cost]]</f>
        <v>86.52000000000001</v>
      </c>
      <c r="O41" s="2">
        <v>6</v>
      </c>
      <c r="P41" s="3">
        <f>SalesTable47[[#This Row],[Unit Price]]*SalesTable47[[#This Row],[Quantity]]</f>
        <v>143.46</v>
      </c>
      <c r="Q41" s="3">
        <f>ROUND(SalesTable47[[#This Row],[Unit Price]]*SalesTable47[[#This Row],[Quantity]]*(1-SalesTable47[[#This Row],[Discount %]]),2)</f>
        <v>143.46</v>
      </c>
      <c r="R41" s="3">
        <f>SalesTable47[[#This Row],[Net Revenue]]-SalesTable47[[#This Row],[Total Cost]]</f>
        <v>86.52000000000001</v>
      </c>
      <c r="S41" s="34">
        <f>SalesTable47[[#This Row],[Profit]]/SalesTable47[[#This Row],[Net Revenue]]</f>
        <v>0.60309493935591807</v>
      </c>
      <c r="T41" s="3"/>
      <c r="U41" s="31" t="s">
        <v>1089</v>
      </c>
      <c r="V41" s="16" t="s">
        <v>1088</v>
      </c>
    </row>
    <row r="42" spans="1:23">
      <c r="A42" s="1">
        <v>45976</v>
      </c>
      <c r="B42" t="s">
        <v>100</v>
      </c>
      <c r="C42" t="s">
        <v>73</v>
      </c>
      <c r="D42" t="s">
        <v>74</v>
      </c>
      <c r="E42" t="s">
        <v>75</v>
      </c>
      <c r="F42" t="s">
        <v>18</v>
      </c>
      <c r="G42" t="s">
        <v>19</v>
      </c>
      <c r="H42" t="s">
        <v>33</v>
      </c>
      <c r="I42" s="2">
        <v>8</v>
      </c>
      <c r="J42" s="3">
        <v>31.08</v>
      </c>
      <c r="K42" s="4">
        <v>0.15</v>
      </c>
      <c r="L42" s="3">
        <v>14.41</v>
      </c>
      <c r="M42" s="3">
        <f>SalesTable47[[#This Row],[Quantity]]*SalesTable47[[#This Row],[Unit Cost]]</f>
        <v>115.28</v>
      </c>
      <c r="N42" s="3">
        <f>SalesTable47[[#This Row],[Net Revenue]]-SalesTable47[[#This Row],[Total Cost]]</f>
        <v>96.06</v>
      </c>
      <c r="O42" s="2">
        <v>0</v>
      </c>
      <c r="P42" s="3">
        <f>SalesTable47[[#This Row],[Unit Price]]*SalesTable47[[#This Row],[Quantity]]</f>
        <v>248.64</v>
      </c>
      <c r="Q42" s="3">
        <f>ROUND(SalesTable47[[#This Row],[Unit Price]]*SalesTable47[[#This Row],[Quantity]]*(1-SalesTable47[[#This Row],[Discount %]]),2)</f>
        <v>211.34</v>
      </c>
      <c r="R42" s="3">
        <f>SalesTable47[[#This Row],[Net Revenue]]-SalesTable47[[#This Row],[Total Cost]]</f>
        <v>96.06</v>
      </c>
      <c r="S42" s="34">
        <f>SalesTable47[[#This Row],[Profit]]/SalesTable47[[#This Row],[Net Revenue]]</f>
        <v>0.45452824832024225</v>
      </c>
      <c r="T42" s="3"/>
    </row>
    <row r="43" spans="1:23">
      <c r="A43" s="1">
        <v>46000</v>
      </c>
      <c r="B43" t="s">
        <v>101</v>
      </c>
      <c r="C43" t="s">
        <v>73</v>
      </c>
      <c r="D43" t="s">
        <v>74</v>
      </c>
      <c r="E43" t="s">
        <v>75</v>
      </c>
      <c r="F43" t="s">
        <v>25</v>
      </c>
      <c r="G43" t="s">
        <v>26</v>
      </c>
      <c r="H43" t="s">
        <v>33</v>
      </c>
      <c r="I43" s="2">
        <v>13</v>
      </c>
      <c r="J43" s="3">
        <v>31.67</v>
      </c>
      <c r="K43" s="4">
        <v>0.15</v>
      </c>
      <c r="L43" s="3">
        <v>14.02</v>
      </c>
      <c r="M43" s="3">
        <f>SalesTable47[[#This Row],[Quantity]]*SalesTable47[[#This Row],[Unit Cost]]</f>
        <v>182.26</v>
      </c>
      <c r="N43" s="3">
        <f>SalesTable47[[#This Row],[Net Revenue]]-SalesTable47[[#This Row],[Total Cost]]</f>
        <v>167.69</v>
      </c>
      <c r="O43" s="2">
        <v>0</v>
      </c>
      <c r="P43" s="3">
        <f>SalesTable47[[#This Row],[Unit Price]]*SalesTable47[[#This Row],[Quantity]]</f>
        <v>411.71000000000004</v>
      </c>
      <c r="Q43" s="3">
        <f>ROUND(SalesTable47[[#This Row],[Unit Price]]*SalesTable47[[#This Row],[Quantity]]*(1-SalesTable47[[#This Row],[Discount %]]),2)</f>
        <v>349.95</v>
      </c>
      <c r="R43" s="3">
        <f>SalesTable47[[#This Row],[Net Revenue]]-SalesTable47[[#This Row],[Total Cost]]</f>
        <v>167.69</v>
      </c>
      <c r="S43" s="34">
        <f>SalesTable47[[#This Row],[Profit]]/SalesTable47[[#This Row],[Net Revenue]]</f>
        <v>0.47918274039148451</v>
      </c>
      <c r="T43" s="3"/>
      <c r="U43" s="55" t="s">
        <v>1090</v>
      </c>
      <c r="V43" s="55"/>
    </row>
    <row r="44" spans="1:23">
      <c r="A44" s="1">
        <v>46000</v>
      </c>
      <c r="B44" t="s">
        <v>102</v>
      </c>
      <c r="C44" t="s">
        <v>28</v>
      </c>
      <c r="D44" t="s">
        <v>29</v>
      </c>
      <c r="E44" t="s">
        <v>30</v>
      </c>
      <c r="F44" t="s">
        <v>41</v>
      </c>
      <c r="G44" t="s">
        <v>42</v>
      </c>
      <c r="H44" t="s">
        <v>33</v>
      </c>
      <c r="I44" s="2">
        <v>3</v>
      </c>
      <c r="J44" s="3">
        <v>24.89</v>
      </c>
      <c r="K44" s="4">
        <v>0.2</v>
      </c>
      <c r="L44" s="3">
        <v>10.37</v>
      </c>
      <c r="M44" s="3">
        <f>SalesTable47[[#This Row],[Quantity]]*SalesTable47[[#This Row],[Unit Cost]]</f>
        <v>31.11</v>
      </c>
      <c r="N44" s="3">
        <f>SalesTable47[[#This Row],[Net Revenue]]-SalesTable47[[#This Row],[Total Cost]]</f>
        <v>28.630000000000003</v>
      </c>
      <c r="O44" s="2">
        <v>0</v>
      </c>
      <c r="P44" s="3">
        <f>SalesTable47[[#This Row],[Unit Price]]*SalesTable47[[#This Row],[Quantity]]</f>
        <v>74.67</v>
      </c>
      <c r="Q44" s="3">
        <f>ROUND(SalesTable47[[#This Row],[Unit Price]]*SalesTable47[[#This Row],[Quantity]]*(1-SalesTable47[[#This Row],[Discount %]]),2)</f>
        <v>59.74</v>
      </c>
      <c r="R44" s="3">
        <f>SalesTable47[[#This Row],[Net Revenue]]-SalesTable47[[#This Row],[Total Cost]]</f>
        <v>28.630000000000003</v>
      </c>
      <c r="S44" s="34">
        <f>SalesTable47[[#This Row],[Profit]]/SalesTable47[[#This Row],[Net Revenue]]</f>
        <v>0.47924338801473054</v>
      </c>
      <c r="T44" s="3"/>
      <c r="U44" s="16" t="s">
        <v>1091</v>
      </c>
    </row>
    <row r="45" spans="1:23">
      <c r="A45" s="1">
        <v>45671</v>
      </c>
      <c r="B45" t="s">
        <v>103</v>
      </c>
      <c r="C45" t="s">
        <v>28</v>
      </c>
      <c r="D45" t="s">
        <v>29</v>
      </c>
      <c r="E45" t="s">
        <v>30</v>
      </c>
      <c r="F45" t="s">
        <v>25</v>
      </c>
      <c r="G45" t="s">
        <v>26</v>
      </c>
      <c r="H45" t="s">
        <v>33</v>
      </c>
      <c r="I45" s="2">
        <v>3</v>
      </c>
      <c r="J45" s="3">
        <v>25.32</v>
      </c>
      <c r="K45" s="4">
        <v>0.05</v>
      </c>
      <c r="L45" s="3">
        <v>10.44</v>
      </c>
      <c r="M45" s="3">
        <f>SalesTable47[[#This Row],[Quantity]]*SalesTable47[[#This Row],[Unit Cost]]</f>
        <v>31.32</v>
      </c>
      <c r="N45" s="3">
        <f>SalesTable47[[#This Row],[Net Revenue]]-SalesTable47[[#This Row],[Total Cost]]</f>
        <v>40.839999999999996</v>
      </c>
      <c r="O45" s="2">
        <v>0</v>
      </c>
      <c r="P45" s="3">
        <f>SalesTable47[[#This Row],[Unit Price]]*SalesTable47[[#This Row],[Quantity]]</f>
        <v>75.960000000000008</v>
      </c>
      <c r="Q45" s="3">
        <f>ROUND(SalesTable47[[#This Row],[Unit Price]]*SalesTable47[[#This Row],[Quantity]]*(1-SalesTable47[[#This Row],[Discount %]]),2)</f>
        <v>72.16</v>
      </c>
      <c r="R45" s="3">
        <f>SalesTable47[[#This Row],[Net Revenue]]-SalesTable47[[#This Row],[Total Cost]]</f>
        <v>40.839999999999996</v>
      </c>
      <c r="S45" s="34">
        <f>SalesTable47[[#This Row],[Profit]]/SalesTable47[[#This Row],[Net Revenue]]</f>
        <v>0.56596452328159641</v>
      </c>
      <c r="T45" s="3"/>
    </row>
    <row r="46" spans="1:23">
      <c r="A46" s="1">
        <v>45679</v>
      </c>
      <c r="B46" t="s">
        <v>104</v>
      </c>
      <c r="C46" t="s">
        <v>63</v>
      </c>
      <c r="D46" t="s">
        <v>64</v>
      </c>
      <c r="E46" t="s">
        <v>17</v>
      </c>
      <c r="F46" t="s">
        <v>18</v>
      </c>
      <c r="G46" t="s">
        <v>19</v>
      </c>
      <c r="H46" t="s">
        <v>33</v>
      </c>
      <c r="I46" s="2">
        <v>5</v>
      </c>
      <c r="J46" s="3">
        <v>78.19</v>
      </c>
      <c r="K46" s="4">
        <v>0.05</v>
      </c>
      <c r="L46" s="3">
        <v>45.01</v>
      </c>
      <c r="M46" s="3">
        <f>SalesTable47[[#This Row],[Quantity]]*SalesTable47[[#This Row],[Unit Cost]]</f>
        <v>225.04999999999998</v>
      </c>
      <c r="N46" s="3">
        <f>SalesTable47[[#This Row],[Net Revenue]]-SalesTable47[[#This Row],[Total Cost]]</f>
        <v>146.35</v>
      </c>
      <c r="O46" s="2">
        <v>0</v>
      </c>
      <c r="P46" s="3">
        <f>SalesTable47[[#This Row],[Unit Price]]*SalesTable47[[#This Row],[Quantity]]</f>
        <v>390.95</v>
      </c>
      <c r="Q46" s="3">
        <f>ROUND(SalesTable47[[#This Row],[Unit Price]]*SalesTable47[[#This Row],[Quantity]]*(1-SalesTable47[[#This Row],[Discount %]]),2)</f>
        <v>371.4</v>
      </c>
      <c r="R46" s="3">
        <f>SalesTable47[[#This Row],[Net Revenue]]-SalesTable47[[#This Row],[Total Cost]]</f>
        <v>146.35</v>
      </c>
      <c r="S46" s="34">
        <f>SalesTable47[[#This Row],[Profit]]/SalesTable47[[#This Row],[Net Revenue]]</f>
        <v>0.39404954227248251</v>
      </c>
      <c r="T46" s="3"/>
      <c r="U46" s="56" t="s">
        <v>1100</v>
      </c>
      <c r="V46" s="56"/>
      <c r="W46" s="56"/>
    </row>
    <row r="47" spans="1:23">
      <c r="A47" s="1">
        <v>45941</v>
      </c>
      <c r="B47" t="s">
        <v>105</v>
      </c>
      <c r="C47" t="s">
        <v>82</v>
      </c>
      <c r="D47" t="s">
        <v>83</v>
      </c>
      <c r="E47" t="s">
        <v>75</v>
      </c>
      <c r="F47" t="s">
        <v>18</v>
      </c>
      <c r="G47" t="s">
        <v>19</v>
      </c>
      <c r="H47" t="s">
        <v>33</v>
      </c>
      <c r="I47" s="2">
        <v>1</v>
      </c>
      <c r="J47" s="3">
        <v>27.76</v>
      </c>
      <c r="K47" s="4">
        <v>0.1</v>
      </c>
      <c r="L47" s="3">
        <v>11.83</v>
      </c>
      <c r="M47" s="3">
        <f>SalesTable47[[#This Row],[Quantity]]*SalesTable47[[#This Row],[Unit Cost]]</f>
        <v>11.83</v>
      </c>
      <c r="N47" s="3">
        <f>SalesTable47[[#This Row],[Net Revenue]]-SalesTable47[[#This Row],[Total Cost]]</f>
        <v>13.15</v>
      </c>
      <c r="O47" s="2">
        <v>0</v>
      </c>
      <c r="P47" s="3">
        <f>SalesTable47[[#This Row],[Unit Price]]*SalesTable47[[#This Row],[Quantity]]</f>
        <v>27.76</v>
      </c>
      <c r="Q47" s="3">
        <f>ROUND(SalesTable47[[#This Row],[Unit Price]]*SalesTable47[[#This Row],[Quantity]]*(1-SalesTable47[[#This Row],[Discount %]]),2)</f>
        <v>24.98</v>
      </c>
      <c r="R47" s="3">
        <f>SalesTable47[[#This Row],[Net Revenue]]-SalesTable47[[#This Row],[Total Cost]]</f>
        <v>13.15</v>
      </c>
      <c r="S47" s="34">
        <f>SalesTable47[[#This Row],[Profit]]/SalesTable47[[#This Row],[Net Revenue]]</f>
        <v>0.52642113690952763</v>
      </c>
      <c r="T47" s="3"/>
    </row>
    <row r="48" spans="1:23">
      <c r="A48" s="1">
        <v>46011</v>
      </c>
      <c r="B48" t="s">
        <v>106</v>
      </c>
      <c r="C48" t="s">
        <v>55</v>
      </c>
      <c r="D48" t="s">
        <v>56</v>
      </c>
      <c r="E48" t="s">
        <v>24</v>
      </c>
      <c r="F48" t="s">
        <v>18</v>
      </c>
      <c r="G48" t="s">
        <v>19</v>
      </c>
      <c r="H48" t="s">
        <v>33</v>
      </c>
      <c r="I48" s="2">
        <v>7</v>
      </c>
      <c r="J48" s="3">
        <v>9.3699999999999992</v>
      </c>
      <c r="K48" s="4">
        <v>0.1</v>
      </c>
      <c r="L48" s="3">
        <v>2.86</v>
      </c>
      <c r="M48" s="3">
        <f>SalesTable47[[#This Row],[Quantity]]*SalesTable47[[#This Row],[Unit Cost]]</f>
        <v>20.02</v>
      </c>
      <c r="N48" s="3">
        <f>SalesTable47[[#This Row],[Net Revenue]]-SalesTable47[[#This Row],[Total Cost]]</f>
        <v>39.010000000000005</v>
      </c>
      <c r="O48" s="2">
        <v>0</v>
      </c>
      <c r="P48" s="3">
        <f>SalesTable47[[#This Row],[Unit Price]]*SalesTable47[[#This Row],[Quantity]]</f>
        <v>65.589999999999989</v>
      </c>
      <c r="Q48" s="3">
        <f>ROUND(SalesTable47[[#This Row],[Unit Price]]*SalesTable47[[#This Row],[Quantity]]*(1-SalesTable47[[#This Row],[Discount %]]),2)</f>
        <v>59.03</v>
      </c>
      <c r="R48" s="3">
        <f>SalesTable47[[#This Row],[Net Revenue]]-SalesTable47[[#This Row],[Total Cost]]</f>
        <v>39.010000000000005</v>
      </c>
      <c r="S48" s="34">
        <f>SalesTable47[[#This Row],[Profit]]/SalesTable47[[#This Row],[Net Revenue]]</f>
        <v>0.66085041504319841</v>
      </c>
      <c r="T48" s="3"/>
      <c r="U48" s="16">
        <f>ROWS(SalesTable47[Order Date])</f>
        <v>900</v>
      </c>
      <c r="V48" s="16" t="s">
        <v>1101</v>
      </c>
    </row>
    <row r="49" spans="1:23">
      <c r="A49" s="1">
        <v>45792</v>
      </c>
      <c r="B49" t="s">
        <v>107</v>
      </c>
      <c r="C49" t="s">
        <v>89</v>
      </c>
      <c r="D49" t="s">
        <v>90</v>
      </c>
      <c r="E49" t="s">
        <v>75</v>
      </c>
      <c r="F49" t="s">
        <v>31</v>
      </c>
      <c r="G49" t="s">
        <v>32</v>
      </c>
      <c r="H49" t="s">
        <v>33</v>
      </c>
      <c r="I49" s="2">
        <v>6</v>
      </c>
      <c r="J49" s="3">
        <v>19.510000000000002</v>
      </c>
      <c r="K49" s="4">
        <v>0</v>
      </c>
      <c r="L49" s="3">
        <v>6.94</v>
      </c>
      <c r="M49" s="3">
        <f>SalesTable47[[#This Row],[Quantity]]*SalesTable47[[#This Row],[Unit Cost]]</f>
        <v>41.64</v>
      </c>
      <c r="N49" s="3">
        <f>SalesTable47[[#This Row],[Net Revenue]]-SalesTable47[[#This Row],[Total Cost]]</f>
        <v>75.42</v>
      </c>
      <c r="O49" s="2">
        <v>0</v>
      </c>
      <c r="P49" s="3">
        <f>SalesTable47[[#This Row],[Unit Price]]*SalesTable47[[#This Row],[Quantity]]</f>
        <v>117.06</v>
      </c>
      <c r="Q49" s="3">
        <f>ROUND(SalesTable47[[#This Row],[Unit Price]]*SalesTable47[[#This Row],[Quantity]]*(1-SalesTable47[[#This Row],[Discount %]]),2)</f>
        <v>117.06</v>
      </c>
      <c r="R49" s="3">
        <f>SalesTable47[[#This Row],[Net Revenue]]-SalesTable47[[#This Row],[Total Cost]]</f>
        <v>75.42</v>
      </c>
      <c r="S49" s="34">
        <f>SalesTable47[[#This Row],[Profit]]/SalesTable47[[#This Row],[Net Revenue]]</f>
        <v>0.64428498206048179</v>
      </c>
      <c r="T49" s="3"/>
      <c r="U49" s="16">
        <f>COLUMNS(SalesTable47[#Headers])</f>
        <v>19</v>
      </c>
      <c r="V49" s="16" t="s">
        <v>1102</v>
      </c>
    </row>
    <row r="50" spans="1:23">
      <c r="A50" s="1">
        <v>45769</v>
      </c>
      <c r="B50" t="s">
        <v>108</v>
      </c>
      <c r="C50" t="s">
        <v>45</v>
      </c>
      <c r="D50" t="s">
        <v>46</v>
      </c>
      <c r="E50" t="s">
        <v>24</v>
      </c>
      <c r="F50" t="s">
        <v>25</v>
      </c>
      <c r="G50" t="s">
        <v>26</v>
      </c>
      <c r="H50" t="s">
        <v>20</v>
      </c>
      <c r="I50" s="2">
        <v>6</v>
      </c>
      <c r="J50" s="3">
        <v>23.34</v>
      </c>
      <c r="K50" s="4">
        <v>0.1</v>
      </c>
      <c r="L50" s="3">
        <v>8.3800000000000008</v>
      </c>
      <c r="M50" s="3">
        <f>SalesTable47[[#This Row],[Quantity]]*SalesTable47[[#This Row],[Unit Cost]]</f>
        <v>50.28</v>
      </c>
      <c r="N50" s="3">
        <f>SalesTable47[[#This Row],[Net Revenue]]-SalesTable47[[#This Row],[Total Cost]]</f>
        <v>75.760000000000005</v>
      </c>
      <c r="O50" s="2">
        <v>6</v>
      </c>
      <c r="P50" s="3">
        <f>SalesTable47[[#This Row],[Unit Price]]*SalesTable47[[#This Row],[Quantity]]</f>
        <v>140.04</v>
      </c>
      <c r="Q50" s="3">
        <f>ROUND(SalesTable47[[#This Row],[Unit Price]]*SalesTable47[[#This Row],[Quantity]]*(1-SalesTable47[[#This Row],[Discount %]]),2)</f>
        <v>126.04</v>
      </c>
      <c r="R50" s="3">
        <f>SalesTable47[[#This Row],[Net Revenue]]-SalesTable47[[#This Row],[Total Cost]]</f>
        <v>75.760000000000005</v>
      </c>
      <c r="S50" s="34">
        <f>SalesTable47[[#This Row],[Profit]]/SalesTable47[[#This Row],[Net Revenue]]</f>
        <v>0.60107902253252932</v>
      </c>
      <c r="T50" s="3"/>
      <c r="U50" s="16">
        <f>COUNTA(_xlfn.UNIQUE(B2:B901))</f>
        <v>900</v>
      </c>
      <c r="V50" s="16" t="s">
        <v>1103</v>
      </c>
    </row>
    <row r="51" spans="1:23">
      <c r="A51" s="1">
        <v>45673</v>
      </c>
      <c r="B51" t="s">
        <v>109</v>
      </c>
      <c r="C51" t="s">
        <v>55</v>
      </c>
      <c r="D51" t="s">
        <v>56</v>
      </c>
      <c r="E51" t="s">
        <v>24</v>
      </c>
      <c r="F51" t="s">
        <v>41</v>
      </c>
      <c r="G51" t="s">
        <v>42</v>
      </c>
      <c r="H51" t="s">
        <v>33</v>
      </c>
      <c r="I51" s="2">
        <v>7</v>
      </c>
      <c r="J51" s="3">
        <v>9.5299999999999994</v>
      </c>
      <c r="K51" s="4">
        <v>0.1</v>
      </c>
      <c r="L51" s="3">
        <v>2.85</v>
      </c>
      <c r="M51" s="3">
        <f>SalesTable47[[#This Row],[Quantity]]*SalesTable47[[#This Row],[Unit Cost]]</f>
        <v>19.95</v>
      </c>
      <c r="N51" s="3">
        <f>SalesTable47[[#This Row],[Net Revenue]]-SalesTable47[[#This Row],[Total Cost]]</f>
        <v>40.090000000000003</v>
      </c>
      <c r="O51" s="2">
        <v>0</v>
      </c>
      <c r="P51" s="3">
        <f>SalesTable47[[#This Row],[Unit Price]]*SalesTable47[[#This Row],[Quantity]]</f>
        <v>66.709999999999994</v>
      </c>
      <c r="Q51" s="3">
        <f>ROUND(SalesTable47[[#This Row],[Unit Price]]*SalesTable47[[#This Row],[Quantity]]*(1-SalesTable47[[#This Row],[Discount %]]),2)</f>
        <v>60.04</v>
      </c>
      <c r="R51" s="3">
        <f>SalesTable47[[#This Row],[Net Revenue]]-SalesTable47[[#This Row],[Total Cost]]</f>
        <v>40.090000000000003</v>
      </c>
      <c r="S51" s="34">
        <f>SalesTable47[[#This Row],[Profit]]/SalesTable47[[#This Row],[Net Revenue]]</f>
        <v>0.66772151898734189</v>
      </c>
      <c r="T51" s="3"/>
      <c r="U51" s="16" cm="1">
        <f t="array" ref="U51">ROWS(_xlfn.UNIQUE(_xlfn._xlws.FILTER(B2:B901,B2:B901&lt;&gt;"")))</f>
        <v>900</v>
      </c>
      <c r="V51" s="16" t="s">
        <v>1104</v>
      </c>
    </row>
    <row r="52" spans="1:23">
      <c r="A52" s="1">
        <v>45768</v>
      </c>
      <c r="B52" t="s">
        <v>110</v>
      </c>
      <c r="C52" t="s">
        <v>15</v>
      </c>
      <c r="D52" t="s">
        <v>16</v>
      </c>
      <c r="E52" t="s">
        <v>17</v>
      </c>
      <c r="F52" t="s">
        <v>41</v>
      </c>
      <c r="G52" t="s">
        <v>42</v>
      </c>
      <c r="H52" t="s">
        <v>33</v>
      </c>
      <c r="I52" s="2">
        <v>7</v>
      </c>
      <c r="J52" s="3">
        <v>30.68</v>
      </c>
      <c r="K52" s="4">
        <v>0.1</v>
      </c>
      <c r="L52" s="3">
        <v>11.87</v>
      </c>
      <c r="M52" s="3">
        <f>SalesTable47[[#This Row],[Quantity]]*SalesTable47[[#This Row],[Unit Cost]]</f>
        <v>83.089999999999989</v>
      </c>
      <c r="N52" s="3">
        <f>SalesTable47[[#This Row],[Net Revenue]]-SalesTable47[[#This Row],[Total Cost]]</f>
        <v>110.19000000000001</v>
      </c>
      <c r="O52" s="2">
        <v>0</v>
      </c>
      <c r="P52" s="3">
        <f>SalesTable47[[#This Row],[Unit Price]]*SalesTable47[[#This Row],[Quantity]]</f>
        <v>214.76</v>
      </c>
      <c r="Q52" s="3">
        <f>ROUND(SalesTable47[[#This Row],[Unit Price]]*SalesTable47[[#This Row],[Quantity]]*(1-SalesTable47[[#This Row],[Discount %]]),2)</f>
        <v>193.28</v>
      </c>
      <c r="R52" s="3">
        <f>SalesTable47[[#This Row],[Net Revenue]]-SalesTable47[[#This Row],[Total Cost]]</f>
        <v>110.19000000000001</v>
      </c>
      <c r="S52" s="34">
        <f>SalesTable47[[#This Row],[Profit]]/SalesTable47[[#This Row],[Net Revenue]]</f>
        <v>0.5701055463576159</v>
      </c>
      <c r="T52" s="3"/>
      <c r="U52" s="16">
        <f>COUNTA(_xlfn.UNIQUE(D2:D901))</f>
        <v>15</v>
      </c>
      <c r="V52" s="16" t="s">
        <v>1126</v>
      </c>
    </row>
    <row r="53" spans="1:23">
      <c r="A53" s="1">
        <v>45984</v>
      </c>
      <c r="B53" t="s">
        <v>111</v>
      </c>
      <c r="C53" t="s">
        <v>22</v>
      </c>
      <c r="D53" t="s">
        <v>23</v>
      </c>
      <c r="E53" t="s">
        <v>24</v>
      </c>
      <c r="F53" t="s">
        <v>52</v>
      </c>
      <c r="G53" t="s">
        <v>53</v>
      </c>
      <c r="H53" t="s">
        <v>20</v>
      </c>
      <c r="I53" s="2">
        <v>2</v>
      </c>
      <c r="J53" s="3">
        <v>12.96</v>
      </c>
      <c r="K53" s="4">
        <v>0.15</v>
      </c>
      <c r="L53" s="3">
        <v>4.2699999999999996</v>
      </c>
      <c r="M53" s="3">
        <f>SalesTable47[[#This Row],[Quantity]]*SalesTable47[[#This Row],[Unit Cost]]</f>
        <v>8.5399999999999991</v>
      </c>
      <c r="N53" s="3">
        <f>SalesTable47[[#This Row],[Net Revenue]]-SalesTable47[[#This Row],[Total Cost]]</f>
        <v>13.490000000000002</v>
      </c>
      <c r="O53" s="2">
        <v>2</v>
      </c>
      <c r="P53" s="3">
        <f>SalesTable47[[#This Row],[Unit Price]]*SalesTable47[[#This Row],[Quantity]]</f>
        <v>25.92</v>
      </c>
      <c r="Q53" s="3">
        <f>ROUND(SalesTable47[[#This Row],[Unit Price]]*SalesTable47[[#This Row],[Quantity]]*(1-SalesTable47[[#This Row],[Discount %]]),2)</f>
        <v>22.03</v>
      </c>
      <c r="R53" s="3">
        <f>SalesTable47[[#This Row],[Net Revenue]]-SalesTable47[[#This Row],[Total Cost]]</f>
        <v>13.490000000000002</v>
      </c>
      <c r="S53" s="34">
        <f>SalesTable47[[#This Row],[Profit]]/SalesTable47[[#This Row],[Net Revenue]]</f>
        <v>0.61234679981842943</v>
      </c>
      <c r="T53" s="3"/>
      <c r="U53" s="16">
        <f>COUNTA(_xlfn.UNIQUE(F2:F901))</f>
        <v>5</v>
      </c>
      <c r="V53" s="16" t="s">
        <v>1125</v>
      </c>
    </row>
    <row r="54" spans="1:23">
      <c r="A54" s="1">
        <v>46020</v>
      </c>
      <c r="B54" t="s">
        <v>112</v>
      </c>
      <c r="C54" t="s">
        <v>89</v>
      </c>
      <c r="D54" t="s">
        <v>90</v>
      </c>
      <c r="E54" t="s">
        <v>75</v>
      </c>
      <c r="F54" t="s">
        <v>25</v>
      </c>
      <c r="G54" t="s">
        <v>26</v>
      </c>
      <c r="H54" t="s">
        <v>33</v>
      </c>
      <c r="I54" s="2">
        <v>9</v>
      </c>
      <c r="J54" s="3">
        <v>19.37</v>
      </c>
      <c r="K54" s="4">
        <v>0.2</v>
      </c>
      <c r="L54" s="3">
        <v>6.97</v>
      </c>
      <c r="M54" s="3">
        <f>SalesTable47[[#This Row],[Quantity]]*SalesTable47[[#This Row],[Unit Cost]]</f>
        <v>62.73</v>
      </c>
      <c r="N54" s="3">
        <f>SalesTable47[[#This Row],[Net Revenue]]-SalesTable47[[#This Row],[Total Cost]]</f>
        <v>76.730000000000018</v>
      </c>
      <c r="O54" s="2">
        <v>0</v>
      </c>
      <c r="P54" s="3">
        <f>SalesTable47[[#This Row],[Unit Price]]*SalesTable47[[#This Row],[Quantity]]</f>
        <v>174.33</v>
      </c>
      <c r="Q54" s="3">
        <f>ROUND(SalesTable47[[#This Row],[Unit Price]]*SalesTable47[[#This Row],[Quantity]]*(1-SalesTable47[[#This Row],[Discount %]]),2)</f>
        <v>139.46</v>
      </c>
      <c r="R54" s="3">
        <f>SalesTable47[[#This Row],[Net Revenue]]-SalesTable47[[#This Row],[Total Cost]]</f>
        <v>76.730000000000018</v>
      </c>
      <c r="S54" s="34">
        <f>SalesTable47[[#This Row],[Profit]]/SalesTable47[[#This Row],[Net Revenue]]</f>
        <v>0.55019360390076022</v>
      </c>
      <c r="T54" s="3"/>
      <c r="U54" s="16">
        <f>COUNTA(_xlfn.UNIQUE(G2:G901))</f>
        <v>5</v>
      </c>
      <c r="V54" s="16" t="s">
        <v>1105</v>
      </c>
    </row>
    <row r="55" spans="1:23">
      <c r="A55" s="1">
        <v>45847</v>
      </c>
      <c r="B55" t="s">
        <v>113</v>
      </c>
      <c r="C55" t="s">
        <v>58</v>
      </c>
      <c r="D55" t="s">
        <v>59</v>
      </c>
      <c r="E55" t="s">
        <v>17</v>
      </c>
      <c r="F55" t="s">
        <v>31</v>
      </c>
      <c r="G55" t="s">
        <v>32</v>
      </c>
      <c r="H55" t="s">
        <v>33</v>
      </c>
      <c r="I55" s="2">
        <v>2</v>
      </c>
      <c r="J55" s="3">
        <v>20.32</v>
      </c>
      <c r="K55" s="4">
        <v>0.15</v>
      </c>
      <c r="L55" s="3">
        <v>7.34</v>
      </c>
      <c r="M55" s="3">
        <f>SalesTable47[[#This Row],[Quantity]]*SalesTable47[[#This Row],[Unit Cost]]</f>
        <v>14.68</v>
      </c>
      <c r="N55" s="3">
        <f>SalesTable47[[#This Row],[Net Revenue]]-SalesTable47[[#This Row],[Total Cost]]</f>
        <v>19.86</v>
      </c>
      <c r="O55" s="2">
        <v>0</v>
      </c>
      <c r="P55" s="3">
        <f>SalesTable47[[#This Row],[Unit Price]]*SalesTable47[[#This Row],[Quantity]]</f>
        <v>40.64</v>
      </c>
      <c r="Q55" s="3">
        <f>ROUND(SalesTable47[[#This Row],[Unit Price]]*SalesTable47[[#This Row],[Quantity]]*(1-SalesTable47[[#This Row],[Discount %]]),2)</f>
        <v>34.54</v>
      </c>
      <c r="R55" s="3">
        <f>SalesTable47[[#This Row],[Net Revenue]]-SalesTable47[[#This Row],[Total Cost]]</f>
        <v>19.86</v>
      </c>
      <c r="S55" s="34">
        <f>SalesTable47[[#This Row],[Profit]]/SalesTable47[[#This Row],[Net Revenue]]</f>
        <v>0.57498552403011005</v>
      </c>
      <c r="T55" s="3"/>
      <c r="U55" s="16">
        <f>COUNTA(_xlfn.UNIQUE(H2:H901))</f>
        <v>2</v>
      </c>
      <c r="V55" s="16" t="s">
        <v>1127</v>
      </c>
    </row>
    <row r="56" spans="1:23">
      <c r="A56" s="1">
        <v>45750</v>
      </c>
      <c r="B56" t="s">
        <v>114</v>
      </c>
      <c r="C56" t="s">
        <v>15</v>
      </c>
      <c r="D56" t="s">
        <v>16</v>
      </c>
      <c r="E56" t="s">
        <v>17</v>
      </c>
      <c r="F56" t="s">
        <v>18</v>
      </c>
      <c r="G56" t="s">
        <v>19</v>
      </c>
      <c r="H56" t="s">
        <v>20</v>
      </c>
      <c r="I56" s="2">
        <v>2</v>
      </c>
      <c r="J56" s="3">
        <v>30.7</v>
      </c>
      <c r="K56" s="4">
        <v>0.1</v>
      </c>
      <c r="L56" s="3">
        <v>11.94</v>
      </c>
      <c r="M56" s="3">
        <f>SalesTable47[[#This Row],[Quantity]]*SalesTable47[[#This Row],[Unit Cost]]</f>
        <v>23.88</v>
      </c>
      <c r="N56" s="3">
        <f>SalesTable47[[#This Row],[Net Revenue]]-SalesTable47[[#This Row],[Total Cost]]</f>
        <v>31.38</v>
      </c>
      <c r="O56" s="2">
        <v>2</v>
      </c>
      <c r="P56" s="3">
        <f>SalesTable47[[#This Row],[Unit Price]]*SalesTable47[[#This Row],[Quantity]]</f>
        <v>61.4</v>
      </c>
      <c r="Q56" s="3">
        <f>ROUND(SalesTable47[[#This Row],[Unit Price]]*SalesTable47[[#This Row],[Quantity]]*(1-SalesTable47[[#This Row],[Discount %]]),2)</f>
        <v>55.26</v>
      </c>
      <c r="R56" s="3">
        <f>SalesTable47[[#This Row],[Net Revenue]]-SalesTable47[[#This Row],[Total Cost]]</f>
        <v>31.38</v>
      </c>
      <c r="S56" s="34">
        <f>SalesTable47[[#This Row],[Profit]]/SalesTable47[[#This Row],[Net Revenue]]</f>
        <v>0.5678610206297503</v>
      </c>
      <c r="T56" s="3"/>
      <c r="U56" s="16">
        <f>COUNTA(_xlfn.UNIQUE(K2:K901))</f>
        <v>6</v>
      </c>
      <c r="V56" s="16" t="s">
        <v>1128</v>
      </c>
    </row>
    <row r="57" spans="1:23">
      <c r="A57" s="1">
        <v>45723</v>
      </c>
      <c r="B57" t="s">
        <v>115</v>
      </c>
      <c r="C57" t="s">
        <v>66</v>
      </c>
      <c r="D57" t="s">
        <v>67</v>
      </c>
      <c r="E57" t="s">
        <v>30</v>
      </c>
      <c r="F57" t="s">
        <v>52</v>
      </c>
      <c r="G57" t="s">
        <v>53</v>
      </c>
      <c r="H57" t="s">
        <v>33</v>
      </c>
      <c r="I57" s="2">
        <v>4</v>
      </c>
      <c r="J57" s="3">
        <v>69.64</v>
      </c>
      <c r="K57" s="4">
        <v>0.05</v>
      </c>
      <c r="L57" s="3">
        <v>34.450000000000003</v>
      </c>
      <c r="M57" s="3">
        <f>SalesTable47[[#This Row],[Quantity]]*SalesTable47[[#This Row],[Unit Cost]]</f>
        <v>137.80000000000001</v>
      </c>
      <c r="N57" s="3">
        <f>SalesTable47[[#This Row],[Net Revenue]]-SalesTable47[[#This Row],[Total Cost]]</f>
        <v>126.82999999999998</v>
      </c>
      <c r="O57" s="2">
        <v>0</v>
      </c>
      <c r="P57" s="3">
        <f>SalesTable47[[#This Row],[Unit Price]]*SalesTable47[[#This Row],[Quantity]]</f>
        <v>278.56</v>
      </c>
      <c r="Q57" s="3">
        <f>ROUND(SalesTable47[[#This Row],[Unit Price]]*SalesTable47[[#This Row],[Quantity]]*(1-SalesTable47[[#This Row],[Discount %]]),2)</f>
        <v>264.63</v>
      </c>
      <c r="R57" s="3">
        <f>SalesTable47[[#This Row],[Net Revenue]]-SalesTable47[[#This Row],[Total Cost]]</f>
        <v>126.82999999999998</v>
      </c>
      <c r="S57" s="34">
        <f>SalesTable47[[#This Row],[Profit]]/SalesTable47[[#This Row],[Net Revenue]]</f>
        <v>0.47927294713373386</v>
      </c>
      <c r="T57" s="3"/>
      <c r="U57" s="28">
        <f>MAX(K2:K901)</f>
        <v>0.35</v>
      </c>
      <c r="V57" s="16" t="s">
        <v>1119</v>
      </c>
    </row>
    <row r="58" spans="1:23">
      <c r="A58" s="1">
        <v>45833</v>
      </c>
      <c r="B58" t="s">
        <v>116</v>
      </c>
      <c r="C58" t="s">
        <v>55</v>
      </c>
      <c r="D58" t="s">
        <v>56</v>
      </c>
      <c r="E58" t="s">
        <v>24</v>
      </c>
      <c r="F58" t="s">
        <v>41</v>
      </c>
      <c r="G58" t="s">
        <v>42</v>
      </c>
      <c r="H58" t="s">
        <v>33</v>
      </c>
      <c r="I58" s="2">
        <v>6</v>
      </c>
      <c r="J58" s="3">
        <v>9.42</v>
      </c>
      <c r="K58" s="4">
        <v>0</v>
      </c>
      <c r="L58" s="3">
        <v>2.9</v>
      </c>
      <c r="M58" s="3">
        <f>SalesTable47[[#This Row],[Quantity]]*SalesTable47[[#This Row],[Unit Cost]]</f>
        <v>17.399999999999999</v>
      </c>
      <c r="N58" s="3">
        <f>SalesTable47[[#This Row],[Net Revenue]]-SalesTable47[[#This Row],[Total Cost]]</f>
        <v>39.120000000000005</v>
      </c>
      <c r="O58" s="2">
        <v>0</v>
      </c>
      <c r="P58" s="3">
        <f>SalesTable47[[#This Row],[Unit Price]]*SalesTable47[[#This Row],[Quantity]]</f>
        <v>56.519999999999996</v>
      </c>
      <c r="Q58" s="3">
        <f>ROUND(SalesTable47[[#This Row],[Unit Price]]*SalesTable47[[#This Row],[Quantity]]*(1-SalesTable47[[#This Row],[Discount %]]),2)</f>
        <v>56.52</v>
      </c>
      <c r="R58" s="3">
        <f>SalesTable47[[#This Row],[Net Revenue]]-SalesTable47[[#This Row],[Total Cost]]</f>
        <v>39.120000000000005</v>
      </c>
      <c r="S58" s="34">
        <f>SalesTable47[[#This Row],[Profit]]/SalesTable47[[#This Row],[Net Revenue]]</f>
        <v>0.69214437367303616</v>
      </c>
      <c r="T58" s="3"/>
      <c r="U58" s="25">
        <f>COUNTIF(K2:K901,"&gt;20%")</f>
        <v>1</v>
      </c>
      <c r="V58" s="16" t="s">
        <v>1120</v>
      </c>
    </row>
    <row r="59" spans="1:23">
      <c r="A59" s="1">
        <v>45790</v>
      </c>
      <c r="B59" t="s">
        <v>117</v>
      </c>
      <c r="C59" t="s">
        <v>35</v>
      </c>
      <c r="D59" t="s">
        <v>36</v>
      </c>
      <c r="E59" t="s">
        <v>17</v>
      </c>
      <c r="F59" t="s">
        <v>52</v>
      </c>
      <c r="G59" t="s">
        <v>53</v>
      </c>
      <c r="H59" t="s">
        <v>33</v>
      </c>
      <c r="I59" s="2">
        <v>5</v>
      </c>
      <c r="J59" s="3">
        <v>24.93</v>
      </c>
      <c r="K59" s="4">
        <v>0.05</v>
      </c>
      <c r="L59" s="3">
        <v>9.6</v>
      </c>
      <c r="M59" s="3">
        <f>SalesTable47[[#This Row],[Quantity]]*SalesTable47[[#This Row],[Unit Cost]]</f>
        <v>48</v>
      </c>
      <c r="N59" s="3">
        <f>SalesTable47[[#This Row],[Net Revenue]]-SalesTable47[[#This Row],[Total Cost]]</f>
        <v>70.42</v>
      </c>
      <c r="O59" s="2">
        <v>0</v>
      </c>
      <c r="P59" s="3">
        <f>SalesTable47[[#This Row],[Unit Price]]*SalesTable47[[#This Row],[Quantity]]</f>
        <v>124.65</v>
      </c>
      <c r="Q59" s="3">
        <f>ROUND(SalesTable47[[#This Row],[Unit Price]]*SalesTable47[[#This Row],[Quantity]]*(1-SalesTable47[[#This Row],[Discount %]]),2)</f>
        <v>118.42</v>
      </c>
      <c r="R59" s="3">
        <f>SalesTable47[[#This Row],[Net Revenue]]-SalesTable47[[#This Row],[Total Cost]]</f>
        <v>70.42</v>
      </c>
      <c r="S59" s="34">
        <f>SalesTable47[[#This Row],[Profit]]/SalesTable47[[#This Row],[Net Revenue]]</f>
        <v>0.59466306367167709</v>
      </c>
      <c r="T59" s="3"/>
      <c r="U59" s="16">
        <f>COUNTBLANK(J2:J901)</f>
        <v>0</v>
      </c>
      <c r="V59" s="16" t="s">
        <v>1122</v>
      </c>
    </row>
    <row r="60" spans="1:23">
      <c r="A60" s="1">
        <v>45763</v>
      </c>
      <c r="B60" t="s">
        <v>118</v>
      </c>
      <c r="C60" t="s">
        <v>28</v>
      </c>
      <c r="D60" t="s">
        <v>29</v>
      </c>
      <c r="E60" t="s">
        <v>30</v>
      </c>
      <c r="F60" t="s">
        <v>52</v>
      </c>
      <c r="G60" t="s">
        <v>53</v>
      </c>
      <c r="H60" t="s">
        <v>20</v>
      </c>
      <c r="I60" s="2">
        <v>5</v>
      </c>
      <c r="J60" s="3">
        <v>24.85</v>
      </c>
      <c r="K60" s="4">
        <v>0</v>
      </c>
      <c r="L60" s="3">
        <v>10.68</v>
      </c>
      <c r="M60" s="3">
        <f>SalesTable47[[#This Row],[Quantity]]*SalesTable47[[#This Row],[Unit Cost]]</f>
        <v>53.4</v>
      </c>
      <c r="N60" s="3">
        <f>SalesTable47[[#This Row],[Net Revenue]]-SalesTable47[[#This Row],[Total Cost]]</f>
        <v>70.849999999999994</v>
      </c>
      <c r="O60" s="2">
        <v>5</v>
      </c>
      <c r="P60" s="3">
        <f>SalesTable47[[#This Row],[Unit Price]]*SalesTable47[[#This Row],[Quantity]]</f>
        <v>124.25</v>
      </c>
      <c r="Q60" s="3">
        <f>ROUND(SalesTable47[[#This Row],[Unit Price]]*SalesTable47[[#This Row],[Quantity]]*(1-SalesTable47[[#This Row],[Discount %]]),2)</f>
        <v>124.25</v>
      </c>
      <c r="R60" s="3">
        <f>SalesTable47[[#This Row],[Net Revenue]]-SalesTable47[[#This Row],[Total Cost]]</f>
        <v>70.849999999999994</v>
      </c>
      <c r="S60" s="34">
        <f>SalesTable47[[#This Row],[Profit]]/SalesTable47[[#This Row],[Net Revenue]]</f>
        <v>0.57022132796780678</v>
      </c>
      <c r="T60" s="3"/>
      <c r="U60" s="57" t="s">
        <v>1154</v>
      </c>
      <c r="V60" s="58"/>
      <c r="W60" s="58"/>
    </row>
    <row r="61" spans="1:23">
      <c r="A61" s="1">
        <v>45675</v>
      </c>
      <c r="B61" t="s">
        <v>119</v>
      </c>
      <c r="C61" t="s">
        <v>28</v>
      </c>
      <c r="D61" t="s">
        <v>29</v>
      </c>
      <c r="E61" t="s">
        <v>30</v>
      </c>
      <c r="F61" t="s">
        <v>52</v>
      </c>
      <c r="G61" t="s">
        <v>53</v>
      </c>
      <c r="H61" t="s">
        <v>33</v>
      </c>
      <c r="I61" s="2">
        <v>5</v>
      </c>
      <c r="J61" s="3">
        <v>24.37</v>
      </c>
      <c r="K61" s="4">
        <v>0.1</v>
      </c>
      <c r="L61" s="3">
        <v>10.35</v>
      </c>
      <c r="M61" s="3">
        <f>SalesTable47[[#This Row],[Quantity]]*SalesTable47[[#This Row],[Unit Cost]]</f>
        <v>51.75</v>
      </c>
      <c r="N61" s="3">
        <f>SalesTable47[[#This Row],[Net Revenue]]-SalesTable47[[#This Row],[Total Cost]]</f>
        <v>57.92</v>
      </c>
      <c r="O61" s="2">
        <v>0</v>
      </c>
      <c r="P61" s="3">
        <f>SalesTable47[[#This Row],[Unit Price]]*SalesTable47[[#This Row],[Quantity]]</f>
        <v>121.85000000000001</v>
      </c>
      <c r="Q61" s="3">
        <f>ROUND(SalesTable47[[#This Row],[Unit Price]]*SalesTable47[[#This Row],[Quantity]]*(1-SalesTable47[[#This Row],[Discount %]]),2)</f>
        <v>109.67</v>
      </c>
      <c r="R61" s="3">
        <f>SalesTable47[[#This Row],[Net Revenue]]-SalesTable47[[#This Row],[Total Cost]]</f>
        <v>57.92</v>
      </c>
      <c r="S61" s="34">
        <f>SalesTable47[[#This Row],[Profit]]/SalesTable47[[#This Row],[Net Revenue]]</f>
        <v>0.52812984407768759</v>
      </c>
      <c r="T61" s="3"/>
      <c r="U61" s="16">
        <f>COUNT(R2:R901)</f>
        <v>900</v>
      </c>
      <c r="V61" s="16" t="s">
        <v>1149</v>
      </c>
    </row>
    <row r="62" spans="1:23">
      <c r="A62" s="1">
        <v>45840</v>
      </c>
      <c r="B62" t="s">
        <v>120</v>
      </c>
      <c r="C62" t="s">
        <v>49</v>
      </c>
      <c r="D62" t="s">
        <v>50</v>
      </c>
      <c r="E62" t="s">
        <v>30</v>
      </c>
      <c r="F62" t="s">
        <v>52</v>
      </c>
      <c r="G62" t="s">
        <v>53</v>
      </c>
      <c r="H62" t="s">
        <v>20</v>
      </c>
      <c r="I62" s="2">
        <v>3</v>
      </c>
      <c r="J62" s="3">
        <v>188.14</v>
      </c>
      <c r="K62" s="4">
        <v>0.15</v>
      </c>
      <c r="L62" s="3">
        <v>116.83</v>
      </c>
      <c r="M62" s="3">
        <f>SalesTable47[[#This Row],[Quantity]]*SalesTable47[[#This Row],[Unit Cost]]</f>
        <v>350.49</v>
      </c>
      <c r="N62" s="3">
        <f>SalesTable47[[#This Row],[Net Revenue]]-SalesTable47[[#This Row],[Total Cost]]</f>
        <v>129.26999999999998</v>
      </c>
      <c r="O62" s="2">
        <v>3</v>
      </c>
      <c r="P62" s="3">
        <f>SalesTable47[[#This Row],[Unit Price]]*SalesTable47[[#This Row],[Quantity]]</f>
        <v>564.41999999999996</v>
      </c>
      <c r="Q62" s="3">
        <f>ROUND(SalesTable47[[#This Row],[Unit Price]]*SalesTable47[[#This Row],[Quantity]]*(1-SalesTable47[[#This Row],[Discount %]]),2)</f>
        <v>479.76</v>
      </c>
      <c r="R62" s="3">
        <f>SalesTable47[[#This Row],[Net Revenue]]-SalesTable47[[#This Row],[Total Cost]]</f>
        <v>129.26999999999998</v>
      </c>
      <c r="S62" s="34">
        <f>SalesTable47[[#This Row],[Profit]]/SalesTable47[[#This Row],[Net Revenue]]</f>
        <v>0.2694472236118059</v>
      </c>
      <c r="T62" s="3"/>
      <c r="U62" s="16">
        <f>COUNT(S2:S901)</f>
        <v>900</v>
      </c>
      <c r="V62" s="16" t="s">
        <v>1150</v>
      </c>
    </row>
    <row r="63" spans="1:23">
      <c r="A63" s="1">
        <v>45689</v>
      </c>
      <c r="B63" t="s">
        <v>121</v>
      </c>
      <c r="C63" t="s">
        <v>15</v>
      </c>
      <c r="D63" t="s">
        <v>16</v>
      </c>
      <c r="E63" t="s">
        <v>17</v>
      </c>
      <c r="F63" t="s">
        <v>25</v>
      </c>
      <c r="G63" t="s">
        <v>26</v>
      </c>
      <c r="H63" t="s">
        <v>20</v>
      </c>
      <c r="I63" s="2">
        <v>9</v>
      </c>
      <c r="J63" s="3">
        <v>29.49</v>
      </c>
      <c r="K63" s="4">
        <v>0</v>
      </c>
      <c r="L63" s="3">
        <v>12.07</v>
      </c>
      <c r="M63" s="3">
        <f>SalesTable47[[#This Row],[Quantity]]*SalesTable47[[#This Row],[Unit Cost]]</f>
        <v>108.63</v>
      </c>
      <c r="N63" s="3">
        <f>SalesTable47[[#This Row],[Net Revenue]]-SalesTable47[[#This Row],[Total Cost]]</f>
        <v>156.78000000000003</v>
      </c>
      <c r="O63" s="2">
        <v>9</v>
      </c>
      <c r="P63" s="3">
        <f>SalesTable47[[#This Row],[Unit Price]]*SalesTable47[[#This Row],[Quantity]]</f>
        <v>265.40999999999997</v>
      </c>
      <c r="Q63" s="3">
        <f>ROUND(SalesTable47[[#This Row],[Unit Price]]*SalesTable47[[#This Row],[Quantity]]*(1-SalesTable47[[#This Row],[Discount %]]),2)</f>
        <v>265.41000000000003</v>
      </c>
      <c r="R63" s="3">
        <f>SalesTable47[[#This Row],[Net Revenue]]-SalesTable47[[#This Row],[Total Cost]]</f>
        <v>156.78000000000003</v>
      </c>
      <c r="S63" s="34">
        <f>SalesTable47[[#This Row],[Profit]]/SalesTable47[[#This Row],[Net Revenue]]</f>
        <v>0.59070871481858267</v>
      </c>
      <c r="T63" s="3"/>
      <c r="U63" s="35">
        <f>SUM(R2:R901)</f>
        <v>66338.369999999966</v>
      </c>
      <c r="V63" s="16" t="s">
        <v>1151</v>
      </c>
    </row>
    <row r="64" spans="1:23">
      <c r="A64" s="1">
        <v>45969</v>
      </c>
      <c r="B64" t="s">
        <v>122</v>
      </c>
      <c r="C64" t="s">
        <v>39</v>
      </c>
      <c r="D64" t="s">
        <v>40</v>
      </c>
      <c r="E64" t="s">
        <v>30</v>
      </c>
      <c r="F64" t="s">
        <v>41</v>
      </c>
      <c r="G64" t="s">
        <v>42</v>
      </c>
      <c r="H64" t="s">
        <v>33</v>
      </c>
      <c r="I64" s="2">
        <v>4</v>
      </c>
      <c r="J64" s="3">
        <v>55.55</v>
      </c>
      <c r="K64" s="4">
        <v>0.05</v>
      </c>
      <c r="L64" s="3">
        <v>26.74</v>
      </c>
      <c r="M64" s="3">
        <f>SalesTable47[[#This Row],[Quantity]]*SalesTable47[[#This Row],[Unit Cost]]</f>
        <v>106.96</v>
      </c>
      <c r="N64" s="3">
        <f>SalesTable47[[#This Row],[Net Revenue]]-SalesTable47[[#This Row],[Total Cost]]</f>
        <v>104.13000000000001</v>
      </c>
      <c r="O64" s="2">
        <v>0</v>
      </c>
      <c r="P64" s="3">
        <f>SalesTable47[[#This Row],[Unit Price]]*SalesTable47[[#This Row],[Quantity]]</f>
        <v>222.2</v>
      </c>
      <c r="Q64" s="3">
        <f>ROUND(SalesTable47[[#This Row],[Unit Price]]*SalesTable47[[#This Row],[Quantity]]*(1-SalesTable47[[#This Row],[Discount %]]),2)</f>
        <v>211.09</v>
      </c>
      <c r="R64" s="3">
        <f>SalesTable47[[#This Row],[Net Revenue]]-SalesTable47[[#This Row],[Total Cost]]</f>
        <v>104.13000000000001</v>
      </c>
      <c r="S64" s="34">
        <f>SalesTable47[[#This Row],[Profit]]/SalesTable47[[#This Row],[Net Revenue]]</f>
        <v>0.49329669809086174</v>
      </c>
      <c r="T64" s="3"/>
      <c r="U64" s="36">
        <f>SUM(R2:R901)/SUM(Q2:Q901)</f>
        <v>0.45355528324553362</v>
      </c>
      <c r="V64" s="16" t="s">
        <v>1152</v>
      </c>
    </row>
    <row r="65" spans="1:22">
      <c r="A65" s="1">
        <v>45828</v>
      </c>
      <c r="B65" t="s">
        <v>123</v>
      </c>
      <c r="C65" t="s">
        <v>55</v>
      </c>
      <c r="D65" t="s">
        <v>56</v>
      </c>
      <c r="E65" t="s">
        <v>24</v>
      </c>
      <c r="F65" t="s">
        <v>41</v>
      </c>
      <c r="G65" t="s">
        <v>42</v>
      </c>
      <c r="H65" t="s">
        <v>33</v>
      </c>
      <c r="I65" s="2">
        <v>1</v>
      </c>
      <c r="J65" s="3">
        <v>9.3800000000000008</v>
      </c>
      <c r="K65" s="4">
        <v>0</v>
      </c>
      <c r="L65" s="3">
        <v>2.9</v>
      </c>
      <c r="M65" s="3">
        <f>SalesTable47[[#This Row],[Quantity]]*SalesTable47[[#This Row],[Unit Cost]]</f>
        <v>2.9</v>
      </c>
      <c r="N65" s="3">
        <f>SalesTable47[[#This Row],[Net Revenue]]-SalesTable47[[#This Row],[Total Cost]]</f>
        <v>6.48</v>
      </c>
      <c r="O65" s="2">
        <v>0</v>
      </c>
      <c r="P65" s="3">
        <f>SalesTable47[[#This Row],[Unit Price]]*SalesTable47[[#This Row],[Quantity]]</f>
        <v>9.3800000000000008</v>
      </c>
      <c r="Q65" s="3">
        <f>ROUND(SalesTable47[[#This Row],[Unit Price]]*SalesTable47[[#This Row],[Quantity]]*(1-SalesTable47[[#This Row],[Discount %]]),2)</f>
        <v>9.3800000000000008</v>
      </c>
      <c r="R65" s="3">
        <f>SalesTable47[[#This Row],[Net Revenue]]-SalesTable47[[#This Row],[Total Cost]]</f>
        <v>6.48</v>
      </c>
      <c r="S65" s="34">
        <f>SalesTable47[[#This Row],[Profit]]/SalesTable47[[#This Row],[Net Revenue]]</f>
        <v>0.69083155650319827</v>
      </c>
      <c r="T65" s="3"/>
      <c r="U65" s="35">
        <f>SUM(Q2:Q901)</f>
        <v>146263.02999999997</v>
      </c>
      <c r="V65" s="16" t="s">
        <v>1155</v>
      </c>
    </row>
    <row r="66" spans="1:22">
      <c r="A66" s="1">
        <v>45899</v>
      </c>
      <c r="B66" t="s">
        <v>124</v>
      </c>
      <c r="C66" t="s">
        <v>82</v>
      </c>
      <c r="D66" t="s">
        <v>83</v>
      </c>
      <c r="E66" t="s">
        <v>75</v>
      </c>
      <c r="F66" t="s">
        <v>52</v>
      </c>
      <c r="G66" t="s">
        <v>53</v>
      </c>
      <c r="H66" t="s">
        <v>33</v>
      </c>
      <c r="I66" s="2">
        <v>1</v>
      </c>
      <c r="J66" s="3">
        <v>27.64</v>
      </c>
      <c r="K66" s="4">
        <v>0.05</v>
      </c>
      <c r="L66" s="3">
        <v>11.56</v>
      </c>
      <c r="M66" s="3">
        <f>SalesTable47[[#This Row],[Quantity]]*SalesTable47[[#This Row],[Unit Cost]]</f>
        <v>11.56</v>
      </c>
      <c r="N66" s="3">
        <f>SalesTable47[[#This Row],[Net Revenue]]-SalesTable47[[#This Row],[Total Cost]]</f>
        <v>14.700000000000001</v>
      </c>
      <c r="O66" s="2">
        <v>0</v>
      </c>
      <c r="P66" s="3">
        <f>SalesTable47[[#This Row],[Unit Price]]*SalesTable47[[#This Row],[Quantity]]</f>
        <v>27.64</v>
      </c>
      <c r="Q66" s="3">
        <f>ROUND(SalesTable47[[#This Row],[Unit Price]]*SalesTable47[[#This Row],[Quantity]]*(1-SalesTable47[[#This Row],[Discount %]]),2)</f>
        <v>26.26</v>
      </c>
      <c r="R66" s="3">
        <f>SalesTable47[[#This Row],[Net Revenue]]-SalesTable47[[#This Row],[Total Cost]]</f>
        <v>14.700000000000001</v>
      </c>
      <c r="S66" s="34">
        <f>SalesTable47[[#This Row],[Profit]]/SalesTable47[[#This Row],[Net Revenue]]</f>
        <v>0.55978674790555982</v>
      </c>
      <c r="T66" s="3"/>
      <c r="U66" s="35">
        <f>SUM(N2:N901)</f>
        <v>66338.369999999966</v>
      </c>
      <c r="V66" s="16" t="s">
        <v>1156</v>
      </c>
    </row>
    <row r="67" spans="1:22">
      <c r="A67" s="1">
        <v>45989</v>
      </c>
      <c r="B67" t="s">
        <v>125</v>
      </c>
      <c r="C67" t="s">
        <v>45</v>
      </c>
      <c r="D67" t="s">
        <v>46</v>
      </c>
      <c r="E67" t="s">
        <v>24</v>
      </c>
      <c r="F67" t="s">
        <v>25</v>
      </c>
      <c r="G67" t="s">
        <v>26</v>
      </c>
      <c r="H67" t="s">
        <v>33</v>
      </c>
      <c r="I67" s="2">
        <v>9</v>
      </c>
      <c r="J67" s="3">
        <v>23.38</v>
      </c>
      <c r="K67" s="4">
        <v>0.1</v>
      </c>
      <c r="L67" s="3">
        <v>8.5500000000000007</v>
      </c>
      <c r="M67" s="3">
        <f>SalesTable47[[#This Row],[Quantity]]*SalesTable47[[#This Row],[Unit Cost]]</f>
        <v>76.95</v>
      </c>
      <c r="N67" s="3">
        <f>SalesTable47[[#This Row],[Net Revenue]]-SalesTable47[[#This Row],[Total Cost]]</f>
        <v>112.42999999999999</v>
      </c>
      <c r="O67" s="2">
        <v>0</v>
      </c>
      <c r="P67" s="3">
        <f>SalesTable47[[#This Row],[Unit Price]]*SalesTable47[[#This Row],[Quantity]]</f>
        <v>210.42</v>
      </c>
      <c r="Q67" s="3">
        <f>ROUND(SalesTable47[[#This Row],[Unit Price]]*SalesTable47[[#This Row],[Quantity]]*(1-SalesTable47[[#This Row],[Discount %]]),2)</f>
        <v>189.38</v>
      </c>
      <c r="R67" s="3">
        <f>SalesTable47[[#This Row],[Net Revenue]]-SalesTable47[[#This Row],[Total Cost]]</f>
        <v>112.42999999999999</v>
      </c>
      <c r="S67" s="34">
        <f>SalesTable47[[#This Row],[Profit]]/SalesTable47[[#This Row],[Net Revenue]]</f>
        <v>0.59367409441334884</v>
      </c>
      <c r="T67" s="3"/>
    </row>
    <row r="68" spans="1:22">
      <c r="A68" s="1">
        <v>45678</v>
      </c>
      <c r="B68" t="s">
        <v>126</v>
      </c>
      <c r="C68" t="s">
        <v>73</v>
      </c>
      <c r="D68" t="s">
        <v>74</v>
      </c>
      <c r="E68" t="s">
        <v>75</v>
      </c>
      <c r="F68" t="s">
        <v>41</v>
      </c>
      <c r="G68" t="s">
        <v>42</v>
      </c>
      <c r="H68" t="s">
        <v>33</v>
      </c>
      <c r="I68" s="2">
        <v>6</v>
      </c>
      <c r="J68" s="3">
        <v>31.23</v>
      </c>
      <c r="K68" s="4">
        <v>0.1</v>
      </c>
      <c r="L68" s="3">
        <v>14.28</v>
      </c>
      <c r="M68" s="3">
        <f>SalesTable47[[#This Row],[Quantity]]*SalesTable47[[#This Row],[Unit Cost]]</f>
        <v>85.679999999999993</v>
      </c>
      <c r="N68" s="3">
        <f>SalesTable47[[#This Row],[Net Revenue]]-SalesTable47[[#This Row],[Total Cost]]</f>
        <v>82.96</v>
      </c>
      <c r="O68" s="2">
        <v>0</v>
      </c>
      <c r="P68" s="3">
        <f>SalesTable47[[#This Row],[Unit Price]]*SalesTable47[[#This Row],[Quantity]]</f>
        <v>187.38</v>
      </c>
      <c r="Q68" s="3">
        <f>ROUND(SalesTable47[[#This Row],[Unit Price]]*SalesTable47[[#This Row],[Quantity]]*(1-SalesTable47[[#This Row],[Discount %]]),2)</f>
        <v>168.64</v>
      </c>
      <c r="R68" s="3">
        <f>SalesTable47[[#This Row],[Net Revenue]]-SalesTable47[[#This Row],[Total Cost]]</f>
        <v>82.96</v>
      </c>
      <c r="S68" s="34">
        <f>SalesTable47[[#This Row],[Profit]]/SalesTable47[[#This Row],[Net Revenue]]</f>
        <v>0.49193548387096775</v>
      </c>
      <c r="T68" s="3"/>
    </row>
    <row r="69" spans="1:22">
      <c r="A69" s="1">
        <v>45984</v>
      </c>
      <c r="B69" t="s">
        <v>127</v>
      </c>
      <c r="C69" t="s">
        <v>69</v>
      </c>
      <c r="D69" t="s">
        <v>70</v>
      </c>
      <c r="E69" t="s">
        <v>30</v>
      </c>
      <c r="F69" t="s">
        <v>52</v>
      </c>
      <c r="G69" t="s">
        <v>53</v>
      </c>
      <c r="H69" t="s">
        <v>20</v>
      </c>
      <c r="I69" s="2">
        <v>4</v>
      </c>
      <c r="J69" s="3">
        <v>40.270000000000003</v>
      </c>
      <c r="K69" s="4">
        <v>0.2</v>
      </c>
      <c r="L69" s="3">
        <v>18.489999999999998</v>
      </c>
      <c r="M69" s="3">
        <f>SalesTable47[[#This Row],[Quantity]]*SalesTable47[[#This Row],[Unit Cost]]</f>
        <v>73.959999999999994</v>
      </c>
      <c r="N69" s="3">
        <f>SalesTable47[[#This Row],[Net Revenue]]-SalesTable47[[#This Row],[Total Cost]]</f>
        <v>54.90000000000002</v>
      </c>
      <c r="O69" s="2">
        <v>4</v>
      </c>
      <c r="P69" s="3">
        <f>SalesTable47[[#This Row],[Unit Price]]*SalesTable47[[#This Row],[Quantity]]</f>
        <v>161.08000000000001</v>
      </c>
      <c r="Q69" s="3">
        <f>ROUND(SalesTable47[[#This Row],[Unit Price]]*SalesTable47[[#This Row],[Quantity]]*(1-SalesTable47[[#This Row],[Discount %]]),2)</f>
        <v>128.86000000000001</v>
      </c>
      <c r="R69" s="3">
        <f>SalesTable47[[#This Row],[Net Revenue]]-SalesTable47[[#This Row],[Total Cost]]</f>
        <v>54.90000000000002</v>
      </c>
      <c r="S69" s="34">
        <f>SalesTable47[[#This Row],[Profit]]/SalesTable47[[#This Row],[Net Revenue]]</f>
        <v>0.42604376843085529</v>
      </c>
      <c r="T69" s="3"/>
    </row>
    <row r="70" spans="1:22">
      <c r="A70" s="1">
        <v>45911</v>
      </c>
      <c r="B70" t="s">
        <v>128</v>
      </c>
      <c r="C70" t="s">
        <v>35</v>
      </c>
      <c r="D70" t="s">
        <v>36</v>
      </c>
      <c r="E70" t="s">
        <v>17</v>
      </c>
      <c r="F70" t="s">
        <v>31</v>
      </c>
      <c r="G70" t="s">
        <v>32</v>
      </c>
      <c r="H70" t="s">
        <v>33</v>
      </c>
      <c r="I70" s="2">
        <v>1</v>
      </c>
      <c r="J70" s="3">
        <v>25.05</v>
      </c>
      <c r="K70" s="4">
        <v>0.05</v>
      </c>
      <c r="L70" s="3">
        <v>9.6999999999999993</v>
      </c>
      <c r="M70" s="3">
        <f>SalesTable47[[#This Row],[Quantity]]*SalesTable47[[#This Row],[Unit Cost]]</f>
        <v>9.6999999999999993</v>
      </c>
      <c r="N70" s="3">
        <f>SalesTable47[[#This Row],[Net Revenue]]-SalesTable47[[#This Row],[Total Cost]]</f>
        <v>14.100000000000001</v>
      </c>
      <c r="O70" s="2">
        <v>0</v>
      </c>
      <c r="P70" s="3">
        <f>SalesTable47[[#This Row],[Unit Price]]*SalesTable47[[#This Row],[Quantity]]</f>
        <v>25.05</v>
      </c>
      <c r="Q70" s="3">
        <f>ROUND(SalesTable47[[#This Row],[Unit Price]]*SalesTable47[[#This Row],[Quantity]]*(1-SalesTable47[[#This Row],[Discount %]]),2)</f>
        <v>23.8</v>
      </c>
      <c r="R70" s="3">
        <f>SalesTable47[[#This Row],[Net Revenue]]-SalesTable47[[#This Row],[Total Cost]]</f>
        <v>14.100000000000001</v>
      </c>
      <c r="S70" s="34">
        <f>SalesTable47[[#This Row],[Profit]]/SalesTable47[[#This Row],[Net Revenue]]</f>
        <v>0.59243697478991597</v>
      </c>
      <c r="T70" s="3"/>
    </row>
    <row r="71" spans="1:22">
      <c r="A71" s="1">
        <v>45891</v>
      </c>
      <c r="B71" t="s">
        <v>129</v>
      </c>
      <c r="C71" t="s">
        <v>82</v>
      </c>
      <c r="D71" t="s">
        <v>83</v>
      </c>
      <c r="E71" t="s">
        <v>75</v>
      </c>
      <c r="F71" t="s">
        <v>18</v>
      </c>
      <c r="G71" t="s">
        <v>19</v>
      </c>
      <c r="H71" t="s">
        <v>20</v>
      </c>
      <c r="I71" s="2">
        <v>7</v>
      </c>
      <c r="J71" s="3">
        <v>26.97</v>
      </c>
      <c r="K71" s="4">
        <v>0.05</v>
      </c>
      <c r="L71" s="3">
        <v>11.64</v>
      </c>
      <c r="M71" s="3">
        <f>SalesTable47[[#This Row],[Quantity]]*SalesTable47[[#This Row],[Unit Cost]]</f>
        <v>81.48</v>
      </c>
      <c r="N71" s="3">
        <f>SalesTable47[[#This Row],[Net Revenue]]-SalesTable47[[#This Row],[Total Cost]]</f>
        <v>97.86999999999999</v>
      </c>
      <c r="O71" s="2">
        <v>7</v>
      </c>
      <c r="P71" s="3">
        <f>SalesTable47[[#This Row],[Unit Price]]*SalesTable47[[#This Row],[Quantity]]</f>
        <v>188.79</v>
      </c>
      <c r="Q71" s="3">
        <f>ROUND(SalesTable47[[#This Row],[Unit Price]]*SalesTable47[[#This Row],[Quantity]]*(1-SalesTable47[[#This Row],[Discount %]]),2)</f>
        <v>179.35</v>
      </c>
      <c r="R71" s="3">
        <f>SalesTable47[[#This Row],[Net Revenue]]-SalesTable47[[#This Row],[Total Cost]]</f>
        <v>97.86999999999999</v>
      </c>
      <c r="S71" s="34">
        <f>SalesTable47[[#This Row],[Profit]]/SalesTable47[[#This Row],[Net Revenue]]</f>
        <v>0.54569277948146078</v>
      </c>
      <c r="T71" s="3"/>
    </row>
    <row r="72" spans="1:22">
      <c r="A72" s="1">
        <v>45767</v>
      </c>
      <c r="B72" t="s">
        <v>130</v>
      </c>
      <c r="C72" t="s">
        <v>15</v>
      </c>
      <c r="D72" t="s">
        <v>16</v>
      </c>
      <c r="E72" t="s">
        <v>17</v>
      </c>
      <c r="F72" t="s">
        <v>18</v>
      </c>
      <c r="G72" t="s">
        <v>19</v>
      </c>
      <c r="H72" t="s">
        <v>33</v>
      </c>
      <c r="I72" s="2">
        <v>3</v>
      </c>
      <c r="J72" s="3">
        <v>29.43</v>
      </c>
      <c r="K72" s="4">
        <v>0.05</v>
      </c>
      <c r="L72" s="3">
        <v>12.11</v>
      </c>
      <c r="M72" s="3">
        <f>SalesTable47[[#This Row],[Quantity]]*SalesTable47[[#This Row],[Unit Cost]]</f>
        <v>36.33</v>
      </c>
      <c r="N72" s="3">
        <f>SalesTable47[[#This Row],[Net Revenue]]-SalesTable47[[#This Row],[Total Cost]]</f>
        <v>47.55</v>
      </c>
      <c r="O72" s="2">
        <v>0</v>
      </c>
      <c r="P72" s="3">
        <f>SalesTable47[[#This Row],[Unit Price]]*SalesTable47[[#This Row],[Quantity]]</f>
        <v>88.289999999999992</v>
      </c>
      <c r="Q72" s="3">
        <f>ROUND(SalesTable47[[#This Row],[Unit Price]]*SalesTable47[[#This Row],[Quantity]]*(1-SalesTable47[[#This Row],[Discount %]]),2)</f>
        <v>83.88</v>
      </c>
      <c r="R72" s="3">
        <f>SalesTable47[[#This Row],[Net Revenue]]-SalesTable47[[#This Row],[Total Cost]]</f>
        <v>47.55</v>
      </c>
      <c r="S72" s="34">
        <f>SalesTable47[[#This Row],[Profit]]/SalesTable47[[#This Row],[Net Revenue]]</f>
        <v>0.56688125894134478</v>
      </c>
      <c r="T72" s="3"/>
    </row>
    <row r="73" spans="1:22">
      <c r="A73" s="1">
        <v>45863</v>
      </c>
      <c r="B73" t="s">
        <v>131</v>
      </c>
      <c r="C73" t="s">
        <v>39</v>
      </c>
      <c r="D73" t="s">
        <v>40</v>
      </c>
      <c r="E73" t="s">
        <v>30</v>
      </c>
      <c r="F73" t="s">
        <v>52</v>
      </c>
      <c r="G73" t="s">
        <v>53</v>
      </c>
      <c r="H73" t="s">
        <v>33</v>
      </c>
      <c r="I73" s="2">
        <v>3</v>
      </c>
      <c r="J73" s="3">
        <v>55.96</v>
      </c>
      <c r="K73" s="4">
        <v>0</v>
      </c>
      <c r="L73" s="3">
        <v>26.78</v>
      </c>
      <c r="M73" s="3">
        <f>SalesTable47[[#This Row],[Quantity]]*SalesTable47[[#This Row],[Unit Cost]]</f>
        <v>80.34</v>
      </c>
      <c r="N73" s="3">
        <f>SalesTable47[[#This Row],[Net Revenue]]-SalesTable47[[#This Row],[Total Cost]]</f>
        <v>87.539999999999992</v>
      </c>
      <c r="O73" s="2">
        <v>0</v>
      </c>
      <c r="P73" s="3">
        <f>SalesTable47[[#This Row],[Unit Price]]*SalesTable47[[#This Row],[Quantity]]</f>
        <v>167.88</v>
      </c>
      <c r="Q73" s="3">
        <f>ROUND(SalesTable47[[#This Row],[Unit Price]]*SalesTable47[[#This Row],[Quantity]]*(1-SalesTable47[[#This Row],[Discount %]]),2)</f>
        <v>167.88</v>
      </c>
      <c r="R73" s="3">
        <f>SalesTable47[[#This Row],[Net Revenue]]-SalesTable47[[#This Row],[Total Cost]]</f>
        <v>87.539999999999992</v>
      </c>
      <c r="S73" s="34">
        <f>SalesTable47[[#This Row],[Profit]]/SalesTable47[[#This Row],[Net Revenue]]</f>
        <v>0.52144388849177981</v>
      </c>
      <c r="T73" s="3"/>
    </row>
    <row r="74" spans="1:22">
      <c r="A74" s="1">
        <v>45816</v>
      </c>
      <c r="B74" t="s">
        <v>132</v>
      </c>
      <c r="C74" t="s">
        <v>49</v>
      </c>
      <c r="D74" t="s">
        <v>50</v>
      </c>
      <c r="E74" t="s">
        <v>30</v>
      </c>
      <c r="F74" t="s">
        <v>25</v>
      </c>
      <c r="G74" t="s">
        <v>26</v>
      </c>
      <c r="H74" t="s">
        <v>20</v>
      </c>
      <c r="I74" s="2">
        <v>4</v>
      </c>
      <c r="J74" s="3">
        <v>188.21</v>
      </c>
      <c r="K74" s="4">
        <v>0.2</v>
      </c>
      <c r="L74" s="3">
        <v>118.96</v>
      </c>
      <c r="M74" s="3">
        <f>SalesTable47[[#This Row],[Quantity]]*SalesTable47[[#This Row],[Unit Cost]]</f>
        <v>475.84</v>
      </c>
      <c r="N74" s="3">
        <f>SalesTable47[[#This Row],[Net Revenue]]-SalesTable47[[#This Row],[Total Cost]]</f>
        <v>126.43</v>
      </c>
      <c r="O74" s="2">
        <v>4</v>
      </c>
      <c r="P74" s="3">
        <f>SalesTable47[[#This Row],[Unit Price]]*SalesTable47[[#This Row],[Quantity]]</f>
        <v>752.84</v>
      </c>
      <c r="Q74" s="3">
        <f>ROUND(SalesTable47[[#This Row],[Unit Price]]*SalesTable47[[#This Row],[Quantity]]*(1-SalesTable47[[#This Row],[Discount %]]),2)</f>
        <v>602.27</v>
      </c>
      <c r="R74" s="3">
        <f>SalesTable47[[#This Row],[Net Revenue]]-SalesTable47[[#This Row],[Total Cost]]</f>
        <v>126.43</v>
      </c>
      <c r="S74" s="34">
        <f>SalesTable47[[#This Row],[Profit]]/SalesTable47[[#This Row],[Net Revenue]]</f>
        <v>0.2099224600262341</v>
      </c>
      <c r="T74" s="3"/>
    </row>
    <row r="75" spans="1:22">
      <c r="A75" s="1">
        <v>45756</v>
      </c>
      <c r="B75" t="s">
        <v>133</v>
      </c>
      <c r="C75" t="s">
        <v>39</v>
      </c>
      <c r="D75" t="s">
        <v>40</v>
      </c>
      <c r="E75" t="s">
        <v>30</v>
      </c>
      <c r="F75" t="s">
        <v>41</v>
      </c>
      <c r="G75" t="s">
        <v>42</v>
      </c>
      <c r="H75" t="s">
        <v>33</v>
      </c>
      <c r="I75" s="2">
        <v>2</v>
      </c>
      <c r="J75" s="3">
        <v>55.79</v>
      </c>
      <c r="K75" s="4">
        <v>0</v>
      </c>
      <c r="L75" s="3">
        <v>26.67</v>
      </c>
      <c r="M75" s="3">
        <f>SalesTable47[[#This Row],[Quantity]]*SalesTable47[[#This Row],[Unit Cost]]</f>
        <v>53.34</v>
      </c>
      <c r="N75" s="3">
        <f>SalesTable47[[#This Row],[Net Revenue]]-SalesTable47[[#This Row],[Total Cost]]</f>
        <v>58.239999999999995</v>
      </c>
      <c r="O75" s="2">
        <v>0</v>
      </c>
      <c r="P75" s="3">
        <f>SalesTable47[[#This Row],[Unit Price]]*SalesTable47[[#This Row],[Quantity]]</f>
        <v>111.58</v>
      </c>
      <c r="Q75" s="3">
        <f>ROUND(SalesTable47[[#This Row],[Unit Price]]*SalesTable47[[#This Row],[Quantity]]*(1-SalesTable47[[#This Row],[Discount %]]),2)</f>
        <v>111.58</v>
      </c>
      <c r="R75" s="3">
        <f>SalesTable47[[#This Row],[Net Revenue]]-SalesTable47[[#This Row],[Total Cost]]</f>
        <v>58.239999999999995</v>
      </c>
      <c r="S75" s="34">
        <f>SalesTable47[[#This Row],[Profit]]/SalesTable47[[#This Row],[Net Revenue]]</f>
        <v>0.52195734002509409</v>
      </c>
      <c r="T75" s="3"/>
    </row>
    <row r="76" spans="1:22">
      <c r="A76" s="1">
        <v>45970</v>
      </c>
      <c r="B76" t="s">
        <v>134</v>
      </c>
      <c r="C76" t="s">
        <v>15</v>
      </c>
      <c r="D76" t="s">
        <v>16</v>
      </c>
      <c r="E76" t="s">
        <v>17</v>
      </c>
      <c r="F76" t="s">
        <v>25</v>
      </c>
      <c r="G76" t="s">
        <v>26</v>
      </c>
      <c r="H76" t="s">
        <v>33</v>
      </c>
      <c r="I76" s="2">
        <v>4</v>
      </c>
      <c r="J76" s="3">
        <v>30.85</v>
      </c>
      <c r="K76" s="4">
        <v>0.15</v>
      </c>
      <c r="L76" s="3">
        <v>11.85</v>
      </c>
      <c r="M76" s="3">
        <f>SalesTable47[[#This Row],[Quantity]]*SalesTable47[[#This Row],[Unit Cost]]</f>
        <v>47.4</v>
      </c>
      <c r="N76" s="3">
        <f>SalesTable47[[#This Row],[Net Revenue]]-SalesTable47[[#This Row],[Total Cost]]</f>
        <v>57.49</v>
      </c>
      <c r="O76" s="2">
        <v>0</v>
      </c>
      <c r="P76" s="3">
        <f>SalesTable47[[#This Row],[Unit Price]]*SalesTable47[[#This Row],[Quantity]]</f>
        <v>123.4</v>
      </c>
      <c r="Q76" s="3">
        <f>ROUND(SalesTable47[[#This Row],[Unit Price]]*SalesTable47[[#This Row],[Quantity]]*(1-SalesTable47[[#This Row],[Discount %]]),2)</f>
        <v>104.89</v>
      </c>
      <c r="R76" s="3">
        <f>SalesTable47[[#This Row],[Net Revenue]]-SalesTable47[[#This Row],[Total Cost]]</f>
        <v>57.49</v>
      </c>
      <c r="S76" s="34">
        <f>SalesTable47[[#This Row],[Profit]]/SalesTable47[[#This Row],[Net Revenue]]</f>
        <v>0.54809800743636194</v>
      </c>
      <c r="T76" s="3"/>
    </row>
    <row r="77" spans="1:22">
      <c r="A77" s="1">
        <v>45675</v>
      </c>
      <c r="B77" t="s">
        <v>135</v>
      </c>
      <c r="C77" t="s">
        <v>69</v>
      </c>
      <c r="D77" t="s">
        <v>70</v>
      </c>
      <c r="E77" t="s">
        <v>30</v>
      </c>
      <c r="F77" t="s">
        <v>18</v>
      </c>
      <c r="G77" t="s">
        <v>19</v>
      </c>
      <c r="H77" t="s">
        <v>20</v>
      </c>
      <c r="I77" s="2">
        <v>1</v>
      </c>
      <c r="J77" s="3">
        <v>39.49</v>
      </c>
      <c r="K77" s="4">
        <v>0</v>
      </c>
      <c r="L77" s="3">
        <v>18.43</v>
      </c>
      <c r="M77" s="3">
        <f>SalesTable47[[#This Row],[Quantity]]*SalesTable47[[#This Row],[Unit Cost]]</f>
        <v>18.43</v>
      </c>
      <c r="N77" s="3">
        <f>SalesTable47[[#This Row],[Net Revenue]]-SalesTable47[[#This Row],[Total Cost]]</f>
        <v>21.060000000000002</v>
      </c>
      <c r="O77" s="2">
        <v>1</v>
      </c>
      <c r="P77" s="3">
        <f>SalesTable47[[#This Row],[Unit Price]]*SalesTable47[[#This Row],[Quantity]]</f>
        <v>39.49</v>
      </c>
      <c r="Q77" s="3">
        <f>ROUND(SalesTable47[[#This Row],[Unit Price]]*SalesTable47[[#This Row],[Quantity]]*(1-SalesTable47[[#This Row],[Discount %]]),2)</f>
        <v>39.49</v>
      </c>
      <c r="R77" s="3">
        <f>SalesTable47[[#This Row],[Net Revenue]]-SalesTable47[[#This Row],[Total Cost]]</f>
        <v>21.060000000000002</v>
      </c>
      <c r="S77" s="34">
        <f>SalesTable47[[#This Row],[Profit]]/SalesTable47[[#This Row],[Net Revenue]]</f>
        <v>0.53329956951126867</v>
      </c>
      <c r="T77" s="3"/>
    </row>
    <row r="78" spans="1:22">
      <c r="A78" s="1">
        <v>45689</v>
      </c>
      <c r="B78" t="s">
        <v>136</v>
      </c>
      <c r="C78" t="s">
        <v>55</v>
      </c>
      <c r="D78" t="s">
        <v>56</v>
      </c>
      <c r="E78" t="s">
        <v>24</v>
      </c>
      <c r="F78" t="s">
        <v>18</v>
      </c>
      <c r="G78" t="s">
        <v>19</v>
      </c>
      <c r="H78" t="s">
        <v>33</v>
      </c>
      <c r="I78" s="2">
        <v>3</v>
      </c>
      <c r="J78" s="3">
        <v>9.31</v>
      </c>
      <c r="K78" s="4">
        <v>0</v>
      </c>
      <c r="L78" s="3">
        <v>2.82</v>
      </c>
      <c r="M78" s="3">
        <f>SalesTable47[[#This Row],[Quantity]]*SalesTable47[[#This Row],[Unit Cost]]</f>
        <v>8.4599999999999991</v>
      </c>
      <c r="N78" s="3">
        <f>SalesTable47[[#This Row],[Net Revenue]]-SalesTable47[[#This Row],[Total Cost]]</f>
        <v>19.47</v>
      </c>
      <c r="O78" s="2">
        <v>0</v>
      </c>
      <c r="P78" s="3">
        <f>SalesTable47[[#This Row],[Unit Price]]*SalesTable47[[#This Row],[Quantity]]</f>
        <v>27.93</v>
      </c>
      <c r="Q78" s="3">
        <f>ROUND(SalesTable47[[#This Row],[Unit Price]]*SalesTable47[[#This Row],[Quantity]]*(1-SalesTable47[[#This Row],[Discount %]]),2)</f>
        <v>27.93</v>
      </c>
      <c r="R78" s="3">
        <f>SalesTable47[[#This Row],[Net Revenue]]-SalesTable47[[#This Row],[Total Cost]]</f>
        <v>19.47</v>
      </c>
      <c r="S78" s="34">
        <f>SalesTable47[[#This Row],[Profit]]/SalesTable47[[#This Row],[Net Revenue]]</f>
        <v>0.69709989258861438</v>
      </c>
      <c r="T78" s="3"/>
    </row>
    <row r="79" spans="1:22">
      <c r="A79" s="1">
        <v>45995</v>
      </c>
      <c r="B79" t="s">
        <v>137</v>
      </c>
      <c r="C79" t="s">
        <v>35</v>
      </c>
      <c r="D79" t="s">
        <v>36</v>
      </c>
      <c r="E79" t="s">
        <v>17</v>
      </c>
      <c r="F79" t="s">
        <v>41</v>
      </c>
      <c r="G79" t="s">
        <v>42</v>
      </c>
      <c r="H79" t="s">
        <v>33</v>
      </c>
      <c r="I79" s="2">
        <v>1</v>
      </c>
      <c r="J79" s="3">
        <v>23.98</v>
      </c>
      <c r="K79" s="4">
        <v>0.1</v>
      </c>
      <c r="L79" s="3">
        <v>9.4499999999999993</v>
      </c>
      <c r="M79" s="3">
        <f>SalesTable47[[#This Row],[Quantity]]*SalesTable47[[#This Row],[Unit Cost]]</f>
        <v>9.4499999999999993</v>
      </c>
      <c r="N79" s="3">
        <f>SalesTable47[[#This Row],[Net Revenue]]-SalesTable47[[#This Row],[Total Cost]]</f>
        <v>12.129999999999999</v>
      </c>
      <c r="O79" s="2">
        <v>0</v>
      </c>
      <c r="P79" s="3">
        <f>SalesTable47[[#This Row],[Unit Price]]*SalesTable47[[#This Row],[Quantity]]</f>
        <v>23.98</v>
      </c>
      <c r="Q79" s="3">
        <f>ROUND(SalesTable47[[#This Row],[Unit Price]]*SalesTable47[[#This Row],[Quantity]]*(1-SalesTable47[[#This Row],[Discount %]]),2)</f>
        <v>21.58</v>
      </c>
      <c r="R79" s="3">
        <f>SalesTable47[[#This Row],[Net Revenue]]-SalesTable47[[#This Row],[Total Cost]]</f>
        <v>12.129999999999999</v>
      </c>
      <c r="S79" s="34">
        <f>SalesTable47[[#This Row],[Profit]]/SalesTable47[[#This Row],[Net Revenue]]</f>
        <v>0.56209453197405002</v>
      </c>
      <c r="T79" s="3"/>
    </row>
    <row r="80" spans="1:22">
      <c r="A80" s="1">
        <v>45981</v>
      </c>
      <c r="B80" t="s">
        <v>138</v>
      </c>
      <c r="C80" t="s">
        <v>55</v>
      </c>
      <c r="D80" t="s">
        <v>56</v>
      </c>
      <c r="E80" t="s">
        <v>24</v>
      </c>
      <c r="F80" t="s">
        <v>25</v>
      </c>
      <c r="G80" t="s">
        <v>26</v>
      </c>
      <c r="H80" t="s">
        <v>20</v>
      </c>
      <c r="I80" s="2">
        <v>5</v>
      </c>
      <c r="J80" s="3">
        <v>9.7200000000000006</v>
      </c>
      <c r="K80" s="4">
        <v>0.05</v>
      </c>
      <c r="L80" s="3">
        <v>2.83</v>
      </c>
      <c r="M80" s="3">
        <f>SalesTable47[[#This Row],[Quantity]]*SalesTable47[[#This Row],[Unit Cost]]</f>
        <v>14.15</v>
      </c>
      <c r="N80" s="3">
        <f>SalesTable47[[#This Row],[Net Revenue]]-SalesTable47[[#This Row],[Total Cost]]</f>
        <v>32.020000000000003</v>
      </c>
      <c r="O80" s="2">
        <v>5</v>
      </c>
      <c r="P80" s="3">
        <f>SalesTable47[[#This Row],[Unit Price]]*SalesTable47[[#This Row],[Quantity]]</f>
        <v>48.6</v>
      </c>
      <c r="Q80" s="3">
        <f>ROUND(SalesTable47[[#This Row],[Unit Price]]*SalesTable47[[#This Row],[Quantity]]*(1-SalesTable47[[#This Row],[Discount %]]),2)</f>
        <v>46.17</v>
      </c>
      <c r="R80" s="3">
        <f>SalesTable47[[#This Row],[Net Revenue]]-SalesTable47[[#This Row],[Total Cost]]</f>
        <v>32.020000000000003</v>
      </c>
      <c r="S80" s="34">
        <f>SalesTable47[[#This Row],[Profit]]/SalesTable47[[#This Row],[Net Revenue]]</f>
        <v>0.69352393329001516</v>
      </c>
      <c r="T80" s="3"/>
    </row>
    <row r="81" spans="1:20">
      <c r="A81" s="1">
        <v>45920</v>
      </c>
      <c r="B81" t="s">
        <v>139</v>
      </c>
      <c r="C81" t="s">
        <v>15</v>
      </c>
      <c r="D81" t="s">
        <v>16</v>
      </c>
      <c r="E81" t="s">
        <v>17</v>
      </c>
      <c r="F81" t="s">
        <v>41</v>
      </c>
      <c r="G81" t="s">
        <v>42</v>
      </c>
      <c r="H81" t="s">
        <v>33</v>
      </c>
      <c r="I81" s="2">
        <v>2</v>
      </c>
      <c r="J81" s="3">
        <v>29.47</v>
      </c>
      <c r="K81" s="4">
        <v>0</v>
      </c>
      <c r="L81" s="3">
        <v>11.84</v>
      </c>
      <c r="M81" s="3">
        <f>SalesTable47[[#This Row],[Quantity]]*SalesTable47[[#This Row],[Unit Cost]]</f>
        <v>23.68</v>
      </c>
      <c r="N81" s="3">
        <f>SalesTable47[[#This Row],[Net Revenue]]-SalesTable47[[#This Row],[Total Cost]]</f>
        <v>35.26</v>
      </c>
      <c r="O81" s="2">
        <v>0</v>
      </c>
      <c r="P81" s="3">
        <f>SalesTable47[[#This Row],[Unit Price]]*SalesTable47[[#This Row],[Quantity]]</f>
        <v>58.94</v>
      </c>
      <c r="Q81" s="3">
        <f>ROUND(SalesTable47[[#This Row],[Unit Price]]*SalesTable47[[#This Row],[Quantity]]*(1-SalesTable47[[#This Row],[Discount %]]),2)</f>
        <v>58.94</v>
      </c>
      <c r="R81" s="3">
        <f>SalesTable47[[#This Row],[Net Revenue]]-SalesTable47[[#This Row],[Total Cost]]</f>
        <v>35.26</v>
      </c>
      <c r="S81" s="34">
        <f>SalesTable47[[#This Row],[Profit]]/SalesTable47[[#This Row],[Net Revenue]]</f>
        <v>0.59823549372242957</v>
      </c>
      <c r="T81" s="3"/>
    </row>
    <row r="82" spans="1:20">
      <c r="A82" s="1">
        <v>45719</v>
      </c>
      <c r="B82" t="s">
        <v>140</v>
      </c>
      <c r="C82" t="s">
        <v>69</v>
      </c>
      <c r="D82" t="s">
        <v>70</v>
      </c>
      <c r="E82" t="s">
        <v>30</v>
      </c>
      <c r="F82" t="s">
        <v>41</v>
      </c>
      <c r="G82" t="s">
        <v>42</v>
      </c>
      <c r="H82" t="s">
        <v>33</v>
      </c>
      <c r="I82" s="2">
        <v>5</v>
      </c>
      <c r="J82" s="3">
        <v>39.92</v>
      </c>
      <c r="K82" s="4">
        <v>0</v>
      </c>
      <c r="L82" s="3">
        <v>18.05</v>
      </c>
      <c r="M82" s="3">
        <f>SalesTable47[[#This Row],[Quantity]]*SalesTable47[[#This Row],[Unit Cost]]</f>
        <v>90.25</v>
      </c>
      <c r="N82" s="3">
        <f>SalesTable47[[#This Row],[Net Revenue]]-SalesTable47[[#This Row],[Total Cost]]</f>
        <v>109.35</v>
      </c>
      <c r="O82" s="2">
        <v>0</v>
      </c>
      <c r="P82" s="3">
        <f>SalesTable47[[#This Row],[Unit Price]]*SalesTable47[[#This Row],[Quantity]]</f>
        <v>199.60000000000002</v>
      </c>
      <c r="Q82" s="3">
        <f>ROUND(SalesTable47[[#This Row],[Unit Price]]*SalesTable47[[#This Row],[Quantity]]*(1-SalesTable47[[#This Row],[Discount %]]),2)</f>
        <v>199.6</v>
      </c>
      <c r="R82" s="3">
        <f>SalesTable47[[#This Row],[Net Revenue]]-SalesTable47[[#This Row],[Total Cost]]</f>
        <v>109.35</v>
      </c>
      <c r="S82" s="34">
        <f>SalesTable47[[#This Row],[Profit]]/SalesTable47[[#This Row],[Net Revenue]]</f>
        <v>0.54784569138276551</v>
      </c>
      <c r="T82" s="3"/>
    </row>
    <row r="83" spans="1:20">
      <c r="A83" s="1">
        <v>45953</v>
      </c>
      <c r="B83" t="s">
        <v>141</v>
      </c>
      <c r="C83" t="s">
        <v>35</v>
      </c>
      <c r="D83" t="s">
        <v>36</v>
      </c>
      <c r="E83" t="s">
        <v>17</v>
      </c>
      <c r="F83" t="s">
        <v>52</v>
      </c>
      <c r="G83" t="s">
        <v>53</v>
      </c>
      <c r="H83" t="s">
        <v>20</v>
      </c>
      <c r="I83" s="2">
        <v>2</v>
      </c>
      <c r="J83" s="3">
        <v>24.14</v>
      </c>
      <c r="K83" s="4">
        <v>0.05</v>
      </c>
      <c r="L83" s="3">
        <v>9.6199999999999992</v>
      </c>
      <c r="M83" s="3">
        <f>SalesTable47[[#This Row],[Quantity]]*SalesTable47[[#This Row],[Unit Cost]]</f>
        <v>19.239999999999998</v>
      </c>
      <c r="N83" s="3">
        <f>SalesTable47[[#This Row],[Net Revenue]]-SalesTable47[[#This Row],[Total Cost]]</f>
        <v>26.63</v>
      </c>
      <c r="O83" s="2">
        <v>2</v>
      </c>
      <c r="P83" s="3">
        <f>SalesTable47[[#This Row],[Unit Price]]*SalesTable47[[#This Row],[Quantity]]</f>
        <v>48.28</v>
      </c>
      <c r="Q83" s="3">
        <f>ROUND(SalesTable47[[#This Row],[Unit Price]]*SalesTable47[[#This Row],[Quantity]]*(1-SalesTable47[[#This Row],[Discount %]]),2)</f>
        <v>45.87</v>
      </c>
      <c r="R83" s="3">
        <f>SalesTable47[[#This Row],[Net Revenue]]-SalesTable47[[#This Row],[Total Cost]]</f>
        <v>26.63</v>
      </c>
      <c r="S83" s="34">
        <f>SalesTable47[[#This Row],[Profit]]/SalesTable47[[#This Row],[Net Revenue]]</f>
        <v>0.58055373882712014</v>
      </c>
      <c r="T83" s="3"/>
    </row>
    <row r="84" spans="1:20">
      <c r="A84" s="1">
        <v>45930</v>
      </c>
      <c r="B84" t="s">
        <v>142</v>
      </c>
      <c r="C84" t="s">
        <v>49</v>
      </c>
      <c r="D84" t="s">
        <v>50</v>
      </c>
      <c r="E84" t="s">
        <v>30</v>
      </c>
      <c r="F84" t="s">
        <v>31</v>
      </c>
      <c r="G84" t="s">
        <v>32</v>
      </c>
      <c r="H84" t="s">
        <v>20</v>
      </c>
      <c r="I84" s="2">
        <v>1</v>
      </c>
      <c r="J84" s="3">
        <v>187.8</v>
      </c>
      <c r="K84" s="4">
        <v>0.05</v>
      </c>
      <c r="L84" s="3">
        <v>117.85</v>
      </c>
      <c r="M84" s="3">
        <f>SalesTable47[[#This Row],[Quantity]]*SalesTable47[[#This Row],[Unit Cost]]</f>
        <v>117.85</v>
      </c>
      <c r="N84" s="3">
        <f>SalesTable47[[#This Row],[Net Revenue]]-SalesTable47[[#This Row],[Total Cost]]</f>
        <v>60.56</v>
      </c>
      <c r="O84" s="2">
        <v>1</v>
      </c>
      <c r="P84" s="3">
        <f>SalesTable47[[#This Row],[Unit Price]]*SalesTable47[[#This Row],[Quantity]]</f>
        <v>187.8</v>
      </c>
      <c r="Q84" s="3">
        <f>ROUND(SalesTable47[[#This Row],[Unit Price]]*SalesTable47[[#This Row],[Quantity]]*(1-SalesTable47[[#This Row],[Discount %]]),2)</f>
        <v>178.41</v>
      </c>
      <c r="R84" s="3">
        <f>SalesTable47[[#This Row],[Net Revenue]]-SalesTable47[[#This Row],[Total Cost]]</f>
        <v>60.56</v>
      </c>
      <c r="S84" s="34">
        <f>SalesTable47[[#This Row],[Profit]]/SalesTable47[[#This Row],[Net Revenue]]</f>
        <v>0.33944285634213328</v>
      </c>
      <c r="T84" s="3"/>
    </row>
    <row r="85" spans="1:20">
      <c r="A85" s="1">
        <v>45790</v>
      </c>
      <c r="B85" t="s">
        <v>143</v>
      </c>
      <c r="C85" t="s">
        <v>49</v>
      </c>
      <c r="D85" t="s">
        <v>50</v>
      </c>
      <c r="E85" t="s">
        <v>30</v>
      </c>
      <c r="F85" t="s">
        <v>25</v>
      </c>
      <c r="G85" t="s">
        <v>26</v>
      </c>
      <c r="H85" t="s">
        <v>33</v>
      </c>
      <c r="I85" s="2">
        <v>3</v>
      </c>
      <c r="J85" s="3">
        <v>191.11</v>
      </c>
      <c r="K85" s="4">
        <v>0.1</v>
      </c>
      <c r="L85" s="3">
        <v>119.11</v>
      </c>
      <c r="M85" s="3">
        <f>SalesTable47[[#This Row],[Quantity]]*SalesTable47[[#This Row],[Unit Cost]]</f>
        <v>357.33</v>
      </c>
      <c r="N85" s="3">
        <f>SalesTable47[[#This Row],[Net Revenue]]-SalesTable47[[#This Row],[Total Cost]]</f>
        <v>158.67000000000002</v>
      </c>
      <c r="O85" s="2">
        <v>0</v>
      </c>
      <c r="P85" s="3">
        <f>SalesTable47[[#This Row],[Unit Price]]*SalesTable47[[#This Row],[Quantity]]</f>
        <v>573.33000000000004</v>
      </c>
      <c r="Q85" s="3">
        <f>ROUND(SalesTable47[[#This Row],[Unit Price]]*SalesTable47[[#This Row],[Quantity]]*(1-SalesTable47[[#This Row],[Discount %]]),2)</f>
        <v>516</v>
      </c>
      <c r="R85" s="3">
        <f>SalesTable47[[#This Row],[Net Revenue]]-SalesTable47[[#This Row],[Total Cost]]</f>
        <v>158.67000000000002</v>
      </c>
      <c r="S85" s="34">
        <f>SalesTable47[[#This Row],[Profit]]/SalesTable47[[#This Row],[Net Revenue]]</f>
        <v>0.30750000000000005</v>
      </c>
      <c r="T85" s="3"/>
    </row>
    <row r="86" spans="1:20">
      <c r="A86" s="1">
        <v>45901</v>
      </c>
      <c r="B86" t="s">
        <v>144</v>
      </c>
      <c r="C86" t="s">
        <v>66</v>
      </c>
      <c r="D86" t="s">
        <v>67</v>
      </c>
      <c r="E86" t="s">
        <v>30</v>
      </c>
      <c r="F86" t="s">
        <v>31</v>
      </c>
      <c r="G86" t="s">
        <v>32</v>
      </c>
      <c r="H86" t="s">
        <v>33</v>
      </c>
      <c r="I86" s="2">
        <v>6</v>
      </c>
      <c r="J86" s="3">
        <v>70.31</v>
      </c>
      <c r="K86" s="4">
        <v>0</v>
      </c>
      <c r="L86" s="3">
        <v>34.68</v>
      </c>
      <c r="M86" s="3">
        <f>SalesTable47[[#This Row],[Quantity]]*SalesTable47[[#This Row],[Unit Cost]]</f>
        <v>208.07999999999998</v>
      </c>
      <c r="N86" s="3">
        <f>SalesTable47[[#This Row],[Net Revenue]]-SalesTable47[[#This Row],[Total Cost]]</f>
        <v>213.78000000000003</v>
      </c>
      <c r="O86" s="2">
        <v>0</v>
      </c>
      <c r="P86" s="3">
        <f>SalesTable47[[#This Row],[Unit Price]]*SalesTable47[[#This Row],[Quantity]]</f>
        <v>421.86</v>
      </c>
      <c r="Q86" s="3">
        <f>ROUND(SalesTable47[[#This Row],[Unit Price]]*SalesTable47[[#This Row],[Quantity]]*(1-SalesTable47[[#This Row],[Discount %]]),2)</f>
        <v>421.86</v>
      </c>
      <c r="R86" s="3">
        <f>SalesTable47[[#This Row],[Net Revenue]]-SalesTable47[[#This Row],[Total Cost]]</f>
        <v>213.78000000000003</v>
      </c>
      <c r="S86" s="34">
        <f>SalesTable47[[#This Row],[Profit]]/SalesTable47[[#This Row],[Net Revenue]]</f>
        <v>0.5067557957616271</v>
      </c>
      <c r="T86" s="3"/>
    </row>
    <row r="87" spans="1:20">
      <c r="A87" s="1">
        <v>45939</v>
      </c>
      <c r="B87" t="s">
        <v>145</v>
      </c>
      <c r="C87" t="s">
        <v>55</v>
      </c>
      <c r="D87" t="s">
        <v>56</v>
      </c>
      <c r="E87" t="s">
        <v>24</v>
      </c>
      <c r="F87" t="s">
        <v>41</v>
      </c>
      <c r="G87" t="s">
        <v>42</v>
      </c>
      <c r="H87" t="s">
        <v>33</v>
      </c>
      <c r="I87" s="2">
        <v>1</v>
      </c>
      <c r="J87" s="3">
        <v>9.5</v>
      </c>
      <c r="K87" s="4">
        <v>0.15</v>
      </c>
      <c r="L87" s="3">
        <v>2.9</v>
      </c>
      <c r="M87" s="3">
        <f>SalesTable47[[#This Row],[Quantity]]*SalesTable47[[#This Row],[Unit Cost]]</f>
        <v>2.9</v>
      </c>
      <c r="N87" s="3">
        <f>SalesTable47[[#This Row],[Net Revenue]]-SalesTable47[[#This Row],[Total Cost]]</f>
        <v>5.18</v>
      </c>
      <c r="O87" s="2">
        <v>0</v>
      </c>
      <c r="P87" s="3">
        <f>SalesTable47[[#This Row],[Unit Price]]*SalesTable47[[#This Row],[Quantity]]</f>
        <v>9.5</v>
      </c>
      <c r="Q87" s="3">
        <f>ROUND(SalesTable47[[#This Row],[Unit Price]]*SalesTable47[[#This Row],[Quantity]]*(1-SalesTable47[[#This Row],[Discount %]]),2)</f>
        <v>8.08</v>
      </c>
      <c r="R87" s="3">
        <f>SalesTable47[[#This Row],[Net Revenue]]-SalesTable47[[#This Row],[Total Cost]]</f>
        <v>5.18</v>
      </c>
      <c r="S87" s="34">
        <f>SalesTable47[[#This Row],[Profit]]/SalesTable47[[#This Row],[Net Revenue]]</f>
        <v>0.6410891089108911</v>
      </c>
      <c r="T87" s="3"/>
    </row>
    <row r="88" spans="1:20">
      <c r="A88" s="1">
        <v>45735</v>
      </c>
      <c r="B88" t="s">
        <v>146</v>
      </c>
      <c r="C88" t="s">
        <v>82</v>
      </c>
      <c r="D88" t="s">
        <v>83</v>
      </c>
      <c r="E88" t="s">
        <v>75</v>
      </c>
      <c r="F88" t="s">
        <v>52</v>
      </c>
      <c r="G88" t="s">
        <v>53</v>
      </c>
      <c r="H88" t="s">
        <v>33</v>
      </c>
      <c r="I88" s="2">
        <v>3</v>
      </c>
      <c r="J88" s="3">
        <v>27.34</v>
      </c>
      <c r="K88" s="4">
        <v>0.1</v>
      </c>
      <c r="L88" s="3">
        <v>11.83</v>
      </c>
      <c r="M88" s="3">
        <f>SalesTable47[[#This Row],[Quantity]]*SalesTable47[[#This Row],[Unit Cost]]</f>
        <v>35.49</v>
      </c>
      <c r="N88" s="3">
        <f>SalesTable47[[#This Row],[Net Revenue]]-SalesTable47[[#This Row],[Total Cost]]</f>
        <v>38.329999999999991</v>
      </c>
      <c r="O88" s="2">
        <v>0</v>
      </c>
      <c r="P88" s="3">
        <f>SalesTable47[[#This Row],[Unit Price]]*SalesTable47[[#This Row],[Quantity]]</f>
        <v>82.02</v>
      </c>
      <c r="Q88" s="3">
        <f>ROUND(SalesTable47[[#This Row],[Unit Price]]*SalesTable47[[#This Row],[Quantity]]*(1-SalesTable47[[#This Row],[Discount %]]),2)</f>
        <v>73.819999999999993</v>
      </c>
      <c r="R88" s="3">
        <f>SalesTable47[[#This Row],[Net Revenue]]-SalesTable47[[#This Row],[Total Cost]]</f>
        <v>38.329999999999991</v>
      </c>
      <c r="S88" s="34">
        <f>SalesTable47[[#This Row],[Profit]]/SalesTable47[[#This Row],[Net Revenue]]</f>
        <v>0.51923597940937405</v>
      </c>
      <c r="T88" s="3"/>
    </row>
    <row r="89" spans="1:20">
      <c r="A89" s="1">
        <v>46002</v>
      </c>
      <c r="B89" t="s">
        <v>147</v>
      </c>
      <c r="C89" t="s">
        <v>82</v>
      </c>
      <c r="D89" t="s">
        <v>83</v>
      </c>
      <c r="E89" t="s">
        <v>75</v>
      </c>
      <c r="F89" t="s">
        <v>52</v>
      </c>
      <c r="G89" t="s">
        <v>53</v>
      </c>
      <c r="H89" t="s">
        <v>20</v>
      </c>
      <c r="I89" s="2">
        <v>12</v>
      </c>
      <c r="J89" s="3">
        <v>26.73</v>
      </c>
      <c r="K89" s="4">
        <v>0.15</v>
      </c>
      <c r="L89" s="3">
        <v>11.92</v>
      </c>
      <c r="M89" s="3">
        <f>SalesTable47[[#This Row],[Quantity]]*SalesTable47[[#This Row],[Unit Cost]]</f>
        <v>143.04</v>
      </c>
      <c r="N89" s="3">
        <f>SalesTable47[[#This Row],[Net Revenue]]-SalesTable47[[#This Row],[Total Cost]]</f>
        <v>129.60999999999999</v>
      </c>
      <c r="O89" s="2">
        <v>12</v>
      </c>
      <c r="P89" s="3">
        <f>SalesTable47[[#This Row],[Unit Price]]*SalesTable47[[#This Row],[Quantity]]</f>
        <v>320.76</v>
      </c>
      <c r="Q89" s="3">
        <f>ROUND(SalesTable47[[#This Row],[Unit Price]]*SalesTable47[[#This Row],[Quantity]]*(1-SalesTable47[[#This Row],[Discount %]]),2)</f>
        <v>272.64999999999998</v>
      </c>
      <c r="R89" s="3">
        <f>SalesTable47[[#This Row],[Net Revenue]]-SalesTable47[[#This Row],[Total Cost]]</f>
        <v>129.60999999999999</v>
      </c>
      <c r="S89" s="34">
        <f>SalesTable47[[#This Row],[Profit]]/SalesTable47[[#This Row],[Net Revenue]]</f>
        <v>0.47537135521731155</v>
      </c>
      <c r="T89" s="3"/>
    </row>
    <row r="90" spans="1:20">
      <c r="A90" s="1">
        <v>45962</v>
      </c>
      <c r="B90" t="s">
        <v>148</v>
      </c>
      <c r="C90" t="s">
        <v>45</v>
      </c>
      <c r="D90" t="s">
        <v>46</v>
      </c>
      <c r="E90" t="s">
        <v>24</v>
      </c>
      <c r="F90" t="s">
        <v>25</v>
      </c>
      <c r="G90" t="s">
        <v>26</v>
      </c>
      <c r="H90" t="s">
        <v>33</v>
      </c>
      <c r="I90" s="2">
        <v>4</v>
      </c>
      <c r="J90" s="3">
        <v>22.8</v>
      </c>
      <c r="K90" s="4">
        <v>0.15</v>
      </c>
      <c r="L90" s="3">
        <v>8.59</v>
      </c>
      <c r="M90" s="3">
        <f>SalesTable47[[#This Row],[Quantity]]*SalesTable47[[#This Row],[Unit Cost]]</f>
        <v>34.36</v>
      </c>
      <c r="N90" s="3">
        <f>SalesTable47[[#This Row],[Net Revenue]]-SalesTable47[[#This Row],[Total Cost]]</f>
        <v>43.16</v>
      </c>
      <c r="O90" s="2">
        <v>0</v>
      </c>
      <c r="P90" s="3">
        <f>SalesTable47[[#This Row],[Unit Price]]*SalesTable47[[#This Row],[Quantity]]</f>
        <v>91.2</v>
      </c>
      <c r="Q90" s="3">
        <f>ROUND(SalesTable47[[#This Row],[Unit Price]]*SalesTable47[[#This Row],[Quantity]]*(1-SalesTable47[[#This Row],[Discount %]]),2)</f>
        <v>77.52</v>
      </c>
      <c r="R90" s="3">
        <f>SalesTable47[[#This Row],[Net Revenue]]-SalesTable47[[#This Row],[Total Cost]]</f>
        <v>43.16</v>
      </c>
      <c r="S90" s="34">
        <f>SalesTable47[[#This Row],[Profit]]/SalesTable47[[#This Row],[Net Revenue]]</f>
        <v>0.55675954592363264</v>
      </c>
      <c r="T90" s="3"/>
    </row>
    <row r="91" spans="1:20">
      <c r="A91" s="1">
        <v>45734</v>
      </c>
      <c r="B91" t="s">
        <v>149</v>
      </c>
      <c r="C91" t="s">
        <v>69</v>
      </c>
      <c r="D91" t="s">
        <v>70</v>
      </c>
      <c r="E91" t="s">
        <v>30</v>
      </c>
      <c r="F91" t="s">
        <v>18</v>
      </c>
      <c r="G91" t="s">
        <v>19</v>
      </c>
      <c r="H91" t="s">
        <v>33</v>
      </c>
      <c r="I91" s="2">
        <v>5</v>
      </c>
      <c r="J91" s="3">
        <v>39.08</v>
      </c>
      <c r="K91" s="4">
        <v>0.05</v>
      </c>
      <c r="L91" s="3">
        <v>18.399999999999999</v>
      </c>
      <c r="M91" s="3">
        <f>SalesTable47[[#This Row],[Quantity]]*SalesTable47[[#This Row],[Unit Cost]]</f>
        <v>92</v>
      </c>
      <c r="N91" s="3">
        <f>SalesTable47[[#This Row],[Net Revenue]]-SalesTable47[[#This Row],[Total Cost]]</f>
        <v>93.63</v>
      </c>
      <c r="O91" s="2">
        <v>0</v>
      </c>
      <c r="P91" s="3">
        <f>SalesTable47[[#This Row],[Unit Price]]*SalesTable47[[#This Row],[Quantity]]</f>
        <v>195.39999999999998</v>
      </c>
      <c r="Q91" s="3">
        <f>ROUND(SalesTable47[[#This Row],[Unit Price]]*SalesTable47[[#This Row],[Quantity]]*(1-SalesTable47[[#This Row],[Discount %]]),2)</f>
        <v>185.63</v>
      </c>
      <c r="R91" s="3">
        <f>SalesTable47[[#This Row],[Net Revenue]]-SalesTable47[[#This Row],[Total Cost]]</f>
        <v>93.63</v>
      </c>
      <c r="S91" s="34">
        <f>SalesTable47[[#This Row],[Profit]]/SalesTable47[[#This Row],[Net Revenue]]</f>
        <v>0.50439045412918171</v>
      </c>
      <c r="T91" s="3"/>
    </row>
    <row r="92" spans="1:20">
      <c r="A92" s="1">
        <v>45778</v>
      </c>
      <c r="B92" t="s">
        <v>150</v>
      </c>
      <c r="C92" t="s">
        <v>22</v>
      </c>
      <c r="D92" t="s">
        <v>23</v>
      </c>
      <c r="E92" t="s">
        <v>24</v>
      </c>
      <c r="F92" t="s">
        <v>52</v>
      </c>
      <c r="G92" t="s">
        <v>53</v>
      </c>
      <c r="H92" t="s">
        <v>20</v>
      </c>
      <c r="I92" s="2">
        <v>10</v>
      </c>
      <c r="J92" s="3">
        <v>13.31</v>
      </c>
      <c r="K92" s="4">
        <v>0.15</v>
      </c>
      <c r="L92" s="3">
        <v>4.28</v>
      </c>
      <c r="M92" s="3">
        <f>SalesTable47[[#This Row],[Quantity]]*SalesTable47[[#This Row],[Unit Cost]]</f>
        <v>42.800000000000004</v>
      </c>
      <c r="N92" s="3">
        <f>SalesTable47[[#This Row],[Net Revenue]]-SalesTable47[[#This Row],[Total Cost]]</f>
        <v>70.34</v>
      </c>
      <c r="O92" s="2">
        <v>10</v>
      </c>
      <c r="P92" s="3">
        <f>SalesTable47[[#This Row],[Unit Price]]*SalesTable47[[#This Row],[Quantity]]</f>
        <v>133.1</v>
      </c>
      <c r="Q92" s="3">
        <f>ROUND(SalesTable47[[#This Row],[Unit Price]]*SalesTable47[[#This Row],[Quantity]]*(1-SalesTable47[[#This Row],[Discount %]]),2)</f>
        <v>113.14</v>
      </c>
      <c r="R92" s="3">
        <f>SalesTable47[[#This Row],[Net Revenue]]-SalesTable47[[#This Row],[Total Cost]]</f>
        <v>70.34</v>
      </c>
      <c r="S92" s="34">
        <f>SalesTable47[[#This Row],[Profit]]/SalesTable47[[#This Row],[Net Revenue]]</f>
        <v>0.62170761887926462</v>
      </c>
      <c r="T92" s="3"/>
    </row>
    <row r="93" spans="1:20">
      <c r="A93" s="1">
        <v>45746</v>
      </c>
      <c r="B93" t="s">
        <v>151</v>
      </c>
      <c r="C93" t="s">
        <v>15</v>
      </c>
      <c r="D93" t="s">
        <v>16</v>
      </c>
      <c r="E93" t="s">
        <v>17</v>
      </c>
      <c r="F93" t="s">
        <v>18</v>
      </c>
      <c r="G93" t="s">
        <v>19</v>
      </c>
      <c r="H93" t="s">
        <v>33</v>
      </c>
      <c r="I93" s="2">
        <v>2</v>
      </c>
      <c r="J93" s="3">
        <v>30.59</v>
      </c>
      <c r="K93" s="4">
        <v>0.15</v>
      </c>
      <c r="L93" s="3">
        <v>11.88</v>
      </c>
      <c r="M93" s="3">
        <f>SalesTable47[[#This Row],[Quantity]]*SalesTable47[[#This Row],[Unit Cost]]</f>
        <v>23.76</v>
      </c>
      <c r="N93" s="3">
        <f>SalesTable47[[#This Row],[Net Revenue]]-SalesTable47[[#This Row],[Total Cost]]</f>
        <v>28.24</v>
      </c>
      <c r="O93" s="2">
        <v>0</v>
      </c>
      <c r="P93" s="3">
        <f>SalesTable47[[#This Row],[Unit Price]]*SalesTable47[[#This Row],[Quantity]]</f>
        <v>61.18</v>
      </c>
      <c r="Q93" s="3">
        <f>ROUND(SalesTable47[[#This Row],[Unit Price]]*SalesTable47[[#This Row],[Quantity]]*(1-SalesTable47[[#This Row],[Discount %]]),2)</f>
        <v>52</v>
      </c>
      <c r="R93" s="3">
        <f>SalesTable47[[#This Row],[Net Revenue]]-SalesTable47[[#This Row],[Total Cost]]</f>
        <v>28.24</v>
      </c>
      <c r="S93" s="34">
        <f>SalesTable47[[#This Row],[Profit]]/SalesTable47[[#This Row],[Net Revenue]]</f>
        <v>0.54307692307692301</v>
      </c>
      <c r="T93" s="3"/>
    </row>
    <row r="94" spans="1:20">
      <c r="A94" s="1">
        <v>45882</v>
      </c>
      <c r="B94" t="s">
        <v>152</v>
      </c>
      <c r="C94" t="s">
        <v>39</v>
      </c>
      <c r="D94" t="s">
        <v>40</v>
      </c>
      <c r="E94" t="s">
        <v>30</v>
      </c>
      <c r="F94" t="s">
        <v>25</v>
      </c>
      <c r="G94" t="s">
        <v>26</v>
      </c>
      <c r="H94" t="s">
        <v>33</v>
      </c>
      <c r="I94" s="2">
        <v>7</v>
      </c>
      <c r="J94" s="3">
        <v>56.19</v>
      </c>
      <c r="K94" s="4">
        <v>0.05</v>
      </c>
      <c r="L94" s="3">
        <v>27.29</v>
      </c>
      <c r="M94" s="3">
        <f>SalesTable47[[#This Row],[Quantity]]*SalesTable47[[#This Row],[Unit Cost]]</f>
        <v>191.03</v>
      </c>
      <c r="N94" s="3">
        <f>SalesTable47[[#This Row],[Net Revenue]]-SalesTable47[[#This Row],[Total Cost]]</f>
        <v>182.63000000000002</v>
      </c>
      <c r="O94" s="2">
        <v>0</v>
      </c>
      <c r="P94" s="3">
        <f>SalesTable47[[#This Row],[Unit Price]]*SalesTable47[[#This Row],[Quantity]]</f>
        <v>393.33</v>
      </c>
      <c r="Q94" s="3">
        <f>ROUND(SalesTable47[[#This Row],[Unit Price]]*SalesTable47[[#This Row],[Quantity]]*(1-SalesTable47[[#This Row],[Discount %]]),2)</f>
        <v>373.66</v>
      </c>
      <c r="R94" s="3">
        <f>SalesTable47[[#This Row],[Net Revenue]]-SalesTable47[[#This Row],[Total Cost]]</f>
        <v>182.63000000000002</v>
      </c>
      <c r="S94" s="34">
        <f>SalesTable47[[#This Row],[Profit]]/SalesTable47[[#This Row],[Net Revenue]]</f>
        <v>0.48875983514424881</v>
      </c>
      <c r="T94" s="3"/>
    </row>
    <row r="95" spans="1:20">
      <c r="A95" s="1">
        <v>45972</v>
      </c>
      <c r="B95" t="s">
        <v>153</v>
      </c>
      <c r="C95" t="s">
        <v>63</v>
      </c>
      <c r="D95" t="s">
        <v>64</v>
      </c>
      <c r="E95" t="s">
        <v>17</v>
      </c>
      <c r="F95" t="s">
        <v>25</v>
      </c>
      <c r="G95" t="s">
        <v>26</v>
      </c>
      <c r="H95" t="s">
        <v>20</v>
      </c>
      <c r="I95" s="2">
        <v>2</v>
      </c>
      <c r="J95" s="3">
        <v>81.61</v>
      </c>
      <c r="K95" s="4">
        <v>0.15</v>
      </c>
      <c r="L95" s="3">
        <v>44.72</v>
      </c>
      <c r="M95" s="3">
        <f>SalesTable47[[#This Row],[Quantity]]*SalesTable47[[#This Row],[Unit Cost]]</f>
        <v>89.44</v>
      </c>
      <c r="N95" s="3">
        <f>SalesTable47[[#This Row],[Net Revenue]]-SalesTable47[[#This Row],[Total Cost]]</f>
        <v>49.300000000000011</v>
      </c>
      <c r="O95" s="2">
        <v>2</v>
      </c>
      <c r="P95" s="3">
        <f>SalesTable47[[#This Row],[Unit Price]]*SalesTable47[[#This Row],[Quantity]]</f>
        <v>163.22</v>
      </c>
      <c r="Q95" s="3">
        <f>ROUND(SalesTable47[[#This Row],[Unit Price]]*SalesTable47[[#This Row],[Quantity]]*(1-SalesTable47[[#This Row],[Discount %]]),2)</f>
        <v>138.74</v>
      </c>
      <c r="R95" s="3">
        <f>SalesTable47[[#This Row],[Net Revenue]]-SalesTable47[[#This Row],[Total Cost]]</f>
        <v>49.300000000000011</v>
      </c>
      <c r="S95" s="34">
        <f>SalesTable47[[#This Row],[Profit]]/SalesTable47[[#This Row],[Net Revenue]]</f>
        <v>0.35534092547210616</v>
      </c>
      <c r="T95" s="3"/>
    </row>
    <row r="96" spans="1:20">
      <c r="A96" s="1">
        <v>45887</v>
      </c>
      <c r="B96" t="s">
        <v>154</v>
      </c>
      <c r="C96" t="s">
        <v>82</v>
      </c>
      <c r="D96" t="s">
        <v>83</v>
      </c>
      <c r="E96" t="s">
        <v>75</v>
      </c>
      <c r="F96" t="s">
        <v>52</v>
      </c>
      <c r="G96" t="s">
        <v>53</v>
      </c>
      <c r="H96" t="s">
        <v>33</v>
      </c>
      <c r="I96" s="2">
        <v>7</v>
      </c>
      <c r="J96" s="3">
        <v>28.28</v>
      </c>
      <c r="K96" s="4">
        <v>0.05</v>
      </c>
      <c r="L96" s="3">
        <v>11.78</v>
      </c>
      <c r="M96" s="3">
        <f>SalesTable47[[#This Row],[Quantity]]*SalesTable47[[#This Row],[Unit Cost]]</f>
        <v>82.46</v>
      </c>
      <c r="N96" s="3">
        <f>SalesTable47[[#This Row],[Net Revenue]]-SalesTable47[[#This Row],[Total Cost]]</f>
        <v>105.60000000000001</v>
      </c>
      <c r="O96" s="2">
        <v>0</v>
      </c>
      <c r="P96" s="3">
        <f>SalesTable47[[#This Row],[Unit Price]]*SalesTable47[[#This Row],[Quantity]]</f>
        <v>197.96</v>
      </c>
      <c r="Q96" s="3">
        <f>ROUND(SalesTable47[[#This Row],[Unit Price]]*SalesTable47[[#This Row],[Quantity]]*(1-SalesTable47[[#This Row],[Discount %]]),2)</f>
        <v>188.06</v>
      </c>
      <c r="R96" s="3">
        <f>SalesTable47[[#This Row],[Net Revenue]]-SalesTable47[[#This Row],[Total Cost]]</f>
        <v>105.60000000000001</v>
      </c>
      <c r="S96" s="34">
        <f>SalesTable47[[#This Row],[Profit]]/SalesTable47[[#This Row],[Net Revenue]]</f>
        <v>0.56152291821759015</v>
      </c>
      <c r="T96" s="3"/>
    </row>
    <row r="97" spans="1:20">
      <c r="A97" s="1">
        <v>45772</v>
      </c>
      <c r="B97" t="s">
        <v>155</v>
      </c>
      <c r="C97" t="s">
        <v>82</v>
      </c>
      <c r="D97" t="s">
        <v>83</v>
      </c>
      <c r="E97" t="s">
        <v>75</v>
      </c>
      <c r="F97" t="s">
        <v>41</v>
      </c>
      <c r="G97" t="s">
        <v>42</v>
      </c>
      <c r="H97" t="s">
        <v>20</v>
      </c>
      <c r="I97" s="2">
        <v>3</v>
      </c>
      <c r="J97" s="3">
        <v>28.17</v>
      </c>
      <c r="K97" s="4">
        <v>0.1</v>
      </c>
      <c r="L97" s="3">
        <v>11.83</v>
      </c>
      <c r="M97" s="3">
        <f>SalesTable47[[#This Row],[Quantity]]*SalesTable47[[#This Row],[Unit Cost]]</f>
        <v>35.49</v>
      </c>
      <c r="N97" s="3">
        <f>SalesTable47[[#This Row],[Net Revenue]]-SalesTable47[[#This Row],[Total Cost]]</f>
        <v>40.57</v>
      </c>
      <c r="O97" s="2">
        <v>3</v>
      </c>
      <c r="P97" s="3">
        <f>SalesTable47[[#This Row],[Unit Price]]*SalesTable47[[#This Row],[Quantity]]</f>
        <v>84.51</v>
      </c>
      <c r="Q97" s="3">
        <f>ROUND(SalesTable47[[#This Row],[Unit Price]]*SalesTable47[[#This Row],[Quantity]]*(1-SalesTable47[[#This Row],[Discount %]]),2)</f>
        <v>76.06</v>
      </c>
      <c r="R97" s="3">
        <f>SalesTable47[[#This Row],[Net Revenue]]-SalesTable47[[#This Row],[Total Cost]]</f>
        <v>40.57</v>
      </c>
      <c r="S97" s="34">
        <f>SalesTable47[[#This Row],[Profit]]/SalesTable47[[#This Row],[Net Revenue]]</f>
        <v>0.5333946884038917</v>
      </c>
      <c r="T97" s="3"/>
    </row>
    <row r="98" spans="1:20">
      <c r="A98" s="1">
        <v>45966</v>
      </c>
      <c r="B98" t="s">
        <v>156</v>
      </c>
      <c r="C98" t="s">
        <v>89</v>
      </c>
      <c r="D98" t="s">
        <v>90</v>
      </c>
      <c r="E98" t="s">
        <v>75</v>
      </c>
      <c r="F98" t="s">
        <v>41</v>
      </c>
      <c r="G98" t="s">
        <v>42</v>
      </c>
      <c r="H98" t="s">
        <v>20</v>
      </c>
      <c r="I98" s="2">
        <v>10</v>
      </c>
      <c r="J98" s="3">
        <v>19.41</v>
      </c>
      <c r="K98" s="4">
        <v>0.15</v>
      </c>
      <c r="L98" s="3">
        <v>6.88</v>
      </c>
      <c r="M98" s="3">
        <f>SalesTable47[[#This Row],[Quantity]]*SalesTable47[[#This Row],[Unit Cost]]</f>
        <v>68.8</v>
      </c>
      <c r="N98" s="3">
        <f>SalesTable47[[#This Row],[Net Revenue]]-SalesTable47[[#This Row],[Total Cost]]</f>
        <v>96.190000000000012</v>
      </c>
      <c r="O98" s="2">
        <v>10</v>
      </c>
      <c r="P98" s="3">
        <f>SalesTable47[[#This Row],[Unit Price]]*SalesTable47[[#This Row],[Quantity]]</f>
        <v>194.1</v>
      </c>
      <c r="Q98" s="3">
        <f>ROUND(SalesTable47[[#This Row],[Unit Price]]*SalesTable47[[#This Row],[Quantity]]*(1-SalesTable47[[#This Row],[Discount %]]),2)</f>
        <v>164.99</v>
      </c>
      <c r="R98" s="3">
        <f>SalesTable47[[#This Row],[Net Revenue]]-SalesTable47[[#This Row],[Total Cost]]</f>
        <v>96.190000000000012</v>
      </c>
      <c r="S98" s="34">
        <f>SalesTable47[[#This Row],[Profit]]/SalesTable47[[#This Row],[Net Revenue]]</f>
        <v>0.58300503060791564</v>
      </c>
      <c r="T98" s="3"/>
    </row>
    <row r="99" spans="1:20">
      <c r="A99" s="1">
        <v>45905</v>
      </c>
      <c r="B99" t="s">
        <v>157</v>
      </c>
      <c r="C99" t="s">
        <v>66</v>
      </c>
      <c r="D99" t="s">
        <v>67</v>
      </c>
      <c r="E99" t="s">
        <v>30</v>
      </c>
      <c r="F99" t="s">
        <v>52</v>
      </c>
      <c r="G99" t="s">
        <v>53</v>
      </c>
      <c r="H99" t="s">
        <v>33</v>
      </c>
      <c r="I99" s="2">
        <v>2</v>
      </c>
      <c r="J99" s="3">
        <v>70.510000000000005</v>
      </c>
      <c r="K99" s="4">
        <v>0.1</v>
      </c>
      <c r="L99" s="3">
        <v>34.200000000000003</v>
      </c>
      <c r="M99" s="3">
        <f>SalesTable47[[#This Row],[Quantity]]*SalesTable47[[#This Row],[Unit Cost]]</f>
        <v>68.400000000000006</v>
      </c>
      <c r="N99" s="3">
        <f>SalesTable47[[#This Row],[Net Revenue]]-SalesTable47[[#This Row],[Total Cost]]</f>
        <v>58.519999999999996</v>
      </c>
      <c r="O99" s="2">
        <v>0</v>
      </c>
      <c r="P99" s="3">
        <f>SalesTable47[[#This Row],[Unit Price]]*SalesTable47[[#This Row],[Quantity]]</f>
        <v>141.02000000000001</v>
      </c>
      <c r="Q99" s="3">
        <f>ROUND(SalesTable47[[#This Row],[Unit Price]]*SalesTable47[[#This Row],[Quantity]]*(1-SalesTable47[[#This Row],[Discount %]]),2)</f>
        <v>126.92</v>
      </c>
      <c r="R99" s="3">
        <f>SalesTable47[[#This Row],[Net Revenue]]-SalesTable47[[#This Row],[Total Cost]]</f>
        <v>58.519999999999996</v>
      </c>
      <c r="S99" s="34">
        <f>SalesTable47[[#This Row],[Profit]]/SalesTable47[[#This Row],[Net Revenue]]</f>
        <v>0.46107784431137722</v>
      </c>
      <c r="T99" s="3"/>
    </row>
    <row r="100" spans="1:20">
      <c r="A100" s="1">
        <v>45989</v>
      </c>
      <c r="B100" t="s">
        <v>158</v>
      </c>
      <c r="C100" t="s">
        <v>45</v>
      </c>
      <c r="D100" t="s">
        <v>46</v>
      </c>
      <c r="E100" t="s">
        <v>24</v>
      </c>
      <c r="F100" t="s">
        <v>25</v>
      </c>
      <c r="G100" t="s">
        <v>26</v>
      </c>
      <c r="H100" t="s">
        <v>33</v>
      </c>
      <c r="I100" s="2">
        <v>4</v>
      </c>
      <c r="J100" s="3">
        <v>23.5</v>
      </c>
      <c r="K100" s="4">
        <v>0</v>
      </c>
      <c r="L100" s="3">
        <v>8.41</v>
      </c>
      <c r="M100" s="3">
        <f>SalesTable47[[#This Row],[Quantity]]*SalesTable47[[#This Row],[Unit Cost]]</f>
        <v>33.64</v>
      </c>
      <c r="N100" s="3">
        <f>SalesTable47[[#This Row],[Net Revenue]]-SalesTable47[[#This Row],[Total Cost]]</f>
        <v>60.36</v>
      </c>
      <c r="O100" s="2">
        <v>0</v>
      </c>
      <c r="P100" s="3">
        <f>SalesTable47[[#This Row],[Unit Price]]*SalesTable47[[#This Row],[Quantity]]</f>
        <v>94</v>
      </c>
      <c r="Q100" s="3">
        <f>ROUND(SalesTable47[[#This Row],[Unit Price]]*SalesTable47[[#This Row],[Quantity]]*(1-SalesTable47[[#This Row],[Discount %]]),2)</f>
        <v>94</v>
      </c>
      <c r="R100" s="3">
        <f>SalesTable47[[#This Row],[Net Revenue]]-SalesTable47[[#This Row],[Total Cost]]</f>
        <v>60.36</v>
      </c>
      <c r="S100" s="34">
        <f>SalesTable47[[#This Row],[Profit]]/SalesTable47[[#This Row],[Net Revenue]]</f>
        <v>0.64212765957446805</v>
      </c>
      <c r="T100" s="3"/>
    </row>
    <row r="101" spans="1:20">
      <c r="A101" s="1">
        <v>45940</v>
      </c>
      <c r="B101" t="s">
        <v>159</v>
      </c>
      <c r="C101" t="s">
        <v>39</v>
      </c>
      <c r="D101" t="s">
        <v>40</v>
      </c>
      <c r="E101" t="s">
        <v>30</v>
      </c>
      <c r="F101" t="s">
        <v>41</v>
      </c>
      <c r="G101" t="s">
        <v>42</v>
      </c>
      <c r="H101" t="s">
        <v>33</v>
      </c>
      <c r="I101" s="2">
        <v>1</v>
      </c>
      <c r="J101" s="3">
        <v>55.43</v>
      </c>
      <c r="K101" s="4">
        <v>0</v>
      </c>
      <c r="L101" s="3">
        <v>26.94</v>
      </c>
      <c r="M101" s="3">
        <f>SalesTable47[[#This Row],[Quantity]]*SalesTable47[[#This Row],[Unit Cost]]</f>
        <v>26.94</v>
      </c>
      <c r="N101" s="3">
        <f>SalesTable47[[#This Row],[Net Revenue]]-SalesTable47[[#This Row],[Total Cost]]</f>
        <v>28.49</v>
      </c>
      <c r="O101" s="2">
        <v>0</v>
      </c>
      <c r="P101" s="3">
        <f>SalesTable47[[#This Row],[Unit Price]]*SalesTable47[[#This Row],[Quantity]]</f>
        <v>55.43</v>
      </c>
      <c r="Q101" s="3">
        <f>ROUND(SalesTable47[[#This Row],[Unit Price]]*SalesTable47[[#This Row],[Quantity]]*(1-SalesTable47[[#This Row],[Discount %]]),2)</f>
        <v>55.43</v>
      </c>
      <c r="R101" s="3">
        <f>SalesTable47[[#This Row],[Net Revenue]]-SalesTable47[[#This Row],[Total Cost]]</f>
        <v>28.49</v>
      </c>
      <c r="S101" s="34">
        <f>SalesTable47[[#This Row],[Profit]]/SalesTable47[[#This Row],[Net Revenue]]</f>
        <v>0.51398159841241198</v>
      </c>
      <c r="T101" s="3"/>
    </row>
    <row r="102" spans="1:20">
      <c r="A102" s="1">
        <v>45959</v>
      </c>
      <c r="B102" t="s">
        <v>160</v>
      </c>
      <c r="C102" t="s">
        <v>28</v>
      </c>
      <c r="D102" t="s">
        <v>29</v>
      </c>
      <c r="E102" t="s">
        <v>30</v>
      </c>
      <c r="F102" t="s">
        <v>41</v>
      </c>
      <c r="G102" t="s">
        <v>42</v>
      </c>
      <c r="H102" t="s">
        <v>20</v>
      </c>
      <c r="I102" s="2">
        <v>1</v>
      </c>
      <c r="J102" s="3">
        <v>24.78</v>
      </c>
      <c r="K102" s="4">
        <v>0.2</v>
      </c>
      <c r="L102" s="3">
        <v>10.46</v>
      </c>
      <c r="M102" s="3">
        <f>SalesTable47[[#This Row],[Quantity]]*SalesTable47[[#This Row],[Unit Cost]]</f>
        <v>10.46</v>
      </c>
      <c r="N102" s="3">
        <f>SalesTable47[[#This Row],[Net Revenue]]-SalesTable47[[#This Row],[Total Cost]]</f>
        <v>9.36</v>
      </c>
      <c r="O102" s="2">
        <v>1</v>
      </c>
      <c r="P102" s="3">
        <f>SalesTable47[[#This Row],[Unit Price]]*SalesTable47[[#This Row],[Quantity]]</f>
        <v>24.78</v>
      </c>
      <c r="Q102" s="3">
        <f>ROUND(SalesTable47[[#This Row],[Unit Price]]*SalesTable47[[#This Row],[Quantity]]*(1-SalesTable47[[#This Row],[Discount %]]),2)</f>
        <v>19.82</v>
      </c>
      <c r="R102" s="3">
        <f>SalesTable47[[#This Row],[Net Revenue]]-SalesTable47[[#This Row],[Total Cost]]</f>
        <v>9.36</v>
      </c>
      <c r="S102" s="34">
        <f>SalesTable47[[#This Row],[Profit]]/SalesTable47[[#This Row],[Net Revenue]]</f>
        <v>0.47225025227043388</v>
      </c>
      <c r="T102" s="3"/>
    </row>
    <row r="103" spans="1:20">
      <c r="A103" s="1">
        <v>45936</v>
      </c>
      <c r="B103" t="s">
        <v>161</v>
      </c>
      <c r="C103" t="s">
        <v>69</v>
      </c>
      <c r="D103" t="s">
        <v>70</v>
      </c>
      <c r="E103" t="s">
        <v>30</v>
      </c>
      <c r="F103" t="s">
        <v>31</v>
      </c>
      <c r="G103" t="s">
        <v>32</v>
      </c>
      <c r="H103" t="s">
        <v>20</v>
      </c>
      <c r="I103" s="2">
        <v>7</v>
      </c>
      <c r="J103" s="3">
        <v>40.28</v>
      </c>
      <c r="K103" s="4">
        <v>0.05</v>
      </c>
      <c r="L103" s="3">
        <v>18.309999999999999</v>
      </c>
      <c r="M103" s="3">
        <f>SalesTable47[[#This Row],[Quantity]]*SalesTable47[[#This Row],[Unit Cost]]</f>
        <v>128.16999999999999</v>
      </c>
      <c r="N103" s="3">
        <f>SalesTable47[[#This Row],[Net Revenue]]-SalesTable47[[#This Row],[Total Cost]]</f>
        <v>139.69000000000003</v>
      </c>
      <c r="O103" s="2">
        <v>7</v>
      </c>
      <c r="P103" s="3">
        <f>SalesTable47[[#This Row],[Unit Price]]*SalesTable47[[#This Row],[Quantity]]</f>
        <v>281.96000000000004</v>
      </c>
      <c r="Q103" s="3">
        <f>ROUND(SalesTable47[[#This Row],[Unit Price]]*SalesTable47[[#This Row],[Quantity]]*(1-SalesTable47[[#This Row],[Discount %]]),2)</f>
        <v>267.86</v>
      </c>
      <c r="R103" s="3">
        <f>SalesTable47[[#This Row],[Net Revenue]]-SalesTable47[[#This Row],[Total Cost]]</f>
        <v>139.69000000000003</v>
      </c>
      <c r="S103" s="34">
        <f>SalesTable47[[#This Row],[Profit]]/SalesTable47[[#This Row],[Net Revenue]]</f>
        <v>0.52150377062644671</v>
      </c>
      <c r="T103" s="3"/>
    </row>
    <row r="104" spans="1:20">
      <c r="A104" s="1">
        <v>45768</v>
      </c>
      <c r="B104" t="s">
        <v>162</v>
      </c>
      <c r="C104" t="s">
        <v>49</v>
      </c>
      <c r="D104" t="s">
        <v>50</v>
      </c>
      <c r="E104" t="s">
        <v>30</v>
      </c>
      <c r="F104" t="s">
        <v>52</v>
      </c>
      <c r="G104" t="s">
        <v>53</v>
      </c>
      <c r="H104" t="s">
        <v>20</v>
      </c>
      <c r="I104" s="2">
        <v>1</v>
      </c>
      <c r="J104" s="3">
        <v>193.46</v>
      </c>
      <c r="K104" s="4">
        <v>0.05</v>
      </c>
      <c r="L104" s="3">
        <v>116.39</v>
      </c>
      <c r="M104" s="3">
        <f>SalesTable47[[#This Row],[Quantity]]*SalesTable47[[#This Row],[Unit Cost]]</f>
        <v>116.39</v>
      </c>
      <c r="N104" s="3">
        <f>SalesTable47[[#This Row],[Net Revenue]]-SalesTable47[[#This Row],[Total Cost]]</f>
        <v>67.399999999999991</v>
      </c>
      <c r="O104" s="2">
        <v>1</v>
      </c>
      <c r="P104" s="3">
        <f>SalesTable47[[#This Row],[Unit Price]]*SalesTable47[[#This Row],[Quantity]]</f>
        <v>193.46</v>
      </c>
      <c r="Q104" s="3">
        <f>ROUND(SalesTable47[[#This Row],[Unit Price]]*SalesTable47[[#This Row],[Quantity]]*(1-SalesTable47[[#This Row],[Discount %]]),2)</f>
        <v>183.79</v>
      </c>
      <c r="R104" s="3">
        <f>SalesTable47[[#This Row],[Net Revenue]]-SalesTable47[[#This Row],[Total Cost]]</f>
        <v>67.399999999999991</v>
      </c>
      <c r="S104" s="34">
        <f>SalesTable47[[#This Row],[Profit]]/SalesTable47[[#This Row],[Net Revenue]]</f>
        <v>0.36672289025518251</v>
      </c>
      <c r="T104" s="3"/>
    </row>
    <row r="105" spans="1:20">
      <c r="A105" s="1">
        <v>45850</v>
      </c>
      <c r="B105" t="s">
        <v>163</v>
      </c>
      <c r="C105" t="s">
        <v>55</v>
      </c>
      <c r="D105" t="s">
        <v>56</v>
      </c>
      <c r="E105" t="s">
        <v>24</v>
      </c>
      <c r="F105" t="s">
        <v>18</v>
      </c>
      <c r="G105" t="s">
        <v>19</v>
      </c>
      <c r="H105" t="s">
        <v>33</v>
      </c>
      <c r="I105" s="2">
        <v>3</v>
      </c>
      <c r="J105" s="3">
        <v>9.35</v>
      </c>
      <c r="K105" s="4">
        <v>0.05</v>
      </c>
      <c r="L105" s="3">
        <v>2.82</v>
      </c>
      <c r="M105" s="3">
        <f>SalesTable47[[#This Row],[Quantity]]*SalesTable47[[#This Row],[Unit Cost]]</f>
        <v>8.4599999999999991</v>
      </c>
      <c r="N105" s="3">
        <f>SalesTable47[[#This Row],[Net Revenue]]-SalesTable47[[#This Row],[Total Cost]]</f>
        <v>18.189999999999998</v>
      </c>
      <c r="O105" s="2">
        <v>0</v>
      </c>
      <c r="P105" s="3">
        <f>SalesTable47[[#This Row],[Unit Price]]*SalesTable47[[#This Row],[Quantity]]</f>
        <v>28.049999999999997</v>
      </c>
      <c r="Q105" s="3">
        <f>ROUND(SalesTable47[[#This Row],[Unit Price]]*SalesTable47[[#This Row],[Quantity]]*(1-SalesTable47[[#This Row],[Discount %]]),2)</f>
        <v>26.65</v>
      </c>
      <c r="R105" s="3">
        <f>SalesTable47[[#This Row],[Net Revenue]]-SalesTable47[[#This Row],[Total Cost]]</f>
        <v>18.189999999999998</v>
      </c>
      <c r="S105" s="34">
        <f>SalesTable47[[#This Row],[Profit]]/SalesTable47[[#This Row],[Net Revenue]]</f>
        <v>0.68255159474671667</v>
      </c>
      <c r="T105" s="3"/>
    </row>
    <row r="106" spans="1:20">
      <c r="A106" s="1">
        <v>45824</v>
      </c>
      <c r="B106" t="s">
        <v>164</v>
      </c>
      <c r="C106" t="s">
        <v>66</v>
      </c>
      <c r="D106" t="s">
        <v>67</v>
      </c>
      <c r="E106" t="s">
        <v>30</v>
      </c>
      <c r="F106" t="s">
        <v>31</v>
      </c>
      <c r="G106" t="s">
        <v>32</v>
      </c>
      <c r="H106" t="s">
        <v>33</v>
      </c>
      <c r="I106" s="2">
        <v>2</v>
      </c>
      <c r="J106" s="3">
        <v>69.13</v>
      </c>
      <c r="K106" s="4">
        <v>0.05</v>
      </c>
      <c r="L106" s="3">
        <v>33.35</v>
      </c>
      <c r="M106" s="3">
        <f>SalesTable47[[#This Row],[Quantity]]*SalesTable47[[#This Row],[Unit Cost]]</f>
        <v>66.7</v>
      </c>
      <c r="N106" s="3">
        <f>SalesTable47[[#This Row],[Net Revenue]]-SalesTable47[[#This Row],[Total Cost]]</f>
        <v>64.649999999999991</v>
      </c>
      <c r="O106" s="2">
        <v>0</v>
      </c>
      <c r="P106" s="3">
        <f>SalesTable47[[#This Row],[Unit Price]]*SalesTable47[[#This Row],[Quantity]]</f>
        <v>138.26</v>
      </c>
      <c r="Q106" s="3">
        <f>ROUND(SalesTable47[[#This Row],[Unit Price]]*SalesTable47[[#This Row],[Quantity]]*(1-SalesTable47[[#This Row],[Discount %]]),2)</f>
        <v>131.35</v>
      </c>
      <c r="R106" s="3">
        <f>SalesTable47[[#This Row],[Net Revenue]]-SalesTable47[[#This Row],[Total Cost]]</f>
        <v>64.649999999999991</v>
      </c>
      <c r="S106" s="34">
        <f>SalesTable47[[#This Row],[Profit]]/SalesTable47[[#This Row],[Net Revenue]]</f>
        <v>0.49219642177388651</v>
      </c>
      <c r="T106" s="3"/>
    </row>
    <row r="107" spans="1:20">
      <c r="A107" s="1">
        <v>45974</v>
      </c>
      <c r="B107" t="s">
        <v>165</v>
      </c>
      <c r="C107" t="s">
        <v>49</v>
      </c>
      <c r="D107" t="s">
        <v>50</v>
      </c>
      <c r="E107" t="s">
        <v>30</v>
      </c>
      <c r="F107" t="s">
        <v>41</v>
      </c>
      <c r="G107" t="s">
        <v>42</v>
      </c>
      <c r="H107" t="s">
        <v>33</v>
      </c>
      <c r="I107" s="2">
        <v>5</v>
      </c>
      <c r="J107" s="3">
        <v>194.67</v>
      </c>
      <c r="K107" s="4">
        <v>0.15</v>
      </c>
      <c r="L107" s="3">
        <v>119.9</v>
      </c>
      <c r="M107" s="3">
        <f>SalesTable47[[#This Row],[Quantity]]*SalesTable47[[#This Row],[Unit Cost]]</f>
        <v>599.5</v>
      </c>
      <c r="N107" s="3">
        <f>SalesTable47[[#This Row],[Net Revenue]]-SalesTable47[[#This Row],[Total Cost]]</f>
        <v>227.85000000000002</v>
      </c>
      <c r="O107" s="2">
        <v>0</v>
      </c>
      <c r="P107" s="3">
        <f>SalesTable47[[#This Row],[Unit Price]]*SalesTable47[[#This Row],[Quantity]]</f>
        <v>973.34999999999991</v>
      </c>
      <c r="Q107" s="3">
        <f>ROUND(SalesTable47[[#This Row],[Unit Price]]*SalesTable47[[#This Row],[Quantity]]*(1-SalesTable47[[#This Row],[Discount %]]),2)</f>
        <v>827.35</v>
      </c>
      <c r="R107" s="3">
        <f>SalesTable47[[#This Row],[Net Revenue]]-SalesTable47[[#This Row],[Total Cost]]</f>
        <v>227.85000000000002</v>
      </c>
      <c r="S107" s="34">
        <f>SalesTable47[[#This Row],[Profit]]/SalesTable47[[#This Row],[Net Revenue]]</f>
        <v>0.27539735299450052</v>
      </c>
      <c r="T107" s="3"/>
    </row>
    <row r="108" spans="1:20">
      <c r="A108" s="1">
        <v>45969</v>
      </c>
      <c r="B108" t="s">
        <v>166</v>
      </c>
      <c r="C108" t="s">
        <v>55</v>
      </c>
      <c r="D108" t="s">
        <v>56</v>
      </c>
      <c r="E108" t="s">
        <v>24</v>
      </c>
      <c r="F108" t="s">
        <v>18</v>
      </c>
      <c r="G108" t="s">
        <v>19</v>
      </c>
      <c r="H108" t="s">
        <v>20</v>
      </c>
      <c r="I108" s="2">
        <v>2</v>
      </c>
      <c r="J108" s="3">
        <v>9.59</v>
      </c>
      <c r="K108" s="4">
        <v>0</v>
      </c>
      <c r="L108" s="3">
        <v>2.87</v>
      </c>
      <c r="M108" s="3">
        <f>SalesTable47[[#This Row],[Quantity]]*SalesTable47[[#This Row],[Unit Cost]]</f>
        <v>5.74</v>
      </c>
      <c r="N108" s="3">
        <f>SalesTable47[[#This Row],[Net Revenue]]-SalesTable47[[#This Row],[Total Cost]]</f>
        <v>13.44</v>
      </c>
      <c r="O108" s="2">
        <v>2</v>
      </c>
      <c r="P108" s="3">
        <f>SalesTable47[[#This Row],[Unit Price]]*SalesTable47[[#This Row],[Quantity]]</f>
        <v>19.18</v>
      </c>
      <c r="Q108" s="3">
        <f>ROUND(SalesTable47[[#This Row],[Unit Price]]*SalesTable47[[#This Row],[Quantity]]*(1-SalesTable47[[#This Row],[Discount %]]),2)</f>
        <v>19.18</v>
      </c>
      <c r="R108" s="3">
        <f>SalesTable47[[#This Row],[Net Revenue]]-SalesTable47[[#This Row],[Total Cost]]</f>
        <v>13.44</v>
      </c>
      <c r="S108" s="34">
        <f>SalesTable47[[#This Row],[Profit]]/SalesTable47[[#This Row],[Net Revenue]]</f>
        <v>0.7007299270072993</v>
      </c>
      <c r="T108" s="3"/>
    </row>
    <row r="109" spans="1:20">
      <c r="A109" s="1">
        <v>45792</v>
      </c>
      <c r="B109" t="s">
        <v>167</v>
      </c>
      <c r="C109" t="s">
        <v>28</v>
      </c>
      <c r="D109" t="s">
        <v>29</v>
      </c>
      <c r="E109" t="s">
        <v>30</v>
      </c>
      <c r="F109" t="s">
        <v>25</v>
      </c>
      <c r="G109" t="s">
        <v>26</v>
      </c>
      <c r="H109" t="s">
        <v>20</v>
      </c>
      <c r="I109" s="2">
        <v>1</v>
      </c>
      <c r="J109" s="3">
        <v>25.6</v>
      </c>
      <c r="K109" s="4">
        <v>0.1</v>
      </c>
      <c r="L109" s="3">
        <v>10.36</v>
      </c>
      <c r="M109" s="3">
        <f>SalesTable47[[#This Row],[Quantity]]*SalesTable47[[#This Row],[Unit Cost]]</f>
        <v>10.36</v>
      </c>
      <c r="N109" s="3">
        <f>SalesTable47[[#This Row],[Net Revenue]]-SalesTable47[[#This Row],[Total Cost]]</f>
        <v>12.68</v>
      </c>
      <c r="O109" s="2">
        <v>1</v>
      </c>
      <c r="P109" s="3">
        <f>SalesTable47[[#This Row],[Unit Price]]*SalesTable47[[#This Row],[Quantity]]</f>
        <v>25.6</v>
      </c>
      <c r="Q109" s="3">
        <f>ROUND(SalesTable47[[#This Row],[Unit Price]]*SalesTable47[[#This Row],[Quantity]]*(1-SalesTable47[[#This Row],[Discount %]]),2)</f>
        <v>23.04</v>
      </c>
      <c r="R109" s="3">
        <f>SalesTable47[[#This Row],[Net Revenue]]-SalesTable47[[#This Row],[Total Cost]]</f>
        <v>12.68</v>
      </c>
      <c r="S109" s="34">
        <f>SalesTable47[[#This Row],[Profit]]/SalesTable47[[#This Row],[Net Revenue]]</f>
        <v>0.55034722222222221</v>
      </c>
      <c r="T109" s="3"/>
    </row>
    <row r="110" spans="1:20">
      <c r="A110" s="1">
        <v>45706</v>
      </c>
      <c r="B110" t="s">
        <v>168</v>
      </c>
      <c r="C110" t="s">
        <v>63</v>
      </c>
      <c r="D110" t="s">
        <v>64</v>
      </c>
      <c r="E110" t="s">
        <v>17</v>
      </c>
      <c r="F110" t="s">
        <v>18</v>
      </c>
      <c r="G110" t="s">
        <v>19</v>
      </c>
      <c r="H110" t="s">
        <v>33</v>
      </c>
      <c r="I110" s="2">
        <v>8</v>
      </c>
      <c r="J110" s="3">
        <v>81.58</v>
      </c>
      <c r="K110" s="4">
        <v>0.05</v>
      </c>
      <c r="L110" s="3">
        <v>45.75</v>
      </c>
      <c r="M110" s="3">
        <f>SalesTable47[[#This Row],[Quantity]]*SalesTable47[[#This Row],[Unit Cost]]</f>
        <v>366</v>
      </c>
      <c r="N110" s="3">
        <f>SalesTable47[[#This Row],[Net Revenue]]-SalesTable47[[#This Row],[Total Cost]]</f>
        <v>254.01</v>
      </c>
      <c r="O110" s="2">
        <v>0</v>
      </c>
      <c r="P110" s="3">
        <f>SalesTable47[[#This Row],[Unit Price]]*SalesTable47[[#This Row],[Quantity]]</f>
        <v>652.64</v>
      </c>
      <c r="Q110" s="3">
        <f>ROUND(SalesTable47[[#This Row],[Unit Price]]*SalesTable47[[#This Row],[Quantity]]*(1-SalesTable47[[#This Row],[Discount %]]),2)</f>
        <v>620.01</v>
      </c>
      <c r="R110" s="3">
        <f>SalesTable47[[#This Row],[Net Revenue]]-SalesTable47[[#This Row],[Total Cost]]</f>
        <v>254.01</v>
      </c>
      <c r="S110" s="34">
        <f>SalesTable47[[#This Row],[Profit]]/SalesTable47[[#This Row],[Net Revenue]]</f>
        <v>0.40968694053321719</v>
      </c>
      <c r="T110" s="3"/>
    </row>
    <row r="111" spans="1:20">
      <c r="A111" s="1">
        <v>46022</v>
      </c>
      <c r="B111" t="s">
        <v>169</v>
      </c>
      <c r="C111" t="s">
        <v>58</v>
      </c>
      <c r="D111" t="s">
        <v>59</v>
      </c>
      <c r="E111" t="s">
        <v>17</v>
      </c>
      <c r="F111" t="s">
        <v>18</v>
      </c>
      <c r="G111" t="s">
        <v>19</v>
      </c>
      <c r="H111" t="s">
        <v>33</v>
      </c>
      <c r="I111" s="2">
        <v>2</v>
      </c>
      <c r="J111" s="3">
        <v>19.95</v>
      </c>
      <c r="K111" s="4">
        <v>0.1</v>
      </c>
      <c r="L111" s="3">
        <v>7.41</v>
      </c>
      <c r="M111" s="3">
        <f>SalesTable47[[#This Row],[Quantity]]*SalesTable47[[#This Row],[Unit Cost]]</f>
        <v>14.82</v>
      </c>
      <c r="N111" s="3">
        <f>SalesTable47[[#This Row],[Net Revenue]]-SalesTable47[[#This Row],[Total Cost]]</f>
        <v>21.089999999999996</v>
      </c>
      <c r="O111" s="2">
        <v>0</v>
      </c>
      <c r="P111" s="3">
        <f>SalesTable47[[#This Row],[Unit Price]]*SalesTable47[[#This Row],[Quantity]]</f>
        <v>39.9</v>
      </c>
      <c r="Q111" s="3">
        <f>ROUND(SalesTable47[[#This Row],[Unit Price]]*SalesTable47[[#This Row],[Quantity]]*(1-SalesTable47[[#This Row],[Discount %]]),2)</f>
        <v>35.909999999999997</v>
      </c>
      <c r="R111" s="3">
        <f>SalesTable47[[#This Row],[Net Revenue]]-SalesTable47[[#This Row],[Total Cost]]</f>
        <v>21.089999999999996</v>
      </c>
      <c r="S111" s="34">
        <f>SalesTable47[[#This Row],[Profit]]/SalesTable47[[#This Row],[Net Revenue]]</f>
        <v>0.58730158730158721</v>
      </c>
      <c r="T111" s="3"/>
    </row>
    <row r="112" spans="1:20">
      <c r="A112" s="1">
        <v>45943</v>
      </c>
      <c r="B112" t="s">
        <v>170</v>
      </c>
      <c r="C112" t="s">
        <v>35</v>
      </c>
      <c r="D112" t="s">
        <v>36</v>
      </c>
      <c r="E112" t="s">
        <v>17</v>
      </c>
      <c r="F112" t="s">
        <v>25</v>
      </c>
      <c r="G112" t="s">
        <v>26</v>
      </c>
      <c r="H112" t="s">
        <v>20</v>
      </c>
      <c r="I112" s="2">
        <v>6</v>
      </c>
      <c r="J112" s="3">
        <v>23.78</v>
      </c>
      <c r="K112" s="4">
        <v>0.2</v>
      </c>
      <c r="L112" s="3">
        <v>9.67</v>
      </c>
      <c r="M112" s="3">
        <f>SalesTable47[[#This Row],[Quantity]]*SalesTable47[[#This Row],[Unit Cost]]</f>
        <v>58.019999999999996</v>
      </c>
      <c r="N112" s="3">
        <f>SalesTable47[[#This Row],[Net Revenue]]-SalesTable47[[#This Row],[Total Cost]]</f>
        <v>56.120000000000005</v>
      </c>
      <c r="O112" s="2">
        <v>6</v>
      </c>
      <c r="P112" s="3">
        <f>SalesTable47[[#This Row],[Unit Price]]*SalesTable47[[#This Row],[Quantity]]</f>
        <v>142.68</v>
      </c>
      <c r="Q112" s="3">
        <f>ROUND(SalesTable47[[#This Row],[Unit Price]]*SalesTable47[[#This Row],[Quantity]]*(1-SalesTable47[[#This Row],[Discount %]]),2)</f>
        <v>114.14</v>
      </c>
      <c r="R112" s="3">
        <f>SalesTable47[[#This Row],[Net Revenue]]-SalesTable47[[#This Row],[Total Cost]]</f>
        <v>56.120000000000005</v>
      </c>
      <c r="S112" s="34">
        <f>SalesTable47[[#This Row],[Profit]]/SalesTable47[[#This Row],[Net Revenue]]</f>
        <v>0.49167688803224113</v>
      </c>
      <c r="T112" s="3"/>
    </row>
    <row r="113" spans="1:20">
      <c r="A113" s="1">
        <v>45949</v>
      </c>
      <c r="B113" t="s">
        <v>171</v>
      </c>
      <c r="C113" t="s">
        <v>82</v>
      </c>
      <c r="D113" t="s">
        <v>83</v>
      </c>
      <c r="E113" t="s">
        <v>75</v>
      </c>
      <c r="F113" t="s">
        <v>18</v>
      </c>
      <c r="G113" t="s">
        <v>19</v>
      </c>
      <c r="H113" t="s">
        <v>20</v>
      </c>
      <c r="I113" s="2">
        <v>2</v>
      </c>
      <c r="J113" s="3">
        <v>26.71</v>
      </c>
      <c r="K113" s="4">
        <v>0.2</v>
      </c>
      <c r="L113" s="3">
        <v>11.8</v>
      </c>
      <c r="M113" s="3">
        <f>SalesTable47[[#This Row],[Quantity]]*SalesTable47[[#This Row],[Unit Cost]]</f>
        <v>23.6</v>
      </c>
      <c r="N113" s="3">
        <f>SalesTable47[[#This Row],[Net Revenue]]-SalesTable47[[#This Row],[Total Cost]]</f>
        <v>19.14</v>
      </c>
      <c r="O113" s="2">
        <v>2</v>
      </c>
      <c r="P113" s="3">
        <f>SalesTable47[[#This Row],[Unit Price]]*SalesTable47[[#This Row],[Quantity]]</f>
        <v>53.42</v>
      </c>
      <c r="Q113" s="3">
        <f>ROUND(SalesTable47[[#This Row],[Unit Price]]*SalesTable47[[#This Row],[Quantity]]*(1-SalesTable47[[#This Row],[Discount %]]),2)</f>
        <v>42.74</v>
      </c>
      <c r="R113" s="3">
        <f>SalesTable47[[#This Row],[Net Revenue]]-SalesTable47[[#This Row],[Total Cost]]</f>
        <v>19.14</v>
      </c>
      <c r="S113" s="34">
        <f>SalesTable47[[#This Row],[Profit]]/SalesTable47[[#This Row],[Net Revenue]]</f>
        <v>0.44782405240992046</v>
      </c>
      <c r="T113" s="3"/>
    </row>
    <row r="114" spans="1:20">
      <c r="A114" s="1">
        <v>45921</v>
      </c>
      <c r="B114" t="s">
        <v>172</v>
      </c>
      <c r="C114" t="s">
        <v>35</v>
      </c>
      <c r="D114" t="s">
        <v>36</v>
      </c>
      <c r="E114" t="s">
        <v>17</v>
      </c>
      <c r="F114" t="s">
        <v>52</v>
      </c>
      <c r="G114" t="s">
        <v>53</v>
      </c>
      <c r="H114" t="s">
        <v>33</v>
      </c>
      <c r="I114" s="2">
        <v>2</v>
      </c>
      <c r="J114" s="3">
        <v>24.36</v>
      </c>
      <c r="K114" s="4">
        <v>0</v>
      </c>
      <c r="L114" s="3">
        <v>9.43</v>
      </c>
      <c r="M114" s="3">
        <f>SalesTable47[[#This Row],[Quantity]]*SalesTable47[[#This Row],[Unit Cost]]</f>
        <v>18.86</v>
      </c>
      <c r="N114" s="3">
        <f>SalesTable47[[#This Row],[Net Revenue]]-SalesTable47[[#This Row],[Total Cost]]</f>
        <v>29.86</v>
      </c>
      <c r="O114" s="2">
        <v>0</v>
      </c>
      <c r="P114" s="3">
        <f>SalesTable47[[#This Row],[Unit Price]]*SalesTable47[[#This Row],[Quantity]]</f>
        <v>48.72</v>
      </c>
      <c r="Q114" s="3">
        <f>ROUND(SalesTable47[[#This Row],[Unit Price]]*SalesTable47[[#This Row],[Quantity]]*(1-SalesTable47[[#This Row],[Discount %]]),2)</f>
        <v>48.72</v>
      </c>
      <c r="R114" s="3">
        <f>SalesTable47[[#This Row],[Net Revenue]]-SalesTable47[[#This Row],[Total Cost]]</f>
        <v>29.86</v>
      </c>
      <c r="S114" s="34">
        <f>SalesTable47[[#This Row],[Profit]]/SalesTable47[[#This Row],[Net Revenue]]</f>
        <v>0.61288998357963875</v>
      </c>
      <c r="T114" s="3"/>
    </row>
    <row r="115" spans="1:20">
      <c r="A115" s="1">
        <v>45673</v>
      </c>
      <c r="B115" t="s">
        <v>173</v>
      </c>
      <c r="C115" t="s">
        <v>66</v>
      </c>
      <c r="D115" t="s">
        <v>67</v>
      </c>
      <c r="E115" t="s">
        <v>30</v>
      </c>
      <c r="F115" t="s">
        <v>41</v>
      </c>
      <c r="G115" t="s">
        <v>42</v>
      </c>
      <c r="H115" t="s">
        <v>20</v>
      </c>
      <c r="I115" s="2">
        <v>3</v>
      </c>
      <c r="J115" s="3">
        <v>69.52</v>
      </c>
      <c r="K115" s="4">
        <v>0.1</v>
      </c>
      <c r="L115" s="3">
        <v>34.33</v>
      </c>
      <c r="M115" s="3">
        <f>SalesTable47[[#This Row],[Quantity]]*SalesTable47[[#This Row],[Unit Cost]]</f>
        <v>102.99</v>
      </c>
      <c r="N115" s="3">
        <f>SalesTable47[[#This Row],[Net Revenue]]-SalesTable47[[#This Row],[Total Cost]]</f>
        <v>84.71</v>
      </c>
      <c r="O115" s="2">
        <v>3</v>
      </c>
      <c r="P115" s="3">
        <f>SalesTable47[[#This Row],[Unit Price]]*SalesTable47[[#This Row],[Quantity]]</f>
        <v>208.56</v>
      </c>
      <c r="Q115" s="3">
        <f>ROUND(SalesTable47[[#This Row],[Unit Price]]*SalesTable47[[#This Row],[Quantity]]*(1-SalesTable47[[#This Row],[Discount %]]),2)</f>
        <v>187.7</v>
      </c>
      <c r="R115" s="3">
        <f>SalesTable47[[#This Row],[Net Revenue]]-SalesTable47[[#This Row],[Total Cost]]</f>
        <v>84.71</v>
      </c>
      <c r="S115" s="34">
        <f>SalesTable47[[#This Row],[Profit]]/SalesTable47[[#This Row],[Net Revenue]]</f>
        <v>0.45130527437400109</v>
      </c>
      <c r="T115" s="3"/>
    </row>
    <row r="116" spans="1:20">
      <c r="A116" s="1">
        <v>46005</v>
      </c>
      <c r="B116" t="s">
        <v>174</v>
      </c>
      <c r="C116" t="s">
        <v>55</v>
      </c>
      <c r="D116" t="s">
        <v>56</v>
      </c>
      <c r="E116" t="s">
        <v>24</v>
      </c>
      <c r="F116" t="s">
        <v>31</v>
      </c>
      <c r="G116" t="s">
        <v>32</v>
      </c>
      <c r="H116" t="s">
        <v>33</v>
      </c>
      <c r="I116" s="2">
        <v>6</v>
      </c>
      <c r="J116" s="3">
        <v>9.56</v>
      </c>
      <c r="K116" s="4">
        <v>0.15</v>
      </c>
      <c r="L116" s="3">
        <v>2.82</v>
      </c>
      <c r="M116" s="3">
        <f>SalesTable47[[#This Row],[Quantity]]*SalesTable47[[#This Row],[Unit Cost]]</f>
        <v>16.919999999999998</v>
      </c>
      <c r="N116" s="3">
        <f>SalesTable47[[#This Row],[Net Revenue]]-SalesTable47[[#This Row],[Total Cost]]</f>
        <v>31.84</v>
      </c>
      <c r="O116" s="2">
        <v>0</v>
      </c>
      <c r="P116" s="3">
        <f>SalesTable47[[#This Row],[Unit Price]]*SalesTable47[[#This Row],[Quantity]]</f>
        <v>57.36</v>
      </c>
      <c r="Q116" s="3">
        <f>ROUND(SalesTable47[[#This Row],[Unit Price]]*SalesTable47[[#This Row],[Quantity]]*(1-SalesTable47[[#This Row],[Discount %]]),2)</f>
        <v>48.76</v>
      </c>
      <c r="R116" s="3">
        <f>SalesTable47[[#This Row],[Net Revenue]]-SalesTable47[[#This Row],[Total Cost]]</f>
        <v>31.84</v>
      </c>
      <c r="S116" s="34">
        <f>SalesTable47[[#This Row],[Profit]]/SalesTable47[[#This Row],[Net Revenue]]</f>
        <v>0.65299425758818708</v>
      </c>
      <c r="T116" s="3"/>
    </row>
    <row r="117" spans="1:20">
      <c r="A117" s="1">
        <v>45846</v>
      </c>
      <c r="B117" t="s">
        <v>175</v>
      </c>
      <c r="C117" t="s">
        <v>35</v>
      </c>
      <c r="D117" t="s">
        <v>36</v>
      </c>
      <c r="E117" t="s">
        <v>17</v>
      </c>
      <c r="F117" t="s">
        <v>18</v>
      </c>
      <c r="G117" t="s">
        <v>19</v>
      </c>
      <c r="H117" t="s">
        <v>20</v>
      </c>
      <c r="I117" s="2">
        <v>5</v>
      </c>
      <c r="J117" s="3">
        <v>24.56</v>
      </c>
      <c r="K117" s="4">
        <v>0.15</v>
      </c>
      <c r="L117" s="3">
        <v>9.48</v>
      </c>
      <c r="M117" s="3">
        <f>SalesTable47[[#This Row],[Quantity]]*SalesTable47[[#This Row],[Unit Cost]]</f>
        <v>47.400000000000006</v>
      </c>
      <c r="N117" s="3">
        <f>SalesTable47[[#This Row],[Net Revenue]]-SalesTable47[[#This Row],[Total Cost]]</f>
        <v>56.97999999999999</v>
      </c>
      <c r="O117" s="2">
        <v>5</v>
      </c>
      <c r="P117" s="3">
        <f>SalesTable47[[#This Row],[Unit Price]]*SalesTable47[[#This Row],[Quantity]]</f>
        <v>122.8</v>
      </c>
      <c r="Q117" s="3">
        <f>ROUND(SalesTable47[[#This Row],[Unit Price]]*SalesTable47[[#This Row],[Quantity]]*(1-SalesTable47[[#This Row],[Discount %]]),2)</f>
        <v>104.38</v>
      </c>
      <c r="R117" s="3">
        <f>SalesTable47[[#This Row],[Net Revenue]]-SalesTable47[[#This Row],[Total Cost]]</f>
        <v>56.97999999999999</v>
      </c>
      <c r="S117" s="34">
        <f>SalesTable47[[#This Row],[Profit]]/SalesTable47[[#This Row],[Net Revenue]]</f>
        <v>0.54589001724468278</v>
      </c>
      <c r="T117" s="3"/>
    </row>
    <row r="118" spans="1:20">
      <c r="A118" s="1">
        <v>45716</v>
      </c>
      <c r="B118" t="s">
        <v>176</v>
      </c>
      <c r="C118" t="s">
        <v>35</v>
      </c>
      <c r="D118" t="s">
        <v>36</v>
      </c>
      <c r="E118" t="s">
        <v>17</v>
      </c>
      <c r="F118" t="s">
        <v>52</v>
      </c>
      <c r="G118" t="s">
        <v>53</v>
      </c>
      <c r="H118" t="s">
        <v>20</v>
      </c>
      <c r="I118" s="2">
        <v>2</v>
      </c>
      <c r="J118" s="3">
        <v>24.69</v>
      </c>
      <c r="K118" s="4">
        <v>0.15</v>
      </c>
      <c r="L118" s="3">
        <v>9.5</v>
      </c>
      <c r="M118" s="3">
        <f>SalesTable47[[#This Row],[Quantity]]*SalesTable47[[#This Row],[Unit Cost]]</f>
        <v>19</v>
      </c>
      <c r="N118" s="3">
        <f>SalesTable47[[#This Row],[Net Revenue]]-SalesTable47[[#This Row],[Total Cost]]</f>
        <v>22.97</v>
      </c>
      <c r="O118" s="2">
        <v>2</v>
      </c>
      <c r="P118" s="3">
        <f>SalesTable47[[#This Row],[Unit Price]]*SalesTable47[[#This Row],[Quantity]]</f>
        <v>49.38</v>
      </c>
      <c r="Q118" s="3">
        <f>ROUND(SalesTable47[[#This Row],[Unit Price]]*SalesTable47[[#This Row],[Quantity]]*(1-SalesTable47[[#This Row],[Discount %]]),2)</f>
        <v>41.97</v>
      </c>
      <c r="R118" s="3">
        <f>SalesTable47[[#This Row],[Net Revenue]]-SalesTable47[[#This Row],[Total Cost]]</f>
        <v>22.97</v>
      </c>
      <c r="S118" s="34">
        <f>SalesTable47[[#This Row],[Profit]]/SalesTable47[[#This Row],[Net Revenue]]</f>
        <v>0.54729568739575885</v>
      </c>
      <c r="T118" s="3"/>
    </row>
    <row r="119" spans="1:20">
      <c r="A119" s="1">
        <v>45707</v>
      </c>
      <c r="B119" t="s">
        <v>177</v>
      </c>
      <c r="C119" t="s">
        <v>39</v>
      </c>
      <c r="D119" t="s">
        <v>40</v>
      </c>
      <c r="E119" t="s">
        <v>30</v>
      </c>
      <c r="F119" t="s">
        <v>41</v>
      </c>
      <c r="G119" t="s">
        <v>42</v>
      </c>
      <c r="H119" t="s">
        <v>33</v>
      </c>
      <c r="I119" s="2">
        <v>4</v>
      </c>
      <c r="J119" s="3">
        <v>55.28</v>
      </c>
      <c r="K119" s="4">
        <v>0.05</v>
      </c>
      <c r="L119" s="3">
        <v>26.81</v>
      </c>
      <c r="M119" s="3">
        <f>SalesTable47[[#This Row],[Quantity]]*SalesTable47[[#This Row],[Unit Cost]]</f>
        <v>107.24</v>
      </c>
      <c r="N119" s="3">
        <f>SalesTable47[[#This Row],[Net Revenue]]-SalesTable47[[#This Row],[Total Cost]]</f>
        <v>102.82000000000001</v>
      </c>
      <c r="O119" s="2">
        <v>0</v>
      </c>
      <c r="P119" s="3">
        <f>SalesTable47[[#This Row],[Unit Price]]*SalesTable47[[#This Row],[Quantity]]</f>
        <v>221.12</v>
      </c>
      <c r="Q119" s="3">
        <f>ROUND(SalesTable47[[#This Row],[Unit Price]]*SalesTable47[[#This Row],[Quantity]]*(1-SalesTable47[[#This Row],[Discount %]]),2)</f>
        <v>210.06</v>
      </c>
      <c r="R119" s="3">
        <f>SalesTable47[[#This Row],[Net Revenue]]-SalesTable47[[#This Row],[Total Cost]]</f>
        <v>102.82000000000001</v>
      </c>
      <c r="S119" s="34">
        <f>SalesTable47[[#This Row],[Profit]]/SalesTable47[[#This Row],[Net Revenue]]</f>
        <v>0.48947919642007048</v>
      </c>
      <c r="T119" s="3"/>
    </row>
    <row r="120" spans="1:20">
      <c r="A120" s="1">
        <v>45745</v>
      </c>
      <c r="B120" t="s">
        <v>178</v>
      </c>
      <c r="C120" t="s">
        <v>55</v>
      </c>
      <c r="D120" t="s">
        <v>56</v>
      </c>
      <c r="E120" t="s">
        <v>24</v>
      </c>
      <c r="F120" t="s">
        <v>41</v>
      </c>
      <c r="G120" t="s">
        <v>42</v>
      </c>
      <c r="H120" t="s">
        <v>20</v>
      </c>
      <c r="I120" s="2">
        <v>10</v>
      </c>
      <c r="J120" s="3">
        <v>9.77</v>
      </c>
      <c r="K120" s="4">
        <v>0.2</v>
      </c>
      <c r="L120" s="3">
        <v>2.81</v>
      </c>
      <c r="M120" s="3">
        <f>SalesTable47[[#This Row],[Quantity]]*SalesTable47[[#This Row],[Unit Cost]]</f>
        <v>28.1</v>
      </c>
      <c r="N120" s="3">
        <f>SalesTable47[[#This Row],[Net Revenue]]-SalesTable47[[#This Row],[Total Cost]]</f>
        <v>50.059999999999995</v>
      </c>
      <c r="O120" s="2">
        <v>10</v>
      </c>
      <c r="P120" s="3">
        <f>SalesTable47[[#This Row],[Unit Price]]*SalesTable47[[#This Row],[Quantity]]</f>
        <v>97.699999999999989</v>
      </c>
      <c r="Q120" s="3">
        <f>ROUND(SalesTable47[[#This Row],[Unit Price]]*SalesTable47[[#This Row],[Quantity]]*(1-SalesTable47[[#This Row],[Discount %]]),2)</f>
        <v>78.16</v>
      </c>
      <c r="R120" s="3">
        <f>SalesTable47[[#This Row],[Net Revenue]]-SalesTable47[[#This Row],[Total Cost]]</f>
        <v>50.059999999999995</v>
      </c>
      <c r="S120" s="34">
        <f>SalesTable47[[#This Row],[Profit]]/SalesTable47[[#This Row],[Net Revenue]]</f>
        <v>0.64048106448311148</v>
      </c>
      <c r="T120" s="3"/>
    </row>
    <row r="121" spans="1:20">
      <c r="A121" s="1">
        <v>45996</v>
      </c>
      <c r="B121" t="s">
        <v>179</v>
      </c>
      <c r="C121" t="s">
        <v>28</v>
      </c>
      <c r="D121" t="s">
        <v>29</v>
      </c>
      <c r="E121" t="s">
        <v>30</v>
      </c>
      <c r="F121" t="s">
        <v>18</v>
      </c>
      <c r="G121" t="s">
        <v>19</v>
      </c>
      <c r="H121" t="s">
        <v>33</v>
      </c>
      <c r="I121" s="2">
        <v>3</v>
      </c>
      <c r="J121" s="3">
        <v>24.26</v>
      </c>
      <c r="K121" s="4">
        <v>0.2</v>
      </c>
      <c r="L121" s="3">
        <v>10.47</v>
      </c>
      <c r="M121" s="3">
        <f>SalesTable47[[#This Row],[Quantity]]*SalesTable47[[#This Row],[Unit Cost]]</f>
        <v>31.410000000000004</v>
      </c>
      <c r="N121" s="3">
        <f>SalesTable47[[#This Row],[Net Revenue]]-SalesTable47[[#This Row],[Total Cost]]</f>
        <v>26.809999999999995</v>
      </c>
      <c r="O121" s="2">
        <v>0</v>
      </c>
      <c r="P121" s="3">
        <f>SalesTable47[[#This Row],[Unit Price]]*SalesTable47[[#This Row],[Quantity]]</f>
        <v>72.78</v>
      </c>
      <c r="Q121" s="3">
        <f>ROUND(SalesTable47[[#This Row],[Unit Price]]*SalesTable47[[#This Row],[Quantity]]*(1-SalesTable47[[#This Row],[Discount %]]),2)</f>
        <v>58.22</v>
      </c>
      <c r="R121" s="3">
        <f>SalesTable47[[#This Row],[Net Revenue]]-SalesTable47[[#This Row],[Total Cost]]</f>
        <v>26.809999999999995</v>
      </c>
      <c r="S121" s="34">
        <f>SalesTable47[[#This Row],[Profit]]/SalesTable47[[#This Row],[Net Revenue]]</f>
        <v>0.46049467536928884</v>
      </c>
      <c r="T121" s="3"/>
    </row>
    <row r="122" spans="1:20">
      <c r="A122" s="1">
        <v>45691</v>
      </c>
      <c r="B122" t="s">
        <v>180</v>
      </c>
      <c r="C122" t="s">
        <v>89</v>
      </c>
      <c r="D122" t="s">
        <v>90</v>
      </c>
      <c r="E122" t="s">
        <v>75</v>
      </c>
      <c r="F122" t="s">
        <v>52</v>
      </c>
      <c r="G122" t="s">
        <v>53</v>
      </c>
      <c r="H122" t="s">
        <v>33</v>
      </c>
      <c r="I122" s="2">
        <v>3</v>
      </c>
      <c r="J122" s="3">
        <v>18.54</v>
      </c>
      <c r="K122" s="4">
        <v>0.2</v>
      </c>
      <c r="L122" s="3">
        <v>6.82</v>
      </c>
      <c r="M122" s="3">
        <f>SalesTable47[[#This Row],[Quantity]]*SalesTable47[[#This Row],[Unit Cost]]</f>
        <v>20.46</v>
      </c>
      <c r="N122" s="3">
        <f>SalesTable47[[#This Row],[Net Revenue]]-SalesTable47[[#This Row],[Total Cost]]</f>
        <v>24.04</v>
      </c>
      <c r="O122" s="2">
        <v>0</v>
      </c>
      <c r="P122" s="3">
        <f>SalesTable47[[#This Row],[Unit Price]]*SalesTable47[[#This Row],[Quantity]]</f>
        <v>55.62</v>
      </c>
      <c r="Q122" s="3">
        <f>ROUND(SalesTable47[[#This Row],[Unit Price]]*SalesTable47[[#This Row],[Quantity]]*(1-SalesTable47[[#This Row],[Discount %]]),2)</f>
        <v>44.5</v>
      </c>
      <c r="R122" s="3">
        <f>SalesTable47[[#This Row],[Net Revenue]]-SalesTable47[[#This Row],[Total Cost]]</f>
        <v>24.04</v>
      </c>
      <c r="S122" s="34">
        <f>SalesTable47[[#This Row],[Profit]]/SalesTable47[[#This Row],[Net Revenue]]</f>
        <v>0.54022471910112357</v>
      </c>
      <c r="T122" s="3"/>
    </row>
    <row r="123" spans="1:20">
      <c r="A123" s="1">
        <v>45924</v>
      </c>
      <c r="B123" t="s">
        <v>181</v>
      </c>
      <c r="C123" t="s">
        <v>58</v>
      </c>
      <c r="D123" t="s">
        <v>59</v>
      </c>
      <c r="E123" t="s">
        <v>17</v>
      </c>
      <c r="F123" t="s">
        <v>25</v>
      </c>
      <c r="G123" t="s">
        <v>26</v>
      </c>
      <c r="H123" t="s">
        <v>20</v>
      </c>
      <c r="I123" s="2">
        <v>4</v>
      </c>
      <c r="J123" s="3">
        <v>19.43</v>
      </c>
      <c r="K123" s="4">
        <v>0.15</v>
      </c>
      <c r="L123" s="3">
        <v>7.28</v>
      </c>
      <c r="M123" s="3">
        <f>SalesTable47[[#This Row],[Quantity]]*SalesTable47[[#This Row],[Unit Cost]]</f>
        <v>29.12</v>
      </c>
      <c r="N123" s="3">
        <f>SalesTable47[[#This Row],[Net Revenue]]-SalesTable47[[#This Row],[Total Cost]]</f>
        <v>36.94</v>
      </c>
      <c r="O123" s="2">
        <v>4</v>
      </c>
      <c r="P123" s="3">
        <f>SalesTable47[[#This Row],[Unit Price]]*SalesTable47[[#This Row],[Quantity]]</f>
        <v>77.72</v>
      </c>
      <c r="Q123" s="3">
        <f>ROUND(SalesTable47[[#This Row],[Unit Price]]*SalesTable47[[#This Row],[Quantity]]*(1-SalesTable47[[#This Row],[Discount %]]),2)</f>
        <v>66.06</v>
      </c>
      <c r="R123" s="3">
        <f>SalesTable47[[#This Row],[Net Revenue]]-SalesTable47[[#This Row],[Total Cost]]</f>
        <v>36.94</v>
      </c>
      <c r="S123" s="34">
        <f>SalesTable47[[#This Row],[Profit]]/SalesTable47[[#This Row],[Net Revenue]]</f>
        <v>0.55918861640932482</v>
      </c>
      <c r="T123" s="3"/>
    </row>
    <row r="124" spans="1:20">
      <c r="A124" s="1">
        <v>45711</v>
      </c>
      <c r="B124" t="s">
        <v>182</v>
      </c>
      <c r="C124" t="s">
        <v>63</v>
      </c>
      <c r="D124" t="s">
        <v>64</v>
      </c>
      <c r="E124" t="s">
        <v>17</v>
      </c>
      <c r="F124" t="s">
        <v>52</v>
      </c>
      <c r="G124" t="s">
        <v>53</v>
      </c>
      <c r="H124" t="s">
        <v>20</v>
      </c>
      <c r="I124" s="2">
        <v>1</v>
      </c>
      <c r="J124" s="3">
        <v>80.510000000000005</v>
      </c>
      <c r="K124" s="4">
        <v>0.2</v>
      </c>
      <c r="L124" s="3">
        <v>45.24</v>
      </c>
      <c r="M124" s="3">
        <f>SalesTable47[[#This Row],[Quantity]]*SalesTable47[[#This Row],[Unit Cost]]</f>
        <v>45.24</v>
      </c>
      <c r="N124" s="3">
        <f>SalesTable47[[#This Row],[Net Revenue]]-SalesTable47[[#This Row],[Total Cost]]</f>
        <v>19.169999999999995</v>
      </c>
      <c r="O124" s="2">
        <v>1</v>
      </c>
      <c r="P124" s="3">
        <f>SalesTable47[[#This Row],[Unit Price]]*SalesTable47[[#This Row],[Quantity]]</f>
        <v>80.510000000000005</v>
      </c>
      <c r="Q124" s="3">
        <f>ROUND(SalesTable47[[#This Row],[Unit Price]]*SalesTable47[[#This Row],[Quantity]]*(1-SalesTable47[[#This Row],[Discount %]]),2)</f>
        <v>64.41</v>
      </c>
      <c r="R124" s="3">
        <f>SalesTable47[[#This Row],[Net Revenue]]-SalesTable47[[#This Row],[Total Cost]]</f>
        <v>19.169999999999995</v>
      </c>
      <c r="S124" s="34">
        <f>SalesTable47[[#This Row],[Profit]]/SalesTable47[[#This Row],[Net Revenue]]</f>
        <v>0.29762459245458772</v>
      </c>
      <c r="T124" s="3"/>
    </row>
    <row r="125" spans="1:20">
      <c r="A125" s="1">
        <v>45880</v>
      </c>
      <c r="B125" t="s">
        <v>183</v>
      </c>
      <c r="C125" t="s">
        <v>82</v>
      </c>
      <c r="D125" t="s">
        <v>83</v>
      </c>
      <c r="E125" t="s">
        <v>75</v>
      </c>
      <c r="F125" t="s">
        <v>25</v>
      </c>
      <c r="G125" t="s">
        <v>26</v>
      </c>
      <c r="H125" t="s">
        <v>33</v>
      </c>
      <c r="I125" s="2">
        <v>3</v>
      </c>
      <c r="J125" s="3">
        <v>27.66</v>
      </c>
      <c r="K125" s="4">
        <v>0</v>
      </c>
      <c r="L125" s="3">
        <v>11.89</v>
      </c>
      <c r="M125" s="3">
        <f>SalesTable47[[#This Row],[Quantity]]*SalesTable47[[#This Row],[Unit Cost]]</f>
        <v>35.67</v>
      </c>
      <c r="N125" s="3">
        <f>SalesTable47[[#This Row],[Net Revenue]]-SalesTable47[[#This Row],[Total Cost]]</f>
        <v>47.31</v>
      </c>
      <c r="O125" s="2">
        <v>0</v>
      </c>
      <c r="P125" s="3">
        <f>SalesTable47[[#This Row],[Unit Price]]*SalesTable47[[#This Row],[Quantity]]</f>
        <v>82.98</v>
      </c>
      <c r="Q125" s="3">
        <f>ROUND(SalesTable47[[#This Row],[Unit Price]]*SalesTable47[[#This Row],[Quantity]]*(1-SalesTable47[[#This Row],[Discount %]]),2)</f>
        <v>82.98</v>
      </c>
      <c r="R125" s="3">
        <f>SalesTable47[[#This Row],[Net Revenue]]-SalesTable47[[#This Row],[Total Cost]]</f>
        <v>47.31</v>
      </c>
      <c r="S125" s="34">
        <f>SalesTable47[[#This Row],[Profit]]/SalesTable47[[#This Row],[Net Revenue]]</f>
        <v>0.57013738250180768</v>
      </c>
      <c r="T125" s="3"/>
    </row>
    <row r="126" spans="1:20">
      <c r="A126" s="1">
        <v>45709</v>
      </c>
      <c r="B126" t="s">
        <v>184</v>
      </c>
      <c r="C126" t="s">
        <v>45</v>
      </c>
      <c r="D126" t="s">
        <v>46</v>
      </c>
      <c r="E126" t="s">
        <v>24</v>
      </c>
      <c r="F126" t="s">
        <v>25</v>
      </c>
      <c r="G126" t="s">
        <v>26</v>
      </c>
      <c r="H126" t="s">
        <v>33</v>
      </c>
      <c r="I126" s="2">
        <v>2</v>
      </c>
      <c r="J126" s="3">
        <v>22.92</v>
      </c>
      <c r="K126" s="4">
        <v>0.05</v>
      </c>
      <c r="L126" s="3">
        <v>8.4700000000000006</v>
      </c>
      <c r="M126" s="3">
        <f>SalesTable47[[#This Row],[Quantity]]*SalesTable47[[#This Row],[Unit Cost]]</f>
        <v>16.940000000000001</v>
      </c>
      <c r="N126" s="3">
        <f>SalesTable47[[#This Row],[Net Revenue]]-SalesTable47[[#This Row],[Total Cost]]</f>
        <v>26.609999999999996</v>
      </c>
      <c r="O126" s="2">
        <v>0</v>
      </c>
      <c r="P126" s="3">
        <f>SalesTable47[[#This Row],[Unit Price]]*SalesTable47[[#This Row],[Quantity]]</f>
        <v>45.84</v>
      </c>
      <c r="Q126" s="3">
        <f>ROUND(SalesTable47[[#This Row],[Unit Price]]*SalesTable47[[#This Row],[Quantity]]*(1-SalesTable47[[#This Row],[Discount %]]),2)</f>
        <v>43.55</v>
      </c>
      <c r="R126" s="3">
        <f>SalesTable47[[#This Row],[Net Revenue]]-SalesTable47[[#This Row],[Total Cost]]</f>
        <v>26.609999999999996</v>
      </c>
      <c r="S126" s="34">
        <f>SalesTable47[[#This Row],[Profit]]/SalesTable47[[#This Row],[Net Revenue]]</f>
        <v>0.6110218140068886</v>
      </c>
      <c r="T126" s="3"/>
    </row>
    <row r="127" spans="1:20">
      <c r="A127" s="1">
        <v>45974</v>
      </c>
      <c r="B127" t="s">
        <v>185</v>
      </c>
      <c r="C127" t="s">
        <v>82</v>
      </c>
      <c r="D127" t="s">
        <v>83</v>
      </c>
      <c r="E127" t="s">
        <v>75</v>
      </c>
      <c r="F127" t="s">
        <v>41</v>
      </c>
      <c r="G127" t="s">
        <v>42</v>
      </c>
      <c r="H127" t="s">
        <v>20</v>
      </c>
      <c r="I127" s="2">
        <v>3</v>
      </c>
      <c r="J127" s="3">
        <v>27.28</v>
      </c>
      <c r="K127" s="4">
        <v>0</v>
      </c>
      <c r="L127" s="3">
        <v>11.56</v>
      </c>
      <c r="M127" s="3">
        <f>SalesTable47[[#This Row],[Quantity]]*SalesTable47[[#This Row],[Unit Cost]]</f>
        <v>34.68</v>
      </c>
      <c r="N127" s="3">
        <f>SalesTable47[[#This Row],[Net Revenue]]-SalesTable47[[#This Row],[Total Cost]]</f>
        <v>47.160000000000004</v>
      </c>
      <c r="O127" s="2">
        <v>3</v>
      </c>
      <c r="P127" s="3">
        <f>SalesTable47[[#This Row],[Unit Price]]*SalesTable47[[#This Row],[Quantity]]</f>
        <v>81.84</v>
      </c>
      <c r="Q127" s="3">
        <f>ROUND(SalesTable47[[#This Row],[Unit Price]]*SalesTable47[[#This Row],[Quantity]]*(1-SalesTable47[[#This Row],[Discount %]]),2)</f>
        <v>81.84</v>
      </c>
      <c r="R127" s="3">
        <f>SalesTable47[[#This Row],[Net Revenue]]-SalesTable47[[#This Row],[Total Cost]]</f>
        <v>47.160000000000004</v>
      </c>
      <c r="S127" s="34">
        <f>SalesTable47[[#This Row],[Profit]]/SalesTable47[[#This Row],[Net Revenue]]</f>
        <v>0.57624633431085048</v>
      </c>
      <c r="T127" s="3"/>
    </row>
    <row r="128" spans="1:20">
      <c r="A128" s="1">
        <v>45702</v>
      </c>
      <c r="B128" t="s">
        <v>186</v>
      </c>
      <c r="C128" t="s">
        <v>66</v>
      </c>
      <c r="D128" t="s">
        <v>67</v>
      </c>
      <c r="E128" t="s">
        <v>30</v>
      </c>
      <c r="F128" t="s">
        <v>18</v>
      </c>
      <c r="G128" t="s">
        <v>19</v>
      </c>
      <c r="H128" t="s">
        <v>33</v>
      </c>
      <c r="I128" s="2">
        <v>4</v>
      </c>
      <c r="J128" s="3">
        <v>70.349999999999994</v>
      </c>
      <c r="K128" s="4">
        <v>0.2</v>
      </c>
      <c r="L128" s="3">
        <v>34.08</v>
      </c>
      <c r="M128" s="3">
        <f>SalesTable47[[#This Row],[Quantity]]*SalesTable47[[#This Row],[Unit Cost]]</f>
        <v>136.32</v>
      </c>
      <c r="N128" s="3">
        <f>SalesTable47[[#This Row],[Net Revenue]]-SalesTable47[[#This Row],[Total Cost]]</f>
        <v>88.800000000000011</v>
      </c>
      <c r="O128" s="2">
        <v>0</v>
      </c>
      <c r="P128" s="3">
        <f>SalesTable47[[#This Row],[Unit Price]]*SalesTable47[[#This Row],[Quantity]]</f>
        <v>281.39999999999998</v>
      </c>
      <c r="Q128" s="3">
        <f>ROUND(SalesTable47[[#This Row],[Unit Price]]*SalesTable47[[#This Row],[Quantity]]*(1-SalesTable47[[#This Row],[Discount %]]),2)</f>
        <v>225.12</v>
      </c>
      <c r="R128" s="3">
        <f>SalesTable47[[#This Row],[Net Revenue]]-SalesTable47[[#This Row],[Total Cost]]</f>
        <v>88.800000000000011</v>
      </c>
      <c r="S128" s="34">
        <f>SalesTable47[[#This Row],[Profit]]/SalesTable47[[#This Row],[Net Revenue]]</f>
        <v>0.3944562899786781</v>
      </c>
      <c r="T128" s="3"/>
    </row>
    <row r="129" spans="1:20">
      <c r="A129" s="1">
        <v>45944</v>
      </c>
      <c r="B129" t="s">
        <v>187</v>
      </c>
      <c r="C129" t="s">
        <v>73</v>
      </c>
      <c r="D129" t="s">
        <v>74</v>
      </c>
      <c r="E129" t="s">
        <v>75</v>
      </c>
      <c r="F129" t="s">
        <v>52</v>
      </c>
      <c r="G129" t="s">
        <v>53</v>
      </c>
      <c r="H129" t="s">
        <v>33</v>
      </c>
      <c r="I129" s="2">
        <v>5</v>
      </c>
      <c r="J129" s="3">
        <v>32.89</v>
      </c>
      <c r="K129" s="4">
        <v>0.05</v>
      </c>
      <c r="L129" s="3">
        <v>14.12</v>
      </c>
      <c r="M129" s="3">
        <f>SalesTable47[[#This Row],[Quantity]]*SalesTable47[[#This Row],[Unit Cost]]</f>
        <v>70.599999999999994</v>
      </c>
      <c r="N129" s="3">
        <f>SalesTable47[[#This Row],[Net Revenue]]-SalesTable47[[#This Row],[Total Cost]]</f>
        <v>85.63</v>
      </c>
      <c r="O129" s="2">
        <v>0</v>
      </c>
      <c r="P129" s="3">
        <f>SalesTable47[[#This Row],[Unit Price]]*SalesTable47[[#This Row],[Quantity]]</f>
        <v>164.45</v>
      </c>
      <c r="Q129" s="3">
        <f>ROUND(SalesTable47[[#This Row],[Unit Price]]*SalesTable47[[#This Row],[Quantity]]*(1-SalesTable47[[#This Row],[Discount %]]),2)</f>
        <v>156.22999999999999</v>
      </c>
      <c r="R129" s="3">
        <f>SalesTable47[[#This Row],[Net Revenue]]-SalesTable47[[#This Row],[Total Cost]]</f>
        <v>85.63</v>
      </c>
      <c r="S129" s="34">
        <f>SalesTable47[[#This Row],[Profit]]/SalesTable47[[#This Row],[Net Revenue]]</f>
        <v>0.54810215707610577</v>
      </c>
      <c r="T129" s="3"/>
    </row>
    <row r="130" spans="1:20">
      <c r="A130" s="1">
        <v>45876</v>
      </c>
      <c r="B130" t="s">
        <v>188</v>
      </c>
      <c r="C130" t="s">
        <v>69</v>
      </c>
      <c r="D130" t="s">
        <v>70</v>
      </c>
      <c r="E130" t="s">
        <v>30</v>
      </c>
      <c r="F130" t="s">
        <v>52</v>
      </c>
      <c r="G130" t="s">
        <v>53</v>
      </c>
      <c r="H130" t="s">
        <v>20</v>
      </c>
      <c r="I130" s="2">
        <v>1</v>
      </c>
      <c r="J130" s="3">
        <v>40.82</v>
      </c>
      <c r="K130" s="4">
        <v>0.15</v>
      </c>
      <c r="L130" s="3">
        <v>18.3</v>
      </c>
      <c r="M130" s="3">
        <f>SalesTable47[[#This Row],[Quantity]]*SalesTable47[[#This Row],[Unit Cost]]</f>
        <v>18.3</v>
      </c>
      <c r="N130" s="3">
        <f>SalesTable47[[#This Row],[Net Revenue]]-SalesTable47[[#This Row],[Total Cost]]</f>
        <v>16.400000000000002</v>
      </c>
      <c r="O130" s="2">
        <v>1</v>
      </c>
      <c r="P130" s="3">
        <f>SalesTable47[[#This Row],[Unit Price]]*SalesTable47[[#This Row],[Quantity]]</f>
        <v>40.82</v>
      </c>
      <c r="Q130" s="3">
        <f>ROUND(SalesTable47[[#This Row],[Unit Price]]*SalesTable47[[#This Row],[Quantity]]*(1-SalesTable47[[#This Row],[Discount %]]),2)</f>
        <v>34.700000000000003</v>
      </c>
      <c r="R130" s="3">
        <f>SalesTable47[[#This Row],[Net Revenue]]-SalesTable47[[#This Row],[Total Cost]]</f>
        <v>16.400000000000002</v>
      </c>
      <c r="S130" s="34">
        <f>SalesTable47[[#This Row],[Profit]]/SalesTable47[[#This Row],[Net Revenue]]</f>
        <v>0.47262247838616717</v>
      </c>
      <c r="T130" s="3"/>
    </row>
    <row r="131" spans="1:20">
      <c r="A131" s="1">
        <v>45989</v>
      </c>
      <c r="B131" t="s">
        <v>189</v>
      </c>
      <c r="C131" t="s">
        <v>22</v>
      </c>
      <c r="D131" t="s">
        <v>23</v>
      </c>
      <c r="E131" t="s">
        <v>24</v>
      </c>
      <c r="F131" t="s">
        <v>25</v>
      </c>
      <c r="G131" t="s">
        <v>26</v>
      </c>
      <c r="H131" t="s">
        <v>33</v>
      </c>
      <c r="I131" s="2">
        <v>4</v>
      </c>
      <c r="J131" s="3">
        <v>13.07</v>
      </c>
      <c r="K131" s="4">
        <v>0.15</v>
      </c>
      <c r="L131" s="3">
        <v>4.28</v>
      </c>
      <c r="M131" s="3">
        <f>SalesTable47[[#This Row],[Quantity]]*SalesTable47[[#This Row],[Unit Cost]]</f>
        <v>17.12</v>
      </c>
      <c r="N131" s="3">
        <f>SalesTable47[[#This Row],[Net Revenue]]-SalesTable47[[#This Row],[Total Cost]]</f>
        <v>27.319999999999997</v>
      </c>
      <c r="O131" s="2">
        <v>0</v>
      </c>
      <c r="P131" s="3">
        <f>SalesTable47[[#This Row],[Unit Price]]*SalesTable47[[#This Row],[Quantity]]</f>
        <v>52.28</v>
      </c>
      <c r="Q131" s="3">
        <f>ROUND(SalesTable47[[#This Row],[Unit Price]]*SalesTable47[[#This Row],[Quantity]]*(1-SalesTable47[[#This Row],[Discount %]]),2)</f>
        <v>44.44</v>
      </c>
      <c r="R131" s="3">
        <f>SalesTable47[[#This Row],[Net Revenue]]-SalesTable47[[#This Row],[Total Cost]]</f>
        <v>27.319999999999997</v>
      </c>
      <c r="S131" s="34">
        <f>SalesTable47[[#This Row],[Profit]]/SalesTable47[[#This Row],[Net Revenue]]</f>
        <v>0.61476147614761467</v>
      </c>
      <c r="T131" s="3"/>
    </row>
    <row r="132" spans="1:20">
      <c r="A132" s="1">
        <v>45788</v>
      </c>
      <c r="B132" t="s">
        <v>190</v>
      </c>
      <c r="C132" t="s">
        <v>73</v>
      </c>
      <c r="D132" t="s">
        <v>74</v>
      </c>
      <c r="E132" t="s">
        <v>75</v>
      </c>
      <c r="F132" t="s">
        <v>41</v>
      </c>
      <c r="G132" t="s">
        <v>42</v>
      </c>
      <c r="H132" t="s">
        <v>20</v>
      </c>
      <c r="I132" s="2">
        <v>1</v>
      </c>
      <c r="J132" s="3">
        <v>32.29</v>
      </c>
      <c r="K132" s="4">
        <v>0.2</v>
      </c>
      <c r="L132" s="3">
        <v>14.47</v>
      </c>
      <c r="M132" s="3">
        <f>SalesTable47[[#This Row],[Quantity]]*SalesTable47[[#This Row],[Unit Cost]]</f>
        <v>14.47</v>
      </c>
      <c r="N132" s="3">
        <f>SalesTable47[[#This Row],[Net Revenue]]-SalesTable47[[#This Row],[Total Cost]]</f>
        <v>11.359999999999998</v>
      </c>
      <c r="O132" s="2">
        <v>1</v>
      </c>
      <c r="P132" s="3">
        <f>SalesTable47[[#This Row],[Unit Price]]*SalesTable47[[#This Row],[Quantity]]</f>
        <v>32.29</v>
      </c>
      <c r="Q132" s="3">
        <f>ROUND(SalesTable47[[#This Row],[Unit Price]]*SalesTable47[[#This Row],[Quantity]]*(1-SalesTable47[[#This Row],[Discount %]]),2)</f>
        <v>25.83</v>
      </c>
      <c r="R132" s="3">
        <f>SalesTable47[[#This Row],[Net Revenue]]-SalesTable47[[#This Row],[Total Cost]]</f>
        <v>11.359999999999998</v>
      </c>
      <c r="S132" s="34">
        <f>SalesTable47[[#This Row],[Profit]]/SalesTable47[[#This Row],[Net Revenue]]</f>
        <v>0.43979868370112268</v>
      </c>
      <c r="T132" s="3"/>
    </row>
    <row r="133" spans="1:20">
      <c r="A133" s="1">
        <v>45705</v>
      </c>
      <c r="B133" t="s">
        <v>191</v>
      </c>
      <c r="C133" t="s">
        <v>39</v>
      </c>
      <c r="D133" t="s">
        <v>40</v>
      </c>
      <c r="E133" t="s">
        <v>30</v>
      </c>
      <c r="F133" t="s">
        <v>52</v>
      </c>
      <c r="G133" t="s">
        <v>53</v>
      </c>
      <c r="H133" t="s">
        <v>33</v>
      </c>
      <c r="I133" s="2">
        <v>2</v>
      </c>
      <c r="J133" s="3">
        <v>54.56</v>
      </c>
      <c r="K133" s="4">
        <v>0.1</v>
      </c>
      <c r="L133" s="3">
        <v>27.3</v>
      </c>
      <c r="M133" s="3">
        <f>SalesTable47[[#This Row],[Quantity]]*SalesTable47[[#This Row],[Unit Cost]]</f>
        <v>54.6</v>
      </c>
      <c r="N133" s="3">
        <f>SalesTable47[[#This Row],[Net Revenue]]-SalesTable47[[#This Row],[Total Cost]]</f>
        <v>43.609999999999992</v>
      </c>
      <c r="O133" s="2">
        <v>0</v>
      </c>
      <c r="P133" s="3">
        <f>SalesTable47[[#This Row],[Unit Price]]*SalesTable47[[#This Row],[Quantity]]</f>
        <v>109.12</v>
      </c>
      <c r="Q133" s="3">
        <f>ROUND(SalesTable47[[#This Row],[Unit Price]]*SalesTable47[[#This Row],[Quantity]]*(1-SalesTable47[[#This Row],[Discount %]]),2)</f>
        <v>98.21</v>
      </c>
      <c r="R133" s="3">
        <f>SalesTable47[[#This Row],[Net Revenue]]-SalesTable47[[#This Row],[Total Cost]]</f>
        <v>43.609999999999992</v>
      </c>
      <c r="S133" s="34">
        <f>SalesTable47[[#This Row],[Profit]]/SalesTable47[[#This Row],[Net Revenue]]</f>
        <v>0.4440484675694939</v>
      </c>
      <c r="T133" s="3"/>
    </row>
    <row r="134" spans="1:20">
      <c r="A134" s="1">
        <v>45872</v>
      </c>
      <c r="B134" t="s">
        <v>192</v>
      </c>
      <c r="C134" t="s">
        <v>63</v>
      </c>
      <c r="D134" t="s">
        <v>64</v>
      </c>
      <c r="E134" t="s">
        <v>17</v>
      </c>
      <c r="F134" t="s">
        <v>41</v>
      </c>
      <c r="G134" t="s">
        <v>42</v>
      </c>
      <c r="H134" t="s">
        <v>20</v>
      </c>
      <c r="I134" s="2">
        <v>5</v>
      </c>
      <c r="J134" s="3">
        <v>77.83</v>
      </c>
      <c r="K134" s="4">
        <v>0.2</v>
      </c>
      <c r="L134" s="3">
        <v>44.86</v>
      </c>
      <c r="M134" s="3">
        <f>SalesTable47[[#This Row],[Quantity]]*SalesTable47[[#This Row],[Unit Cost]]</f>
        <v>224.3</v>
      </c>
      <c r="N134" s="3">
        <f>SalesTable47[[#This Row],[Net Revenue]]-SalesTable47[[#This Row],[Total Cost]]</f>
        <v>87.019999999999982</v>
      </c>
      <c r="O134" s="2">
        <v>5</v>
      </c>
      <c r="P134" s="3">
        <f>SalesTable47[[#This Row],[Unit Price]]*SalesTable47[[#This Row],[Quantity]]</f>
        <v>389.15</v>
      </c>
      <c r="Q134" s="3">
        <f>ROUND(SalesTable47[[#This Row],[Unit Price]]*SalesTable47[[#This Row],[Quantity]]*(1-SalesTable47[[#This Row],[Discount %]]),2)</f>
        <v>311.32</v>
      </c>
      <c r="R134" s="3">
        <f>SalesTable47[[#This Row],[Net Revenue]]-SalesTable47[[#This Row],[Total Cost]]</f>
        <v>87.019999999999982</v>
      </c>
      <c r="S134" s="34">
        <f>SalesTable47[[#This Row],[Profit]]/SalesTable47[[#This Row],[Net Revenue]]</f>
        <v>0.27951946550173451</v>
      </c>
      <c r="T134" s="3"/>
    </row>
    <row r="135" spans="1:20">
      <c r="A135" s="1">
        <v>45914</v>
      </c>
      <c r="B135" t="s">
        <v>193</v>
      </c>
      <c r="C135" t="s">
        <v>49</v>
      </c>
      <c r="D135" t="s">
        <v>50</v>
      </c>
      <c r="E135" t="s">
        <v>30</v>
      </c>
      <c r="F135" t="s">
        <v>31</v>
      </c>
      <c r="G135" t="s">
        <v>32</v>
      </c>
      <c r="H135" t="s">
        <v>33</v>
      </c>
      <c r="I135" s="2">
        <v>1</v>
      </c>
      <c r="J135" s="3">
        <v>189.19</v>
      </c>
      <c r="K135" s="4">
        <v>0.05</v>
      </c>
      <c r="L135" s="3">
        <v>118.84</v>
      </c>
      <c r="M135" s="3">
        <f>SalesTable47[[#This Row],[Quantity]]*SalesTable47[[#This Row],[Unit Cost]]</f>
        <v>118.84</v>
      </c>
      <c r="N135" s="3">
        <f>SalesTable47[[#This Row],[Net Revenue]]-SalesTable47[[#This Row],[Total Cost]]</f>
        <v>60.889999999999986</v>
      </c>
      <c r="O135" s="2">
        <v>0</v>
      </c>
      <c r="P135" s="3">
        <f>SalesTable47[[#This Row],[Unit Price]]*SalesTable47[[#This Row],[Quantity]]</f>
        <v>189.19</v>
      </c>
      <c r="Q135" s="3">
        <f>ROUND(SalesTable47[[#This Row],[Unit Price]]*SalesTable47[[#This Row],[Quantity]]*(1-SalesTable47[[#This Row],[Discount %]]),2)</f>
        <v>179.73</v>
      </c>
      <c r="R135" s="3">
        <f>SalesTable47[[#This Row],[Net Revenue]]-SalesTable47[[#This Row],[Total Cost]]</f>
        <v>60.889999999999986</v>
      </c>
      <c r="S135" s="34">
        <f>SalesTable47[[#This Row],[Profit]]/SalesTable47[[#This Row],[Net Revenue]]</f>
        <v>0.338785956712847</v>
      </c>
      <c r="T135" s="3"/>
    </row>
    <row r="136" spans="1:20">
      <c r="A136" s="1">
        <v>45917</v>
      </c>
      <c r="B136" t="s">
        <v>194</v>
      </c>
      <c r="C136" t="s">
        <v>45</v>
      </c>
      <c r="D136" t="s">
        <v>46</v>
      </c>
      <c r="E136" t="s">
        <v>24</v>
      </c>
      <c r="F136" t="s">
        <v>18</v>
      </c>
      <c r="G136" t="s">
        <v>19</v>
      </c>
      <c r="H136" t="s">
        <v>20</v>
      </c>
      <c r="I136" s="2">
        <v>3</v>
      </c>
      <c r="J136" s="3">
        <v>23.13</v>
      </c>
      <c r="K136" s="4">
        <v>0.1</v>
      </c>
      <c r="L136" s="3">
        <v>8.59</v>
      </c>
      <c r="M136" s="3">
        <f>SalesTable47[[#This Row],[Quantity]]*SalesTable47[[#This Row],[Unit Cost]]</f>
        <v>25.77</v>
      </c>
      <c r="N136" s="3">
        <f>SalesTable47[[#This Row],[Net Revenue]]-SalesTable47[[#This Row],[Total Cost]]</f>
        <v>36.680000000000007</v>
      </c>
      <c r="O136" s="2">
        <v>3</v>
      </c>
      <c r="P136" s="3">
        <f>SalesTable47[[#This Row],[Unit Price]]*SalesTable47[[#This Row],[Quantity]]</f>
        <v>69.39</v>
      </c>
      <c r="Q136" s="3">
        <f>ROUND(SalesTable47[[#This Row],[Unit Price]]*SalesTable47[[#This Row],[Quantity]]*(1-SalesTable47[[#This Row],[Discount %]]),2)</f>
        <v>62.45</v>
      </c>
      <c r="R136" s="3">
        <f>SalesTable47[[#This Row],[Net Revenue]]-SalesTable47[[#This Row],[Total Cost]]</f>
        <v>36.680000000000007</v>
      </c>
      <c r="S136" s="34">
        <f>SalesTable47[[#This Row],[Profit]]/SalesTable47[[#This Row],[Net Revenue]]</f>
        <v>0.58734987990392318</v>
      </c>
      <c r="T136" s="3"/>
    </row>
    <row r="137" spans="1:20">
      <c r="A137" s="1">
        <v>45971</v>
      </c>
      <c r="B137" t="s">
        <v>195</v>
      </c>
      <c r="C137" t="s">
        <v>73</v>
      </c>
      <c r="D137" t="s">
        <v>74</v>
      </c>
      <c r="E137" t="s">
        <v>75</v>
      </c>
      <c r="F137" t="s">
        <v>41</v>
      </c>
      <c r="G137" t="s">
        <v>42</v>
      </c>
      <c r="H137" t="s">
        <v>20</v>
      </c>
      <c r="I137" s="2">
        <v>6</v>
      </c>
      <c r="J137" s="3">
        <v>31.28</v>
      </c>
      <c r="K137" s="4">
        <v>0.2</v>
      </c>
      <c r="L137" s="3">
        <v>14.39</v>
      </c>
      <c r="M137" s="3">
        <f>SalesTable47[[#This Row],[Quantity]]*SalesTable47[[#This Row],[Unit Cost]]</f>
        <v>86.34</v>
      </c>
      <c r="N137" s="3">
        <f>SalesTable47[[#This Row],[Net Revenue]]-SalesTable47[[#This Row],[Total Cost]]</f>
        <v>63.799999999999983</v>
      </c>
      <c r="O137" s="2">
        <v>6</v>
      </c>
      <c r="P137" s="3">
        <f>SalesTable47[[#This Row],[Unit Price]]*SalesTable47[[#This Row],[Quantity]]</f>
        <v>187.68</v>
      </c>
      <c r="Q137" s="3">
        <f>ROUND(SalesTable47[[#This Row],[Unit Price]]*SalesTable47[[#This Row],[Quantity]]*(1-SalesTable47[[#This Row],[Discount %]]),2)</f>
        <v>150.13999999999999</v>
      </c>
      <c r="R137" s="3">
        <f>SalesTable47[[#This Row],[Net Revenue]]-SalesTable47[[#This Row],[Total Cost]]</f>
        <v>63.799999999999983</v>
      </c>
      <c r="S137" s="34">
        <f>SalesTable47[[#This Row],[Profit]]/SalesTable47[[#This Row],[Net Revenue]]</f>
        <v>0.42493672572265878</v>
      </c>
      <c r="T137" s="3"/>
    </row>
    <row r="138" spans="1:20">
      <c r="A138" s="1">
        <v>45964</v>
      </c>
      <c r="B138" t="s">
        <v>196</v>
      </c>
      <c r="C138" t="s">
        <v>82</v>
      </c>
      <c r="D138" t="s">
        <v>83</v>
      </c>
      <c r="E138" t="s">
        <v>75</v>
      </c>
      <c r="F138" t="s">
        <v>41</v>
      </c>
      <c r="G138" t="s">
        <v>42</v>
      </c>
      <c r="H138" t="s">
        <v>33</v>
      </c>
      <c r="I138" s="2">
        <v>3</v>
      </c>
      <c r="J138" s="3">
        <v>28.09</v>
      </c>
      <c r="K138" s="4">
        <v>0.1</v>
      </c>
      <c r="L138" s="3">
        <v>11.85</v>
      </c>
      <c r="M138" s="3">
        <f>SalesTable47[[#This Row],[Quantity]]*SalesTable47[[#This Row],[Unit Cost]]</f>
        <v>35.549999999999997</v>
      </c>
      <c r="N138" s="3">
        <f>SalesTable47[[#This Row],[Net Revenue]]-SalesTable47[[#This Row],[Total Cost]]</f>
        <v>40.290000000000006</v>
      </c>
      <c r="O138" s="2">
        <v>0</v>
      </c>
      <c r="P138" s="3">
        <f>SalesTable47[[#This Row],[Unit Price]]*SalesTable47[[#This Row],[Quantity]]</f>
        <v>84.27</v>
      </c>
      <c r="Q138" s="3">
        <f>ROUND(SalesTable47[[#This Row],[Unit Price]]*SalesTable47[[#This Row],[Quantity]]*(1-SalesTable47[[#This Row],[Discount %]]),2)</f>
        <v>75.84</v>
      </c>
      <c r="R138" s="3">
        <f>SalesTable47[[#This Row],[Net Revenue]]-SalesTable47[[#This Row],[Total Cost]]</f>
        <v>40.290000000000006</v>
      </c>
      <c r="S138" s="34">
        <f>SalesTable47[[#This Row],[Profit]]/SalesTable47[[#This Row],[Net Revenue]]</f>
        <v>0.53125000000000011</v>
      </c>
      <c r="T138" s="3"/>
    </row>
    <row r="139" spans="1:20">
      <c r="A139" s="1">
        <v>45812</v>
      </c>
      <c r="B139" t="s">
        <v>197</v>
      </c>
      <c r="C139" t="s">
        <v>82</v>
      </c>
      <c r="D139" t="s">
        <v>83</v>
      </c>
      <c r="E139" t="s">
        <v>75</v>
      </c>
      <c r="F139" t="s">
        <v>41</v>
      </c>
      <c r="G139" t="s">
        <v>42</v>
      </c>
      <c r="H139" t="s">
        <v>33</v>
      </c>
      <c r="I139" s="2">
        <v>1</v>
      </c>
      <c r="J139" s="3">
        <v>28.23</v>
      </c>
      <c r="K139" s="4">
        <v>0.15</v>
      </c>
      <c r="L139" s="3">
        <v>11.91</v>
      </c>
      <c r="M139" s="3">
        <f>SalesTable47[[#This Row],[Quantity]]*SalesTable47[[#This Row],[Unit Cost]]</f>
        <v>11.91</v>
      </c>
      <c r="N139" s="3">
        <f>SalesTable47[[#This Row],[Net Revenue]]-SalesTable47[[#This Row],[Total Cost]]</f>
        <v>12.09</v>
      </c>
      <c r="O139" s="2">
        <v>0</v>
      </c>
      <c r="P139" s="3">
        <f>SalesTable47[[#This Row],[Unit Price]]*SalesTable47[[#This Row],[Quantity]]</f>
        <v>28.23</v>
      </c>
      <c r="Q139" s="3">
        <f>ROUND(SalesTable47[[#This Row],[Unit Price]]*SalesTable47[[#This Row],[Quantity]]*(1-SalesTable47[[#This Row],[Discount %]]),2)</f>
        <v>24</v>
      </c>
      <c r="R139" s="3">
        <f>SalesTable47[[#This Row],[Net Revenue]]-SalesTable47[[#This Row],[Total Cost]]</f>
        <v>12.09</v>
      </c>
      <c r="S139" s="34">
        <f>SalesTable47[[#This Row],[Profit]]/SalesTable47[[#This Row],[Net Revenue]]</f>
        <v>0.50375000000000003</v>
      </c>
      <c r="T139" s="3"/>
    </row>
    <row r="140" spans="1:20">
      <c r="A140" s="1">
        <v>45994</v>
      </c>
      <c r="B140" t="s">
        <v>198</v>
      </c>
      <c r="C140" t="s">
        <v>82</v>
      </c>
      <c r="D140" t="s">
        <v>83</v>
      </c>
      <c r="E140" t="s">
        <v>75</v>
      </c>
      <c r="F140" t="s">
        <v>41</v>
      </c>
      <c r="G140" t="s">
        <v>42</v>
      </c>
      <c r="H140" t="s">
        <v>20</v>
      </c>
      <c r="I140" s="2">
        <v>7</v>
      </c>
      <c r="J140" s="3">
        <v>26.8</v>
      </c>
      <c r="K140" s="4">
        <v>0.1</v>
      </c>
      <c r="L140" s="3">
        <v>11.55</v>
      </c>
      <c r="M140" s="3">
        <f>SalesTable47[[#This Row],[Quantity]]*SalesTable47[[#This Row],[Unit Cost]]</f>
        <v>80.850000000000009</v>
      </c>
      <c r="N140" s="3">
        <f>SalesTable47[[#This Row],[Net Revenue]]-SalesTable47[[#This Row],[Total Cost]]</f>
        <v>87.99</v>
      </c>
      <c r="O140" s="2">
        <v>7</v>
      </c>
      <c r="P140" s="3">
        <f>SalesTable47[[#This Row],[Unit Price]]*SalesTable47[[#This Row],[Quantity]]</f>
        <v>187.6</v>
      </c>
      <c r="Q140" s="3">
        <f>ROUND(SalesTable47[[#This Row],[Unit Price]]*SalesTable47[[#This Row],[Quantity]]*(1-SalesTable47[[#This Row],[Discount %]]),2)</f>
        <v>168.84</v>
      </c>
      <c r="R140" s="3">
        <f>SalesTable47[[#This Row],[Net Revenue]]-SalesTable47[[#This Row],[Total Cost]]</f>
        <v>87.99</v>
      </c>
      <c r="S140" s="34">
        <f>SalesTable47[[#This Row],[Profit]]/SalesTable47[[#This Row],[Net Revenue]]</f>
        <v>0.52114427860696511</v>
      </c>
      <c r="T140" s="3"/>
    </row>
    <row r="141" spans="1:20">
      <c r="A141" s="1">
        <v>45917</v>
      </c>
      <c r="B141" t="s">
        <v>199</v>
      </c>
      <c r="C141" t="s">
        <v>22</v>
      </c>
      <c r="D141" t="s">
        <v>23</v>
      </c>
      <c r="E141" t="s">
        <v>24</v>
      </c>
      <c r="F141" t="s">
        <v>31</v>
      </c>
      <c r="G141" t="s">
        <v>32</v>
      </c>
      <c r="H141" t="s">
        <v>33</v>
      </c>
      <c r="I141" s="2">
        <v>2</v>
      </c>
      <c r="J141" s="3">
        <v>13.17</v>
      </c>
      <c r="K141" s="4">
        <v>0</v>
      </c>
      <c r="L141" s="3">
        <v>4.21</v>
      </c>
      <c r="M141" s="3">
        <f>SalesTable47[[#This Row],[Quantity]]*SalesTable47[[#This Row],[Unit Cost]]</f>
        <v>8.42</v>
      </c>
      <c r="N141" s="3">
        <f>SalesTable47[[#This Row],[Net Revenue]]-SalesTable47[[#This Row],[Total Cost]]</f>
        <v>17.920000000000002</v>
      </c>
      <c r="O141" s="2">
        <v>0</v>
      </c>
      <c r="P141" s="3">
        <f>SalesTable47[[#This Row],[Unit Price]]*SalesTable47[[#This Row],[Quantity]]</f>
        <v>26.34</v>
      </c>
      <c r="Q141" s="3">
        <f>ROUND(SalesTable47[[#This Row],[Unit Price]]*SalesTable47[[#This Row],[Quantity]]*(1-SalesTable47[[#This Row],[Discount %]]),2)</f>
        <v>26.34</v>
      </c>
      <c r="R141" s="3">
        <f>SalesTable47[[#This Row],[Net Revenue]]-SalesTable47[[#This Row],[Total Cost]]</f>
        <v>17.920000000000002</v>
      </c>
      <c r="S141" s="34">
        <f>SalesTable47[[#This Row],[Profit]]/SalesTable47[[#This Row],[Net Revenue]]</f>
        <v>0.68033409263477607</v>
      </c>
      <c r="T141" s="3"/>
    </row>
    <row r="142" spans="1:20">
      <c r="A142" s="1">
        <v>45723</v>
      </c>
      <c r="B142" t="s">
        <v>200</v>
      </c>
      <c r="C142" t="s">
        <v>69</v>
      </c>
      <c r="D142" t="s">
        <v>70</v>
      </c>
      <c r="E142" t="s">
        <v>30</v>
      </c>
      <c r="F142" t="s">
        <v>25</v>
      </c>
      <c r="G142" t="s">
        <v>26</v>
      </c>
      <c r="H142" t="s">
        <v>20</v>
      </c>
      <c r="I142" s="2">
        <v>5</v>
      </c>
      <c r="J142" s="3">
        <v>38.97</v>
      </c>
      <c r="K142" s="4">
        <v>0.15</v>
      </c>
      <c r="L142" s="3">
        <v>18.3</v>
      </c>
      <c r="M142" s="3">
        <f>SalesTable47[[#This Row],[Quantity]]*SalesTable47[[#This Row],[Unit Cost]]</f>
        <v>91.5</v>
      </c>
      <c r="N142" s="3">
        <f>SalesTable47[[#This Row],[Net Revenue]]-SalesTable47[[#This Row],[Total Cost]]</f>
        <v>74.12</v>
      </c>
      <c r="O142" s="2">
        <v>5</v>
      </c>
      <c r="P142" s="3">
        <f>SalesTable47[[#This Row],[Unit Price]]*SalesTable47[[#This Row],[Quantity]]</f>
        <v>194.85</v>
      </c>
      <c r="Q142" s="3">
        <f>ROUND(SalesTable47[[#This Row],[Unit Price]]*SalesTable47[[#This Row],[Quantity]]*(1-SalesTable47[[#This Row],[Discount %]]),2)</f>
        <v>165.62</v>
      </c>
      <c r="R142" s="3">
        <f>SalesTable47[[#This Row],[Net Revenue]]-SalesTable47[[#This Row],[Total Cost]]</f>
        <v>74.12</v>
      </c>
      <c r="S142" s="34">
        <f>SalesTable47[[#This Row],[Profit]]/SalesTable47[[#This Row],[Net Revenue]]</f>
        <v>0.44753049148653545</v>
      </c>
      <c r="T142" s="3"/>
    </row>
    <row r="143" spans="1:20">
      <c r="A143" s="1">
        <v>45891</v>
      </c>
      <c r="B143" t="s">
        <v>201</v>
      </c>
      <c r="C143" t="s">
        <v>63</v>
      </c>
      <c r="D143" t="s">
        <v>64</v>
      </c>
      <c r="E143" t="s">
        <v>17</v>
      </c>
      <c r="F143" t="s">
        <v>25</v>
      </c>
      <c r="G143" t="s">
        <v>26</v>
      </c>
      <c r="H143" t="s">
        <v>33</v>
      </c>
      <c r="I143" s="2">
        <v>10</v>
      </c>
      <c r="J143" s="3">
        <v>79.14</v>
      </c>
      <c r="K143" s="4">
        <v>0.1</v>
      </c>
      <c r="L143" s="3">
        <v>44.37</v>
      </c>
      <c r="M143" s="3">
        <f>SalesTable47[[#This Row],[Quantity]]*SalesTable47[[#This Row],[Unit Cost]]</f>
        <v>443.7</v>
      </c>
      <c r="N143" s="3">
        <f>SalesTable47[[#This Row],[Net Revenue]]-SalesTable47[[#This Row],[Total Cost]]</f>
        <v>268.56</v>
      </c>
      <c r="O143" s="2">
        <v>0</v>
      </c>
      <c r="P143" s="3">
        <f>SalesTable47[[#This Row],[Unit Price]]*SalesTable47[[#This Row],[Quantity]]</f>
        <v>791.4</v>
      </c>
      <c r="Q143" s="3">
        <f>ROUND(SalesTable47[[#This Row],[Unit Price]]*SalesTable47[[#This Row],[Quantity]]*(1-SalesTable47[[#This Row],[Discount %]]),2)</f>
        <v>712.26</v>
      </c>
      <c r="R143" s="3">
        <f>SalesTable47[[#This Row],[Net Revenue]]-SalesTable47[[#This Row],[Total Cost]]</f>
        <v>268.56</v>
      </c>
      <c r="S143" s="34">
        <f>SalesTable47[[#This Row],[Profit]]/SalesTable47[[#This Row],[Net Revenue]]</f>
        <v>0.37705332322466517</v>
      </c>
      <c r="T143" s="3"/>
    </row>
    <row r="144" spans="1:20">
      <c r="A144" s="1">
        <v>45672</v>
      </c>
      <c r="B144" t="s">
        <v>202</v>
      </c>
      <c r="C144" t="s">
        <v>45</v>
      </c>
      <c r="D144" t="s">
        <v>46</v>
      </c>
      <c r="E144" t="s">
        <v>24</v>
      </c>
      <c r="F144" t="s">
        <v>18</v>
      </c>
      <c r="G144" t="s">
        <v>19</v>
      </c>
      <c r="H144" t="s">
        <v>33</v>
      </c>
      <c r="I144" s="2">
        <v>4</v>
      </c>
      <c r="J144" s="3">
        <v>22.79</v>
      </c>
      <c r="K144" s="4">
        <v>0</v>
      </c>
      <c r="L144" s="3">
        <v>8.44</v>
      </c>
      <c r="M144" s="3">
        <f>SalesTable47[[#This Row],[Quantity]]*SalesTable47[[#This Row],[Unit Cost]]</f>
        <v>33.76</v>
      </c>
      <c r="N144" s="3">
        <f>SalesTable47[[#This Row],[Net Revenue]]-SalesTable47[[#This Row],[Total Cost]]</f>
        <v>57.4</v>
      </c>
      <c r="O144" s="2">
        <v>0</v>
      </c>
      <c r="P144" s="3">
        <f>SalesTable47[[#This Row],[Unit Price]]*SalesTable47[[#This Row],[Quantity]]</f>
        <v>91.16</v>
      </c>
      <c r="Q144" s="3">
        <f>ROUND(SalesTable47[[#This Row],[Unit Price]]*SalesTable47[[#This Row],[Quantity]]*(1-SalesTable47[[#This Row],[Discount %]]),2)</f>
        <v>91.16</v>
      </c>
      <c r="R144" s="3">
        <f>SalesTable47[[#This Row],[Net Revenue]]-SalesTable47[[#This Row],[Total Cost]]</f>
        <v>57.4</v>
      </c>
      <c r="S144" s="34">
        <f>SalesTable47[[#This Row],[Profit]]/SalesTable47[[#This Row],[Net Revenue]]</f>
        <v>0.62966213251426062</v>
      </c>
      <c r="T144" s="3"/>
    </row>
    <row r="145" spans="1:20">
      <c r="A145" s="1">
        <v>45840</v>
      </c>
      <c r="B145" t="s">
        <v>203</v>
      </c>
      <c r="C145" t="s">
        <v>73</v>
      </c>
      <c r="D145" t="s">
        <v>74</v>
      </c>
      <c r="E145" t="s">
        <v>75</v>
      </c>
      <c r="F145" t="s">
        <v>18</v>
      </c>
      <c r="G145" t="s">
        <v>19</v>
      </c>
      <c r="H145" t="s">
        <v>20</v>
      </c>
      <c r="I145" s="2">
        <v>7</v>
      </c>
      <c r="J145" s="3">
        <v>32.67</v>
      </c>
      <c r="K145" s="4">
        <v>0.2</v>
      </c>
      <c r="L145" s="3">
        <v>14.25</v>
      </c>
      <c r="M145" s="3">
        <f>SalesTable47[[#This Row],[Quantity]]*SalesTable47[[#This Row],[Unit Cost]]</f>
        <v>99.75</v>
      </c>
      <c r="N145" s="3">
        <f>SalesTable47[[#This Row],[Net Revenue]]-SalesTable47[[#This Row],[Total Cost]]</f>
        <v>83.199999999999989</v>
      </c>
      <c r="O145" s="2">
        <v>7</v>
      </c>
      <c r="P145" s="3">
        <f>SalesTable47[[#This Row],[Unit Price]]*SalesTable47[[#This Row],[Quantity]]</f>
        <v>228.69</v>
      </c>
      <c r="Q145" s="3">
        <f>ROUND(SalesTable47[[#This Row],[Unit Price]]*SalesTable47[[#This Row],[Quantity]]*(1-SalesTable47[[#This Row],[Discount %]]),2)</f>
        <v>182.95</v>
      </c>
      <c r="R145" s="3">
        <f>SalesTable47[[#This Row],[Net Revenue]]-SalesTable47[[#This Row],[Total Cost]]</f>
        <v>83.199999999999989</v>
      </c>
      <c r="S145" s="34">
        <f>SalesTable47[[#This Row],[Profit]]/SalesTable47[[#This Row],[Net Revenue]]</f>
        <v>0.45476906258540584</v>
      </c>
      <c r="T145" s="3"/>
    </row>
    <row r="146" spans="1:20">
      <c r="A146" s="1">
        <v>46015</v>
      </c>
      <c r="B146" t="s">
        <v>204</v>
      </c>
      <c r="C146" t="s">
        <v>63</v>
      </c>
      <c r="D146" t="s">
        <v>64</v>
      </c>
      <c r="E146" t="s">
        <v>17</v>
      </c>
      <c r="F146" t="s">
        <v>41</v>
      </c>
      <c r="G146" t="s">
        <v>42</v>
      </c>
      <c r="H146" t="s">
        <v>33</v>
      </c>
      <c r="I146" s="2">
        <v>7</v>
      </c>
      <c r="J146" s="3">
        <v>79.13</v>
      </c>
      <c r="K146" s="4">
        <v>0.15</v>
      </c>
      <c r="L146" s="3">
        <v>45.82</v>
      </c>
      <c r="M146" s="3">
        <f>SalesTable47[[#This Row],[Quantity]]*SalesTable47[[#This Row],[Unit Cost]]</f>
        <v>320.74</v>
      </c>
      <c r="N146" s="3">
        <f>SalesTable47[[#This Row],[Net Revenue]]-SalesTable47[[#This Row],[Total Cost]]</f>
        <v>150.07999999999998</v>
      </c>
      <c r="O146" s="2">
        <v>0</v>
      </c>
      <c r="P146" s="3">
        <f>SalesTable47[[#This Row],[Unit Price]]*SalesTable47[[#This Row],[Quantity]]</f>
        <v>553.91</v>
      </c>
      <c r="Q146" s="3">
        <f>ROUND(SalesTable47[[#This Row],[Unit Price]]*SalesTable47[[#This Row],[Quantity]]*(1-SalesTable47[[#This Row],[Discount %]]),2)</f>
        <v>470.82</v>
      </c>
      <c r="R146" s="3">
        <f>SalesTable47[[#This Row],[Net Revenue]]-SalesTable47[[#This Row],[Total Cost]]</f>
        <v>150.07999999999998</v>
      </c>
      <c r="S146" s="34">
        <f>SalesTable47[[#This Row],[Profit]]/SalesTable47[[#This Row],[Net Revenue]]</f>
        <v>0.31876300921796014</v>
      </c>
      <c r="T146" s="3"/>
    </row>
    <row r="147" spans="1:20">
      <c r="A147" s="1">
        <v>45864</v>
      </c>
      <c r="B147" t="s">
        <v>205</v>
      </c>
      <c r="C147" t="s">
        <v>63</v>
      </c>
      <c r="D147" t="s">
        <v>64</v>
      </c>
      <c r="E147" t="s">
        <v>17</v>
      </c>
      <c r="F147" t="s">
        <v>18</v>
      </c>
      <c r="G147" t="s">
        <v>19</v>
      </c>
      <c r="H147" t="s">
        <v>33</v>
      </c>
      <c r="I147" s="2">
        <v>1</v>
      </c>
      <c r="J147" s="3">
        <v>80.69</v>
      </c>
      <c r="K147" s="4">
        <v>0</v>
      </c>
      <c r="L147" s="3">
        <v>44.55</v>
      </c>
      <c r="M147" s="3">
        <f>SalesTable47[[#This Row],[Quantity]]*SalesTable47[[#This Row],[Unit Cost]]</f>
        <v>44.55</v>
      </c>
      <c r="N147" s="3">
        <f>SalesTable47[[#This Row],[Net Revenue]]-SalesTable47[[#This Row],[Total Cost]]</f>
        <v>36.14</v>
      </c>
      <c r="O147" s="2">
        <v>0</v>
      </c>
      <c r="P147" s="3">
        <f>SalesTable47[[#This Row],[Unit Price]]*SalesTable47[[#This Row],[Quantity]]</f>
        <v>80.69</v>
      </c>
      <c r="Q147" s="3">
        <f>ROUND(SalesTable47[[#This Row],[Unit Price]]*SalesTable47[[#This Row],[Quantity]]*(1-SalesTable47[[#This Row],[Discount %]]),2)</f>
        <v>80.69</v>
      </c>
      <c r="R147" s="3">
        <f>SalesTable47[[#This Row],[Net Revenue]]-SalesTable47[[#This Row],[Total Cost]]</f>
        <v>36.14</v>
      </c>
      <c r="S147" s="34">
        <f>SalesTable47[[#This Row],[Profit]]/SalesTable47[[#This Row],[Net Revenue]]</f>
        <v>0.44788697484198786</v>
      </c>
      <c r="T147" s="3"/>
    </row>
    <row r="148" spans="1:20">
      <c r="A148" s="1">
        <v>45823</v>
      </c>
      <c r="B148" t="s">
        <v>206</v>
      </c>
      <c r="C148" t="s">
        <v>22</v>
      </c>
      <c r="D148" t="s">
        <v>23</v>
      </c>
      <c r="E148" t="s">
        <v>24</v>
      </c>
      <c r="F148" t="s">
        <v>25</v>
      </c>
      <c r="G148" t="s">
        <v>26</v>
      </c>
      <c r="H148" t="s">
        <v>33</v>
      </c>
      <c r="I148" s="2">
        <v>2</v>
      </c>
      <c r="J148" s="3">
        <v>13.32</v>
      </c>
      <c r="K148" s="4">
        <v>0.1</v>
      </c>
      <c r="L148" s="3">
        <v>4.2300000000000004</v>
      </c>
      <c r="M148" s="3">
        <f>SalesTable47[[#This Row],[Quantity]]*SalesTable47[[#This Row],[Unit Cost]]</f>
        <v>8.4600000000000009</v>
      </c>
      <c r="N148" s="3">
        <f>SalesTable47[[#This Row],[Net Revenue]]-SalesTable47[[#This Row],[Total Cost]]</f>
        <v>15.52</v>
      </c>
      <c r="O148" s="2">
        <v>0</v>
      </c>
      <c r="P148" s="3">
        <f>SalesTable47[[#This Row],[Unit Price]]*SalesTable47[[#This Row],[Quantity]]</f>
        <v>26.64</v>
      </c>
      <c r="Q148" s="3">
        <f>ROUND(SalesTable47[[#This Row],[Unit Price]]*SalesTable47[[#This Row],[Quantity]]*(1-SalesTable47[[#This Row],[Discount %]]),2)</f>
        <v>23.98</v>
      </c>
      <c r="R148" s="3">
        <f>SalesTable47[[#This Row],[Net Revenue]]-SalesTable47[[#This Row],[Total Cost]]</f>
        <v>15.52</v>
      </c>
      <c r="S148" s="34">
        <f>SalesTable47[[#This Row],[Profit]]/SalesTable47[[#This Row],[Net Revenue]]</f>
        <v>0.64720600500417014</v>
      </c>
      <c r="T148" s="3"/>
    </row>
    <row r="149" spans="1:20">
      <c r="A149" s="1">
        <v>45797</v>
      </c>
      <c r="B149" t="s">
        <v>207</v>
      </c>
      <c r="C149" t="s">
        <v>28</v>
      </c>
      <c r="D149" t="s">
        <v>29</v>
      </c>
      <c r="E149" t="s">
        <v>30</v>
      </c>
      <c r="F149" t="s">
        <v>18</v>
      </c>
      <c r="G149" t="s">
        <v>19</v>
      </c>
      <c r="H149" t="s">
        <v>20</v>
      </c>
      <c r="I149" s="2">
        <v>1</v>
      </c>
      <c r="J149" s="3">
        <v>25.26</v>
      </c>
      <c r="K149" s="4">
        <v>0.2</v>
      </c>
      <c r="L149" s="3">
        <v>10.7</v>
      </c>
      <c r="M149" s="3">
        <f>SalesTable47[[#This Row],[Quantity]]*SalesTable47[[#This Row],[Unit Cost]]</f>
        <v>10.7</v>
      </c>
      <c r="N149" s="3">
        <f>SalesTable47[[#This Row],[Net Revenue]]-SalesTable47[[#This Row],[Total Cost]]</f>
        <v>9.5100000000000016</v>
      </c>
      <c r="O149" s="2">
        <v>1</v>
      </c>
      <c r="P149" s="3">
        <f>SalesTable47[[#This Row],[Unit Price]]*SalesTable47[[#This Row],[Quantity]]</f>
        <v>25.26</v>
      </c>
      <c r="Q149" s="3">
        <f>ROUND(SalesTable47[[#This Row],[Unit Price]]*SalesTable47[[#This Row],[Quantity]]*(1-SalesTable47[[#This Row],[Discount %]]),2)</f>
        <v>20.21</v>
      </c>
      <c r="R149" s="3">
        <f>SalesTable47[[#This Row],[Net Revenue]]-SalesTable47[[#This Row],[Total Cost]]</f>
        <v>9.5100000000000016</v>
      </c>
      <c r="S149" s="34">
        <f>SalesTable47[[#This Row],[Profit]]/SalesTable47[[#This Row],[Net Revenue]]</f>
        <v>0.47055912914398818</v>
      </c>
      <c r="T149" s="3"/>
    </row>
    <row r="150" spans="1:20">
      <c r="A150" s="1">
        <v>45905</v>
      </c>
      <c r="B150" t="s">
        <v>208</v>
      </c>
      <c r="C150" t="s">
        <v>73</v>
      </c>
      <c r="D150" t="s">
        <v>74</v>
      </c>
      <c r="E150" t="s">
        <v>75</v>
      </c>
      <c r="F150" t="s">
        <v>41</v>
      </c>
      <c r="G150" t="s">
        <v>42</v>
      </c>
      <c r="H150" t="s">
        <v>33</v>
      </c>
      <c r="I150" s="2">
        <v>1</v>
      </c>
      <c r="J150" s="3">
        <v>31.7</v>
      </c>
      <c r="K150" s="4">
        <v>0.1</v>
      </c>
      <c r="L150" s="3">
        <v>13.99</v>
      </c>
      <c r="M150" s="3">
        <f>SalesTable47[[#This Row],[Quantity]]*SalesTable47[[#This Row],[Unit Cost]]</f>
        <v>13.99</v>
      </c>
      <c r="N150" s="3">
        <f>SalesTable47[[#This Row],[Net Revenue]]-SalesTable47[[#This Row],[Total Cost]]</f>
        <v>14.540000000000001</v>
      </c>
      <c r="O150" s="2">
        <v>0</v>
      </c>
      <c r="P150" s="3">
        <f>SalesTable47[[#This Row],[Unit Price]]*SalesTable47[[#This Row],[Quantity]]</f>
        <v>31.7</v>
      </c>
      <c r="Q150" s="3">
        <f>ROUND(SalesTable47[[#This Row],[Unit Price]]*SalesTable47[[#This Row],[Quantity]]*(1-SalesTable47[[#This Row],[Discount %]]),2)</f>
        <v>28.53</v>
      </c>
      <c r="R150" s="3">
        <f>SalesTable47[[#This Row],[Net Revenue]]-SalesTable47[[#This Row],[Total Cost]]</f>
        <v>14.540000000000001</v>
      </c>
      <c r="S150" s="34">
        <f>SalesTable47[[#This Row],[Profit]]/SalesTable47[[#This Row],[Net Revenue]]</f>
        <v>0.50963897651594814</v>
      </c>
      <c r="T150" s="3"/>
    </row>
    <row r="151" spans="1:20">
      <c r="A151" s="1">
        <v>45933</v>
      </c>
      <c r="B151" t="s">
        <v>209</v>
      </c>
      <c r="C151" t="s">
        <v>49</v>
      </c>
      <c r="D151" t="s">
        <v>50</v>
      </c>
      <c r="E151" t="s">
        <v>30</v>
      </c>
      <c r="F151" t="s">
        <v>25</v>
      </c>
      <c r="G151" t="s">
        <v>26</v>
      </c>
      <c r="H151" t="s">
        <v>20</v>
      </c>
      <c r="I151" s="2">
        <v>6</v>
      </c>
      <c r="J151" s="3">
        <v>193.56</v>
      </c>
      <c r="K151" s="4">
        <v>0.2</v>
      </c>
      <c r="L151" s="3">
        <v>117.64</v>
      </c>
      <c r="M151" s="3">
        <f>SalesTable47[[#This Row],[Quantity]]*SalesTable47[[#This Row],[Unit Cost]]</f>
        <v>705.84</v>
      </c>
      <c r="N151" s="3">
        <f>SalesTable47[[#This Row],[Net Revenue]]-SalesTable47[[#This Row],[Total Cost]]</f>
        <v>223.25</v>
      </c>
      <c r="O151" s="2">
        <v>6</v>
      </c>
      <c r="P151" s="3">
        <f>SalesTable47[[#This Row],[Unit Price]]*SalesTable47[[#This Row],[Quantity]]</f>
        <v>1161.3600000000001</v>
      </c>
      <c r="Q151" s="3">
        <f>ROUND(SalesTable47[[#This Row],[Unit Price]]*SalesTable47[[#This Row],[Quantity]]*(1-SalesTable47[[#This Row],[Discount %]]),2)</f>
        <v>929.09</v>
      </c>
      <c r="R151" s="3">
        <f>SalesTable47[[#This Row],[Net Revenue]]-SalesTable47[[#This Row],[Total Cost]]</f>
        <v>223.25</v>
      </c>
      <c r="S151" s="34">
        <f>SalesTable47[[#This Row],[Profit]]/SalesTable47[[#This Row],[Net Revenue]]</f>
        <v>0.24028888482278357</v>
      </c>
      <c r="T151" s="3"/>
    </row>
    <row r="152" spans="1:20">
      <c r="A152" s="1">
        <v>45789</v>
      </c>
      <c r="B152" t="s">
        <v>210</v>
      </c>
      <c r="C152" t="s">
        <v>49</v>
      </c>
      <c r="D152" t="s">
        <v>50</v>
      </c>
      <c r="E152" t="s">
        <v>30</v>
      </c>
      <c r="F152" t="s">
        <v>31</v>
      </c>
      <c r="G152" t="s">
        <v>32</v>
      </c>
      <c r="H152" t="s">
        <v>33</v>
      </c>
      <c r="I152" s="2">
        <v>2</v>
      </c>
      <c r="J152" s="3">
        <v>193.02</v>
      </c>
      <c r="K152" s="4">
        <v>0.05</v>
      </c>
      <c r="L152" s="3">
        <v>116.71</v>
      </c>
      <c r="M152" s="3">
        <f>SalesTable47[[#This Row],[Quantity]]*SalesTable47[[#This Row],[Unit Cost]]</f>
        <v>233.42</v>
      </c>
      <c r="N152" s="3">
        <f>SalesTable47[[#This Row],[Net Revenue]]-SalesTable47[[#This Row],[Total Cost]]</f>
        <v>133.32000000000002</v>
      </c>
      <c r="O152" s="2">
        <v>0</v>
      </c>
      <c r="P152" s="3">
        <f>SalesTable47[[#This Row],[Unit Price]]*SalesTable47[[#This Row],[Quantity]]</f>
        <v>386.04</v>
      </c>
      <c r="Q152" s="3">
        <f>ROUND(SalesTable47[[#This Row],[Unit Price]]*SalesTable47[[#This Row],[Quantity]]*(1-SalesTable47[[#This Row],[Discount %]]),2)</f>
        <v>366.74</v>
      </c>
      <c r="R152" s="3">
        <f>SalesTable47[[#This Row],[Net Revenue]]-SalesTable47[[#This Row],[Total Cost]]</f>
        <v>133.32000000000002</v>
      </c>
      <c r="S152" s="34">
        <f>SalesTable47[[#This Row],[Profit]]/SalesTable47[[#This Row],[Net Revenue]]</f>
        <v>0.36352729454109184</v>
      </c>
      <c r="T152" s="3"/>
    </row>
    <row r="153" spans="1:20">
      <c r="A153" s="1">
        <v>45719</v>
      </c>
      <c r="B153" t="s">
        <v>211</v>
      </c>
      <c r="C153" t="s">
        <v>49</v>
      </c>
      <c r="D153" t="s">
        <v>50</v>
      </c>
      <c r="E153" t="s">
        <v>30</v>
      </c>
      <c r="F153" t="s">
        <v>41</v>
      </c>
      <c r="G153" t="s">
        <v>42</v>
      </c>
      <c r="H153" t="s">
        <v>33</v>
      </c>
      <c r="I153" s="2">
        <v>3</v>
      </c>
      <c r="J153" s="3">
        <v>192.71</v>
      </c>
      <c r="K153" s="4">
        <v>0.2</v>
      </c>
      <c r="L153" s="3">
        <v>115.82</v>
      </c>
      <c r="M153" s="3">
        <f>SalesTable47[[#This Row],[Quantity]]*SalesTable47[[#This Row],[Unit Cost]]</f>
        <v>347.46</v>
      </c>
      <c r="N153" s="3">
        <f>SalesTable47[[#This Row],[Net Revenue]]-SalesTable47[[#This Row],[Total Cost]]</f>
        <v>115.04000000000002</v>
      </c>
      <c r="O153" s="2">
        <v>0</v>
      </c>
      <c r="P153" s="3">
        <f>SalesTable47[[#This Row],[Unit Price]]*SalesTable47[[#This Row],[Quantity]]</f>
        <v>578.13</v>
      </c>
      <c r="Q153" s="3">
        <f>ROUND(SalesTable47[[#This Row],[Unit Price]]*SalesTable47[[#This Row],[Quantity]]*(1-SalesTable47[[#This Row],[Discount %]]),2)</f>
        <v>462.5</v>
      </c>
      <c r="R153" s="3">
        <f>SalesTable47[[#This Row],[Net Revenue]]-SalesTable47[[#This Row],[Total Cost]]</f>
        <v>115.04000000000002</v>
      </c>
      <c r="S153" s="34">
        <f>SalesTable47[[#This Row],[Profit]]/SalesTable47[[#This Row],[Net Revenue]]</f>
        <v>0.24873513513513518</v>
      </c>
      <c r="T153" s="3"/>
    </row>
    <row r="154" spans="1:20">
      <c r="A154" s="1">
        <v>45802</v>
      </c>
      <c r="B154" t="s">
        <v>212</v>
      </c>
      <c r="C154" t="s">
        <v>55</v>
      </c>
      <c r="D154" t="s">
        <v>56</v>
      </c>
      <c r="E154" t="s">
        <v>24</v>
      </c>
      <c r="F154" t="s">
        <v>31</v>
      </c>
      <c r="G154" t="s">
        <v>32</v>
      </c>
      <c r="H154" t="s">
        <v>33</v>
      </c>
      <c r="I154" s="2">
        <v>1</v>
      </c>
      <c r="J154" s="3">
        <v>9.31</v>
      </c>
      <c r="K154" s="4">
        <v>0</v>
      </c>
      <c r="L154" s="3">
        <v>2.88</v>
      </c>
      <c r="M154" s="3">
        <f>SalesTable47[[#This Row],[Quantity]]*SalesTable47[[#This Row],[Unit Cost]]</f>
        <v>2.88</v>
      </c>
      <c r="N154" s="3">
        <f>SalesTable47[[#This Row],[Net Revenue]]-SalesTable47[[#This Row],[Total Cost]]</f>
        <v>6.4300000000000006</v>
      </c>
      <c r="O154" s="2">
        <v>0</v>
      </c>
      <c r="P154" s="3">
        <f>SalesTable47[[#This Row],[Unit Price]]*SalesTable47[[#This Row],[Quantity]]</f>
        <v>9.31</v>
      </c>
      <c r="Q154" s="3">
        <f>ROUND(SalesTable47[[#This Row],[Unit Price]]*SalesTable47[[#This Row],[Quantity]]*(1-SalesTable47[[#This Row],[Discount %]]),2)</f>
        <v>9.31</v>
      </c>
      <c r="R154" s="3">
        <f>SalesTable47[[#This Row],[Net Revenue]]-SalesTable47[[#This Row],[Total Cost]]</f>
        <v>6.4300000000000006</v>
      </c>
      <c r="S154" s="34">
        <f>SalesTable47[[#This Row],[Profit]]/SalesTable47[[#This Row],[Net Revenue]]</f>
        <v>0.69065520945220193</v>
      </c>
      <c r="T154" s="3"/>
    </row>
    <row r="155" spans="1:20">
      <c r="A155" s="1">
        <v>45669</v>
      </c>
      <c r="B155" t="s">
        <v>213</v>
      </c>
      <c r="C155" t="s">
        <v>45</v>
      </c>
      <c r="D155" t="s">
        <v>46</v>
      </c>
      <c r="E155" t="s">
        <v>24</v>
      </c>
      <c r="F155" t="s">
        <v>31</v>
      </c>
      <c r="G155" t="s">
        <v>32</v>
      </c>
      <c r="H155" t="s">
        <v>33</v>
      </c>
      <c r="I155" s="2">
        <v>4</v>
      </c>
      <c r="J155" s="3">
        <v>23.34</v>
      </c>
      <c r="K155" s="4">
        <v>0.15</v>
      </c>
      <c r="L155" s="3">
        <v>8.41</v>
      </c>
      <c r="M155" s="3">
        <f>SalesTable47[[#This Row],[Quantity]]*SalesTable47[[#This Row],[Unit Cost]]</f>
        <v>33.64</v>
      </c>
      <c r="N155" s="3">
        <f>SalesTable47[[#This Row],[Net Revenue]]-SalesTable47[[#This Row],[Total Cost]]</f>
        <v>45.72</v>
      </c>
      <c r="O155" s="2">
        <v>0</v>
      </c>
      <c r="P155" s="3">
        <f>SalesTable47[[#This Row],[Unit Price]]*SalesTable47[[#This Row],[Quantity]]</f>
        <v>93.36</v>
      </c>
      <c r="Q155" s="3">
        <f>ROUND(SalesTable47[[#This Row],[Unit Price]]*SalesTable47[[#This Row],[Quantity]]*(1-SalesTable47[[#This Row],[Discount %]]),2)</f>
        <v>79.36</v>
      </c>
      <c r="R155" s="3">
        <f>SalesTable47[[#This Row],[Net Revenue]]-SalesTable47[[#This Row],[Total Cost]]</f>
        <v>45.72</v>
      </c>
      <c r="S155" s="34">
        <f>SalesTable47[[#This Row],[Profit]]/SalesTable47[[#This Row],[Net Revenue]]</f>
        <v>0.57610887096774188</v>
      </c>
      <c r="T155" s="3"/>
    </row>
    <row r="156" spans="1:20">
      <c r="A156" s="1">
        <v>45773</v>
      </c>
      <c r="B156" t="s">
        <v>214</v>
      </c>
      <c r="C156" t="s">
        <v>58</v>
      </c>
      <c r="D156" t="s">
        <v>59</v>
      </c>
      <c r="E156" t="s">
        <v>17</v>
      </c>
      <c r="F156" t="s">
        <v>52</v>
      </c>
      <c r="G156" t="s">
        <v>53</v>
      </c>
      <c r="H156" t="s">
        <v>33</v>
      </c>
      <c r="I156" s="2">
        <v>1</v>
      </c>
      <c r="J156" s="3">
        <v>20.2</v>
      </c>
      <c r="K156" s="4">
        <v>0.15</v>
      </c>
      <c r="L156" s="3">
        <v>7.29</v>
      </c>
      <c r="M156" s="3">
        <f>SalesTable47[[#This Row],[Quantity]]*SalesTable47[[#This Row],[Unit Cost]]</f>
        <v>7.29</v>
      </c>
      <c r="N156" s="3">
        <f>SalesTable47[[#This Row],[Net Revenue]]-SalesTable47[[#This Row],[Total Cost]]</f>
        <v>9.8800000000000026</v>
      </c>
      <c r="O156" s="2">
        <v>0</v>
      </c>
      <c r="P156" s="3">
        <f>SalesTable47[[#This Row],[Unit Price]]*SalesTable47[[#This Row],[Quantity]]</f>
        <v>20.2</v>
      </c>
      <c r="Q156" s="3">
        <f>ROUND(SalesTable47[[#This Row],[Unit Price]]*SalesTable47[[#This Row],[Quantity]]*(1-SalesTable47[[#This Row],[Discount %]]),2)</f>
        <v>17.170000000000002</v>
      </c>
      <c r="R156" s="3">
        <f>SalesTable47[[#This Row],[Net Revenue]]-SalesTable47[[#This Row],[Total Cost]]</f>
        <v>9.8800000000000026</v>
      </c>
      <c r="S156" s="34">
        <f>SalesTable47[[#This Row],[Profit]]/SalesTable47[[#This Row],[Net Revenue]]</f>
        <v>0.5754222481071638</v>
      </c>
      <c r="T156" s="3"/>
    </row>
    <row r="157" spans="1:20">
      <c r="A157" s="1">
        <v>45760</v>
      </c>
      <c r="B157" t="s">
        <v>215</v>
      </c>
      <c r="C157" t="s">
        <v>22</v>
      </c>
      <c r="D157" t="s">
        <v>23</v>
      </c>
      <c r="E157" t="s">
        <v>24</v>
      </c>
      <c r="F157" t="s">
        <v>25</v>
      </c>
      <c r="G157" t="s">
        <v>26</v>
      </c>
      <c r="H157" t="s">
        <v>33</v>
      </c>
      <c r="I157" s="2">
        <v>1</v>
      </c>
      <c r="J157" s="3">
        <v>12.76</v>
      </c>
      <c r="K157" s="4">
        <v>0</v>
      </c>
      <c r="L157" s="3">
        <v>4.3099999999999996</v>
      </c>
      <c r="M157" s="3">
        <f>SalesTable47[[#This Row],[Quantity]]*SalesTable47[[#This Row],[Unit Cost]]</f>
        <v>4.3099999999999996</v>
      </c>
      <c r="N157" s="3">
        <f>SalesTable47[[#This Row],[Net Revenue]]-SalesTable47[[#This Row],[Total Cost]]</f>
        <v>8.4499999999999993</v>
      </c>
      <c r="O157" s="2">
        <v>0</v>
      </c>
      <c r="P157" s="3">
        <f>SalesTable47[[#This Row],[Unit Price]]*SalesTable47[[#This Row],[Quantity]]</f>
        <v>12.76</v>
      </c>
      <c r="Q157" s="3">
        <f>ROUND(SalesTable47[[#This Row],[Unit Price]]*SalesTable47[[#This Row],[Quantity]]*(1-SalesTable47[[#This Row],[Discount %]]),2)</f>
        <v>12.76</v>
      </c>
      <c r="R157" s="3">
        <f>SalesTable47[[#This Row],[Net Revenue]]-SalesTable47[[#This Row],[Total Cost]]</f>
        <v>8.4499999999999993</v>
      </c>
      <c r="S157" s="34">
        <f>SalesTable47[[#This Row],[Profit]]/SalesTable47[[#This Row],[Net Revenue]]</f>
        <v>0.66222570532915359</v>
      </c>
      <c r="T157" s="3"/>
    </row>
    <row r="158" spans="1:20">
      <c r="A158" s="1">
        <v>45673</v>
      </c>
      <c r="B158" t="s">
        <v>216</v>
      </c>
      <c r="C158" t="s">
        <v>35</v>
      </c>
      <c r="D158" t="s">
        <v>36</v>
      </c>
      <c r="E158" t="s">
        <v>17</v>
      </c>
      <c r="F158" t="s">
        <v>18</v>
      </c>
      <c r="G158" t="s">
        <v>19</v>
      </c>
      <c r="H158" t="s">
        <v>33</v>
      </c>
      <c r="I158" s="2">
        <v>1</v>
      </c>
      <c r="J158" s="3">
        <v>25</v>
      </c>
      <c r="K158" s="4">
        <v>0</v>
      </c>
      <c r="L158" s="3">
        <v>9.52</v>
      </c>
      <c r="M158" s="3">
        <f>SalesTable47[[#This Row],[Quantity]]*SalesTable47[[#This Row],[Unit Cost]]</f>
        <v>9.52</v>
      </c>
      <c r="N158" s="3">
        <f>SalesTable47[[#This Row],[Net Revenue]]-SalesTable47[[#This Row],[Total Cost]]</f>
        <v>15.48</v>
      </c>
      <c r="O158" s="2">
        <v>0</v>
      </c>
      <c r="P158" s="3">
        <f>SalesTable47[[#This Row],[Unit Price]]*SalesTable47[[#This Row],[Quantity]]</f>
        <v>25</v>
      </c>
      <c r="Q158" s="3">
        <f>ROUND(SalesTable47[[#This Row],[Unit Price]]*SalesTable47[[#This Row],[Quantity]]*(1-SalesTable47[[#This Row],[Discount %]]),2)</f>
        <v>25</v>
      </c>
      <c r="R158" s="3">
        <f>SalesTable47[[#This Row],[Net Revenue]]-SalesTable47[[#This Row],[Total Cost]]</f>
        <v>15.48</v>
      </c>
      <c r="S158" s="34">
        <f>SalesTable47[[#This Row],[Profit]]/SalesTable47[[#This Row],[Net Revenue]]</f>
        <v>0.61919999999999997</v>
      </c>
      <c r="T158" s="3"/>
    </row>
    <row r="159" spans="1:20">
      <c r="A159" s="1">
        <v>45970</v>
      </c>
      <c r="B159" t="s">
        <v>217</v>
      </c>
      <c r="C159" t="s">
        <v>89</v>
      </c>
      <c r="D159" t="s">
        <v>90</v>
      </c>
      <c r="E159" t="s">
        <v>75</v>
      </c>
      <c r="F159" t="s">
        <v>25</v>
      </c>
      <c r="G159" t="s">
        <v>26</v>
      </c>
      <c r="H159" t="s">
        <v>20</v>
      </c>
      <c r="I159" s="2">
        <v>4</v>
      </c>
      <c r="J159" s="3">
        <v>19.350000000000001</v>
      </c>
      <c r="K159" s="4">
        <v>0.15</v>
      </c>
      <c r="L159" s="3">
        <v>6.9</v>
      </c>
      <c r="M159" s="3">
        <f>SalesTable47[[#This Row],[Quantity]]*SalesTable47[[#This Row],[Unit Cost]]</f>
        <v>27.6</v>
      </c>
      <c r="N159" s="3">
        <f>SalesTable47[[#This Row],[Net Revenue]]-SalesTable47[[#This Row],[Total Cost]]</f>
        <v>38.190000000000005</v>
      </c>
      <c r="O159" s="2">
        <v>4</v>
      </c>
      <c r="P159" s="3">
        <f>SalesTable47[[#This Row],[Unit Price]]*SalesTable47[[#This Row],[Quantity]]</f>
        <v>77.400000000000006</v>
      </c>
      <c r="Q159" s="3">
        <f>ROUND(SalesTable47[[#This Row],[Unit Price]]*SalesTable47[[#This Row],[Quantity]]*(1-SalesTable47[[#This Row],[Discount %]]),2)</f>
        <v>65.790000000000006</v>
      </c>
      <c r="R159" s="3">
        <f>SalesTable47[[#This Row],[Net Revenue]]-SalesTable47[[#This Row],[Total Cost]]</f>
        <v>38.190000000000005</v>
      </c>
      <c r="S159" s="34">
        <f>SalesTable47[[#This Row],[Profit]]/SalesTable47[[#This Row],[Net Revenue]]</f>
        <v>0.58048335613315094</v>
      </c>
      <c r="T159" s="3"/>
    </row>
    <row r="160" spans="1:20">
      <c r="A160" s="1">
        <v>45750</v>
      </c>
      <c r="B160" t="s">
        <v>218</v>
      </c>
      <c r="C160" t="s">
        <v>73</v>
      </c>
      <c r="D160" t="s">
        <v>74</v>
      </c>
      <c r="E160" t="s">
        <v>75</v>
      </c>
      <c r="F160" t="s">
        <v>31</v>
      </c>
      <c r="G160" t="s">
        <v>32</v>
      </c>
      <c r="H160" t="s">
        <v>20</v>
      </c>
      <c r="I160" s="2">
        <v>8</v>
      </c>
      <c r="J160" s="3">
        <v>32.64</v>
      </c>
      <c r="K160" s="4">
        <v>0.1</v>
      </c>
      <c r="L160" s="3">
        <v>13.99</v>
      </c>
      <c r="M160" s="3">
        <f>SalesTable47[[#This Row],[Quantity]]*SalesTable47[[#This Row],[Unit Cost]]</f>
        <v>111.92</v>
      </c>
      <c r="N160" s="3">
        <f>SalesTable47[[#This Row],[Net Revenue]]-SalesTable47[[#This Row],[Total Cost]]</f>
        <v>123.08999999999999</v>
      </c>
      <c r="O160" s="2">
        <v>8</v>
      </c>
      <c r="P160" s="3">
        <f>SalesTable47[[#This Row],[Unit Price]]*SalesTable47[[#This Row],[Quantity]]</f>
        <v>261.12</v>
      </c>
      <c r="Q160" s="3">
        <f>ROUND(SalesTable47[[#This Row],[Unit Price]]*SalesTable47[[#This Row],[Quantity]]*(1-SalesTable47[[#This Row],[Discount %]]),2)</f>
        <v>235.01</v>
      </c>
      <c r="R160" s="3">
        <f>SalesTable47[[#This Row],[Net Revenue]]-SalesTable47[[#This Row],[Total Cost]]</f>
        <v>123.08999999999999</v>
      </c>
      <c r="S160" s="34">
        <f>SalesTable47[[#This Row],[Profit]]/SalesTable47[[#This Row],[Net Revenue]]</f>
        <v>0.52376494617250324</v>
      </c>
      <c r="T160" s="3"/>
    </row>
    <row r="161" spans="1:20">
      <c r="A161" s="1">
        <v>45804</v>
      </c>
      <c r="B161" t="s">
        <v>219</v>
      </c>
      <c r="C161" t="s">
        <v>89</v>
      </c>
      <c r="D161" t="s">
        <v>90</v>
      </c>
      <c r="E161" t="s">
        <v>75</v>
      </c>
      <c r="F161" t="s">
        <v>31</v>
      </c>
      <c r="G161" t="s">
        <v>32</v>
      </c>
      <c r="H161" t="s">
        <v>33</v>
      </c>
      <c r="I161" s="2">
        <v>3</v>
      </c>
      <c r="J161" s="3">
        <v>19.12</v>
      </c>
      <c r="K161" s="4">
        <v>0</v>
      </c>
      <c r="L161" s="3">
        <v>6.77</v>
      </c>
      <c r="M161" s="3">
        <f>SalesTable47[[#This Row],[Quantity]]*SalesTable47[[#This Row],[Unit Cost]]</f>
        <v>20.309999999999999</v>
      </c>
      <c r="N161" s="3">
        <f>SalesTable47[[#This Row],[Net Revenue]]-SalesTable47[[#This Row],[Total Cost]]</f>
        <v>37.049999999999997</v>
      </c>
      <c r="O161" s="2">
        <v>0</v>
      </c>
      <c r="P161" s="3">
        <f>SalesTable47[[#This Row],[Unit Price]]*SalesTable47[[#This Row],[Quantity]]</f>
        <v>57.36</v>
      </c>
      <c r="Q161" s="3">
        <f>ROUND(SalesTable47[[#This Row],[Unit Price]]*SalesTable47[[#This Row],[Quantity]]*(1-SalesTable47[[#This Row],[Discount %]]),2)</f>
        <v>57.36</v>
      </c>
      <c r="R161" s="3">
        <f>SalesTable47[[#This Row],[Net Revenue]]-SalesTable47[[#This Row],[Total Cost]]</f>
        <v>37.049999999999997</v>
      </c>
      <c r="S161" s="34">
        <f>SalesTable47[[#This Row],[Profit]]/SalesTable47[[#This Row],[Net Revenue]]</f>
        <v>0.64592050209205021</v>
      </c>
      <c r="T161" s="3"/>
    </row>
    <row r="162" spans="1:20">
      <c r="A162" s="1">
        <v>45752</v>
      </c>
      <c r="B162" t="s">
        <v>220</v>
      </c>
      <c r="C162" t="s">
        <v>22</v>
      </c>
      <c r="D162" t="s">
        <v>23</v>
      </c>
      <c r="E162" t="s">
        <v>24</v>
      </c>
      <c r="F162" t="s">
        <v>25</v>
      </c>
      <c r="G162" t="s">
        <v>26</v>
      </c>
      <c r="H162" t="s">
        <v>33</v>
      </c>
      <c r="I162" s="2">
        <v>1</v>
      </c>
      <c r="J162" s="3">
        <v>12.82</v>
      </c>
      <c r="K162" s="4">
        <v>0.05</v>
      </c>
      <c r="L162" s="3">
        <v>4.1900000000000004</v>
      </c>
      <c r="M162" s="3">
        <f>SalesTable47[[#This Row],[Quantity]]*SalesTable47[[#This Row],[Unit Cost]]</f>
        <v>4.1900000000000004</v>
      </c>
      <c r="N162" s="3">
        <f>SalesTable47[[#This Row],[Net Revenue]]-SalesTable47[[#This Row],[Total Cost]]</f>
        <v>7.9899999999999993</v>
      </c>
      <c r="O162" s="2">
        <v>0</v>
      </c>
      <c r="P162" s="3">
        <f>SalesTable47[[#This Row],[Unit Price]]*SalesTable47[[#This Row],[Quantity]]</f>
        <v>12.82</v>
      </c>
      <c r="Q162" s="3">
        <f>ROUND(SalesTable47[[#This Row],[Unit Price]]*SalesTable47[[#This Row],[Quantity]]*(1-SalesTable47[[#This Row],[Discount %]]),2)</f>
        <v>12.18</v>
      </c>
      <c r="R162" s="3">
        <f>SalesTable47[[#This Row],[Net Revenue]]-SalesTable47[[#This Row],[Total Cost]]</f>
        <v>7.9899999999999993</v>
      </c>
      <c r="S162" s="34">
        <f>SalesTable47[[#This Row],[Profit]]/SalesTable47[[#This Row],[Net Revenue]]</f>
        <v>0.65599343185550074</v>
      </c>
      <c r="T162" s="3"/>
    </row>
    <row r="163" spans="1:20">
      <c r="A163" s="1">
        <v>45768</v>
      </c>
      <c r="B163" t="s">
        <v>221</v>
      </c>
      <c r="C163" t="s">
        <v>58</v>
      </c>
      <c r="D163" t="s">
        <v>59</v>
      </c>
      <c r="E163" t="s">
        <v>17</v>
      </c>
      <c r="F163" t="s">
        <v>25</v>
      </c>
      <c r="G163" t="s">
        <v>26</v>
      </c>
      <c r="H163" t="s">
        <v>33</v>
      </c>
      <c r="I163" s="2">
        <v>1</v>
      </c>
      <c r="J163" s="3">
        <v>20.48</v>
      </c>
      <c r="K163" s="4">
        <v>0.2</v>
      </c>
      <c r="L163" s="3">
        <v>7.16</v>
      </c>
      <c r="M163" s="3">
        <f>SalesTable47[[#This Row],[Quantity]]*SalesTable47[[#This Row],[Unit Cost]]</f>
        <v>7.16</v>
      </c>
      <c r="N163" s="3">
        <f>SalesTable47[[#This Row],[Net Revenue]]-SalesTable47[[#This Row],[Total Cost]]</f>
        <v>9.2199999999999989</v>
      </c>
      <c r="O163" s="2">
        <v>0</v>
      </c>
      <c r="P163" s="3">
        <f>SalesTable47[[#This Row],[Unit Price]]*SalesTable47[[#This Row],[Quantity]]</f>
        <v>20.48</v>
      </c>
      <c r="Q163" s="3">
        <f>ROUND(SalesTable47[[#This Row],[Unit Price]]*SalesTable47[[#This Row],[Quantity]]*(1-SalesTable47[[#This Row],[Discount %]]),2)</f>
        <v>16.38</v>
      </c>
      <c r="R163" s="3">
        <f>SalesTable47[[#This Row],[Net Revenue]]-SalesTable47[[#This Row],[Total Cost]]</f>
        <v>9.2199999999999989</v>
      </c>
      <c r="S163" s="34">
        <f>SalesTable47[[#This Row],[Profit]]/SalesTable47[[#This Row],[Net Revenue]]</f>
        <v>0.56288156288156288</v>
      </c>
      <c r="T163" s="3"/>
    </row>
    <row r="164" spans="1:20">
      <c r="A164" s="1">
        <v>45877</v>
      </c>
      <c r="B164" t="s">
        <v>222</v>
      </c>
      <c r="C164" t="s">
        <v>15</v>
      </c>
      <c r="D164" t="s">
        <v>16</v>
      </c>
      <c r="E164" t="s">
        <v>17</v>
      </c>
      <c r="F164" t="s">
        <v>31</v>
      </c>
      <c r="G164" t="s">
        <v>32</v>
      </c>
      <c r="H164" t="s">
        <v>20</v>
      </c>
      <c r="I164" s="2">
        <v>1</v>
      </c>
      <c r="J164" s="3">
        <v>29.73</v>
      </c>
      <c r="K164" s="4">
        <v>0.2</v>
      </c>
      <c r="L164" s="3">
        <v>11.8</v>
      </c>
      <c r="M164" s="3">
        <f>SalesTable47[[#This Row],[Quantity]]*SalesTable47[[#This Row],[Unit Cost]]</f>
        <v>11.8</v>
      </c>
      <c r="N164" s="3">
        <f>SalesTable47[[#This Row],[Net Revenue]]-SalesTable47[[#This Row],[Total Cost]]</f>
        <v>11.98</v>
      </c>
      <c r="O164" s="2">
        <v>1</v>
      </c>
      <c r="P164" s="3">
        <f>SalesTable47[[#This Row],[Unit Price]]*SalesTable47[[#This Row],[Quantity]]</f>
        <v>29.73</v>
      </c>
      <c r="Q164" s="3">
        <f>ROUND(SalesTable47[[#This Row],[Unit Price]]*SalesTable47[[#This Row],[Quantity]]*(1-SalesTable47[[#This Row],[Discount %]]),2)</f>
        <v>23.78</v>
      </c>
      <c r="R164" s="3">
        <f>SalesTable47[[#This Row],[Net Revenue]]-SalesTable47[[#This Row],[Total Cost]]</f>
        <v>11.98</v>
      </c>
      <c r="S164" s="34">
        <f>SalesTable47[[#This Row],[Profit]]/SalesTable47[[#This Row],[Net Revenue]]</f>
        <v>0.50378469301934403</v>
      </c>
      <c r="T164" s="3"/>
    </row>
    <row r="165" spans="1:20">
      <c r="A165" s="1">
        <v>45660</v>
      </c>
      <c r="B165" t="s">
        <v>223</v>
      </c>
      <c r="C165" t="s">
        <v>22</v>
      </c>
      <c r="D165" t="s">
        <v>23</v>
      </c>
      <c r="E165" t="s">
        <v>24</v>
      </c>
      <c r="F165" t="s">
        <v>25</v>
      </c>
      <c r="G165" t="s">
        <v>26</v>
      </c>
      <c r="H165" t="s">
        <v>33</v>
      </c>
      <c r="I165" s="2">
        <v>10</v>
      </c>
      <c r="J165" s="3">
        <v>13.03</v>
      </c>
      <c r="K165" s="4">
        <v>0.1</v>
      </c>
      <c r="L165" s="3">
        <v>4.3099999999999996</v>
      </c>
      <c r="M165" s="3">
        <f>SalesTable47[[#This Row],[Quantity]]*SalesTable47[[#This Row],[Unit Cost]]</f>
        <v>43.099999999999994</v>
      </c>
      <c r="N165" s="3">
        <f>SalesTable47[[#This Row],[Net Revenue]]-SalesTable47[[#This Row],[Total Cost]]</f>
        <v>74.17</v>
      </c>
      <c r="O165" s="2">
        <v>0</v>
      </c>
      <c r="P165" s="3">
        <f>SalesTable47[[#This Row],[Unit Price]]*SalesTable47[[#This Row],[Quantity]]</f>
        <v>130.29999999999998</v>
      </c>
      <c r="Q165" s="3">
        <f>ROUND(SalesTable47[[#This Row],[Unit Price]]*SalesTable47[[#This Row],[Quantity]]*(1-SalesTable47[[#This Row],[Discount %]]),2)</f>
        <v>117.27</v>
      </c>
      <c r="R165" s="3">
        <f>SalesTable47[[#This Row],[Net Revenue]]-SalesTable47[[#This Row],[Total Cost]]</f>
        <v>74.17</v>
      </c>
      <c r="S165" s="34">
        <f>SalesTable47[[#This Row],[Profit]]/SalesTable47[[#This Row],[Net Revenue]]</f>
        <v>0.63247207299394559</v>
      </c>
      <c r="T165" s="3"/>
    </row>
    <row r="166" spans="1:20">
      <c r="A166" s="1">
        <v>45670</v>
      </c>
      <c r="B166" t="s">
        <v>224</v>
      </c>
      <c r="C166" t="s">
        <v>73</v>
      </c>
      <c r="D166" t="s">
        <v>74</v>
      </c>
      <c r="E166" t="s">
        <v>75</v>
      </c>
      <c r="F166" t="s">
        <v>18</v>
      </c>
      <c r="G166" t="s">
        <v>19</v>
      </c>
      <c r="H166" t="s">
        <v>33</v>
      </c>
      <c r="I166" s="2">
        <v>2</v>
      </c>
      <c r="J166" s="3">
        <v>31.16</v>
      </c>
      <c r="K166" s="4">
        <v>0.05</v>
      </c>
      <c r="L166" s="3">
        <v>14.33</v>
      </c>
      <c r="M166" s="3">
        <f>SalesTable47[[#This Row],[Quantity]]*SalesTable47[[#This Row],[Unit Cost]]</f>
        <v>28.66</v>
      </c>
      <c r="N166" s="3">
        <f>SalesTable47[[#This Row],[Net Revenue]]-SalesTable47[[#This Row],[Total Cost]]</f>
        <v>30.540000000000003</v>
      </c>
      <c r="O166" s="2">
        <v>0</v>
      </c>
      <c r="P166" s="3">
        <f>SalesTable47[[#This Row],[Unit Price]]*SalesTable47[[#This Row],[Quantity]]</f>
        <v>62.32</v>
      </c>
      <c r="Q166" s="3">
        <f>ROUND(SalesTable47[[#This Row],[Unit Price]]*SalesTable47[[#This Row],[Quantity]]*(1-SalesTable47[[#This Row],[Discount %]]),2)</f>
        <v>59.2</v>
      </c>
      <c r="R166" s="3">
        <f>SalesTable47[[#This Row],[Net Revenue]]-SalesTable47[[#This Row],[Total Cost]]</f>
        <v>30.540000000000003</v>
      </c>
      <c r="S166" s="34">
        <f>SalesTable47[[#This Row],[Profit]]/SalesTable47[[#This Row],[Net Revenue]]</f>
        <v>0.51587837837837835</v>
      </c>
      <c r="T166" s="3"/>
    </row>
    <row r="167" spans="1:20">
      <c r="A167" s="1">
        <v>45925</v>
      </c>
      <c r="B167" t="s">
        <v>225</v>
      </c>
      <c r="C167" t="s">
        <v>55</v>
      </c>
      <c r="D167" t="s">
        <v>56</v>
      </c>
      <c r="E167" t="s">
        <v>24</v>
      </c>
      <c r="F167" t="s">
        <v>18</v>
      </c>
      <c r="G167" t="s">
        <v>19</v>
      </c>
      <c r="H167" t="s">
        <v>20</v>
      </c>
      <c r="I167" s="2">
        <v>2</v>
      </c>
      <c r="J167" s="3">
        <v>9.4</v>
      </c>
      <c r="K167" s="4">
        <v>0</v>
      </c>
      <c r="L167" s="3">
        <v>2.87</v>
      </c>
      <c r="M167" s="3">
        <f>SalesTable47[[#This Row],[Quantity]]*SalesTable47[[#This Row],[Unit Cost]]</f>
        <v>5.74</v>
      </c>
      <c r="N167" s="3">
        <f>SalesTable47[[#This Row],[Net Revenue]]-SalesTable47[[#This Row],[Total Cost]]</f>
        <v>13.06</v>
      </c>
      <c r="O167" s="2">
        <v>2</v>
      </c>
      <c r="P167" s="3">
        <f>SalesTable47[[#This Row],[Unit Price]]*SalesTable47[[#This Row],[Quantity]]</f>
        <v>18.8</v>
      </c>
      <c r="Q167" s="3">
        <f>ROUND(SalesTable47[[#This Row],[Unit Price]]*SalesTable47[[#This Row],[Quantity]]*(1-SalesTable47[[#This Row],[Discount %]]),2)</f>
        <v>18.8</v>
      </c>
      <c r="R167" s="3">
        <f>SalesTable47[[#This Row],[Net Revenue]]-SalesTable47[[#This Row],[Total Cost]]</f>
        <v>13.06</v>
      </c>
      <c r="S167" s="34">
        <f>SalesTable47[[#This Row],[Profit]]/SalesTable47[[#This Row],[Net Revenue]]</f>
        <v>0.69468085106382982</v>
      </c>
      <c r="T167" s="3"/>
    </row>
    <row r="168" spans="1:20">
      <c r="A168" s="1">
        <v>45673</v>
      </c>
      <c r="B168" t="s">
        <v>226</v>
      </c>
      <c r="C168" t="s">
        <v>45</v>
      </c>
      <c r="D168" t="s">
        <v>46</v>
      </c>
      <c r="E168" t="s">
        <v>24</v>
      </c>
      <c r="F168" t="s">
        <v>31</v>
      </c>
      <c r="G168" t="s">
        <v>32</v>
      </c>
      <c r="H168" t="s">
        <v>33</v>
      </c>
      <c r="I168" s="2">
        <v>1</v>
      </c>
      <c r="J168" s="3">
        <v>23.37</v>
      </c>
      <c r="K168" s="4">
        <v>0.15</v>
      </c>
      <c r="L168" s="3">
        <v>8.34</v>
      </c>
      <c r="M168" s="3">
        <f>SalesTable47[[#This Row],[Quantity]]*SalesTable47[[#This Row],[Unit Cost]]</f>
        <v>8.34</v>
      </c>
      <c r="N168" s="3">
        <f>SalesTable47[[#This Row],[Net Revenue]]-SalesTable47[[#This Row],[Total Cost]]</f>
        <v>11.52</v>
      </c>
      <c r="O168" s="2">
        <v>0</v>
      </c>
      <c r="P168" s="3">
        <f>SalesTable47[[#This Row],[Unit Price]]*SalesTable47[[#This Row],[Quantity]]</f>
        <v>23.37</v>
      </c>
      <c r="Q168" s="3">
        <f>ROUND(SalesTable47[[#This Row],[Unit Price]]*SalesTable47[[#This Row],[Quantity]]*(1-SalesTable47[[#This Row],[Discount %]]),2)</f>
        <v>19.86</v>
      </c>
      <c r="R168" s="3">
        <f>SalesTable47[[#This Row],[Net Revenue]]-SalesTable47[[#This Row],[Total Cost]]</f>
        <v>11.52</v>
      </c>
      <c r="S168" s="34">
        <f>SalesTable47[[#This Row],[Profit]]/SalesTable47[[#This Row],[Net Revenue]]</f>
        <v>0.58006042296072502</v>
      </c>
      <c r="T168" s="3"/>
    </row>
    <row r="169" spans="1:20">
      <c r="A169" s="1">
        <v>45742</v>
      </c>
      <c r="B169" t="s">
        <v>227</v>
      </c>
      <c r="C169" t="s">
        <v>39</v>
      </c>
      <c r="D169" t="s">
        <v>40</v>
      </c>
      <c r="E169" t="s">
        <v>30</v>
      </c>
      <c r="F169" t="s">
        <v>41</v>
      </c>
      <c r="G169" t="s">
        <v>42</v>
      </c>
      <c r="H169" t="s">
        <v>20</v>
      </c>
      <c r="I169" s="2">
        <v>2</v>
      </c>
      <c r="J169" s="3">
        <v>54.65</v>
      </c>
      <c r="K169" s="4">
        <v>0.2</v>
      </c>
      <c r="L169" s="3">
        <v>26.5</v>
      </c>
      <c r="M169" s="3">
        <f>SalesTable47[[#This Row],[Quantity]]*SalesTable47[[#This Row],[Unit Cost]]</f>
        <v>53</v>
      </c>
      <c r="N169" s="3">
        <f>SalesTable47[[#This Row],[Net Revenue]]-SalesTable47[[#This Row],[Total Cost]]</f>
        <v>34.44</v>
      </c>
      <c r="O169" s="2">
        <v>2</v>
      </c>
      <c r="P169" s="3">
        <f>SalesTable47[[#This Row],[Unit Price]]*SalesTable47[[#This Row],[Quantity]]</f>
        <v>109.3</v>
      </c>
      <c r="Q169" s="3">
        <f>ROUND(SalesTable47[[#This Row],[Unit Price]]*SalesTable47[[#This Row],[Quantity]]*(1-SalesTable47[[#This Row],[Discount %]]),2)</f>
        <v>87.44</v>
      </c>
      <c r="R169" s="3">
        <f>SalesTable47[[#This Row],[Net Revenue]]-SalesTable47[[#This Row],[Total Cost]]</f>
        <v>34.44</v>
      </c>
      <c r="S169" s="34">
        <f>SalesTable47[[#This Row],[Profit]]/SalesTable47[[#This Row],[Net Revenue]]</f>
        <v>0.39387008234217746</v>
      </c>
      <c r="T169" s="3"/>
    </row>
    <row r="170" spans="1:20">
      <c r="A170" s="1">
        <v>45910</v>
      </c>
      <c r="B170" t="s">
        <v>228</v>
      </c>
      <c r="C170" t="s">
        <v>73</v>
      </c>
      <c r="D170" t="s">
        <v>74</v>
      </c>
      <c r="E170" t="s">
        <v>75</v>
      </c>
      <c r="F170" t="s">
        <v>41</v>
      </c>
      <c r="G170" t="s">
        <v>42</v>
      </c>
      <c r="H170" t="s">
        <v>33</v>
      </c>
      <c r="I170" s="2">
        <v>2</v>
      </c>
      <c r="J170" s="3">
        <v>31.27</v>
      </c>
      <c r="K170" s="4">
        <v>0.1</v>
      </c>
      <c r="L170" s="3">
        <v>14.16</v>
      </c>
      <c r="M170" s="3">
        <f>SalesTable47[[#This Row],[Quantity]]*SalesTable47[[#This Row],[Unit Cost]]</f>
        <v>28.32</v>
      </c>
      <c r="N170" s="3">
        <f>SalesTable47[[#This Row],[Net Revenue]]-SalesTable47[[#This Row],[Total Cost]]</f>
        <v>27.97</v>
      </c>
      <c r="O170" s="2">
        <v>0</v>
      </c>
      <c r="P170" s="3">
        <f>SalesTable47[[#This Row],[Unit Price]]*SalesTable47[[#This Row],[Quantity]]</f>
        <v>62.54</v>
      </c>
      <c r="Q170" s="3">
        <f>ROUND(SalesTable47[[#This Row],[Unit Price]]*SalesTable47[[#This Row],[Quantity]]*(1-SalesTable47[[#This Row],[Discount %]]),2)</f>
        <v>56.29</v>
      </c>
      <c r="R170" s="3">
        <f>SalesTable47[[#This Row],[Net Revenue]]-SalesTable47[[#This Row],[Total Cost]]</f>
        <v>27.97</v>
      </c>
      <c r="S170" s="34">
        <f>SalesTable47[[#This Row],[Profit]]/SalesTable47[[#This Row],[Net Revenue]]</f>
        <v>0.49689109966246225</v>
      </c>
      <c r="T170" s="3"/>
    </row>
    <row r="171" spans="1:20">
      <c r="A171" s="1">
        <v>45823</v>
      </c>
      <c r="B171" t="s">
        <v>229</v>
      </c>
      <c r="C171" t="s">
        <v>63</v>
      </c>
      <c r="D171" t="s">
        <v>64</v>
      </c>
      <c r="E171" t="s">
        <v>17</v>
      </c>
      <c r="F171" t="s">
        <v>52</v>
      </c>
      <c r="G171" t="s">
        <v>53</v>
      </c>
      <c r="H171" t="s">
        <v>20</v>
      </c>
      <c r="I171" s="2">
        <v>1</v>
      </c>
      <c r="J171" s="3">
        <v>80.91</v>
      </c>
      <c r="K171" s="4">
        <v>0.1</v>
      </c>
      <c r="L171" s="3">
        <v>45.03</v>
      </c>
      <c r="M171" s="3">
        <f>SalesTable47[[#This Row],[Quantity]]*SalesTable47[[#This Row],[Unit Cost]]</f>
        <v>45.03</v>
      </c>
      <c r="N171" s="3">
        <f>SalesTable47[[#This Row],[Net Revenue]]-SalesTable47[[#This Row],[Total Cost]]</f>
        <v>27.789999999999992</v>
      </c>
      <c r="O171" s="2">
        <v>1</v>
      </c>
      <c r="P171" s="3">
        <f>SalesTable47[[#This Row],[Unit Price]]*SalesTable47[[#This Row],[Quantity]]</f>
        <v>80.91</v>
      </c>
      <c r="Q171" s="3">
        <f>ROUND(SalesTable47[[#This Row],[Unit Price]]*SalesTable47[[#This Row],[Quantity]]*(1-SalesTable47[[#This Row],[Discount %]]),2)</f>
        <v>72.819999999999993</v>
      </c>
      <c r="R171" s="3">
        <f>SalesTable47[[#This Row],[Net Revenue]]-SalesTable47[[#This Row],[Total Cost]]</f>
        <v>27.789999999999992</v>
      </c>
      <c r="S171" s="34">
        <f>SalesTable47[[#This Row],[Profit]]/SalesTable47[[#This Row],[Net Revenue]]</f>
        <v>0.3816259269431474</v>
      </c>
      <c r="T171" s="3"/>
    </row>
    <row r="172" spans="1:20">
      <c r="A172" s="1">
        <v>45985</v>
      </c>
      <c r="B172" t="s">
        <v>230</v>
      </c>
      <c r="C172" t="s">
        <v>82</v>
      </c>
      <c r="D172" t="s">
        <v>83</v>
      </c>
      <c r="E172" t="s">
        <v>75</v>
      </c>
      <c r="F172" t="s">
        <v>41</v>
      </c>
      <c r="G172" t="s">
        <v>42</v>
      </c>
      <c r="H172" t="s">
        <v>33</v>
      </c>
      <c r="I172" s="2">
        <v>11</v>
      </c>
      <c r="J172" s="3">
        <v>27.57</v>
      </c>
      <c r="K172" s="4">
        <v>0.15</v>
      </c>
      <c r="L172" s="3">
        <v>11.83</v>
      </c>
      <c r="M172" s="3">
        <f>SalesTable47[[#This Row],[Quantity]]*SalesTable47[[#This Row],[Unit Cost]]</f>
        <v>130.13</v>
      </c>
      <c r="N172" s="3">
        <f>SalesTable47[[#This Row],[Net Revenue]]-SalesTable47[[#This Row],[Total Cost]]</f>
        <v>127.64999999999998</v>
      </c>
      <c r="O172" s="2">
        <v>0</v>
      </c>
      <c r="P172" s="3">
        <f>SalesTable47[[#This Row],[Unit Price]]*SalesTable47[[#This Row],[Quantity]]</f>
        <v>303.27</v>
      </c>
      <c r="Q172" s="3">
        <f>ROUND(SalesTable47[[#This Row],[Unit Price]]*SalesTable47[[#This Row],[Quantity]]*(1-SalesTable47[[#This Row],[Discount %]]),2)</f>
        <v>257.77999999999997</v>
      </c>
      <c r="R172" s="3">
        <f>SalesTable47[[#This Row],[Net Revenue]]-SalesTable47[[#This Row],[Total Cost]]</f>
        <v>127.64999999999998</v>
      </c>
      <c r="S172" s="34">
        <f>SalesTable47[[#This Row],[Profit]]/SalesTable47[[#This Row],[Net Revenue]]</f>
        <v>0.49518969664054618</v>
      </c>
      <c r="T172" s="3"/>
    </row>
    <row r="173" spans="1:20">
      <c r="A173" s="1">
        <v>45797</v>
      </c>
      <c r="B173" t="s">
        <v>231</v>
      </c>
      <c r="C173" t="s">
        <v>15</v>
      </c>
      <c r="D173" t="s">
        <v>16</v>
      </c>
      <c r="E173" t="s">
        <v>17</v>
      </c>
      <c r="F173" t="s">
        <v>52</v>
      </c>
      <c r="G173" t="s">
        <v>53</v>
      </c>
      <c r="H173" t="s">
        <v>20</v>
      </c>
      <c r="I173" s="2">
        <v>3</v>
      </c>
      <c r="J173" s="3">
        <v>29.89</v>
      </c>
      <c r="K173" s="4">
        <v>0.1</v>
      </c>
      <c r="L173" s="3">
        <v>11.97</v>
      </c>
      <c r="M173" s="3">
        <f>SalesTable47[[#This Row],[Quantity]]*SalesTable47[[#This Row],[Unit Cost]]</f>
        <v>35.910000000000004</v>
      </c>
      <c r="N173" s="3">
        <f>SalesTable47[[#This Row],[Net Revenue]]-SalesTable47[[#This Row],[Total Cost]]</f>
        <v>44.79</v>
      </c>
      <c r="O173" s="2">
        <v>3</v>
      </c>
      <c r="P173" s="3">
        <f>SalesTable47[[#This Row],[Unit Price]]*SalesTable47[[#This Row],[Quantity]]</f>
        <v>89.67</v>
      </c>
      <c r="Q173" s="3">
        <f>ROUND(SalesTable47[[#This Row],[Unit Price]]*SalesTable47[[#This Row],[Quantity]]*(1-SalesTable47[[#This Row],[Discount %]]),2)</f>
        <v>80.7</v>
      </c>
      <c r="R173" s="3">
        <f>SalesTable47[[#This Row],[Net Revenue]]-SalesTable47[[#This Row],[Total Cost]]</f>
        <v>44.79</v>
      </c>
      <c r="S173" s="34">
        <f>SalesTable47[[#This Row],[Profit]]/SalesTable47[[#This Row],[Net Revenue]]</f>
        <v>0.55501858736059473</v>
      </c>
      <c r="T173" s="3"/>
    </row>
    <row r="174" spans="1:20">
      <c r="A174" s="1">
        <v>45926</v>
      </c>
      <c r="B174" t="s">
        <v>232</v>
      </c>
      <c r="C174" t="s">
        <v>28</v>
      </c>
      <c r="D174" t="s">
        <v>29</v>
      </c>
      <c r="E174" t="s">
        <v>30</v>
      </c>
      <c r="F174" t="s">
        <v>41</v>
      </c>
      <c r="G174" t="s">
        <v>42</v>
      </c>
      <c r="H174" t="s">
        <v>33</v>
      </c>
      <c r="I174" s="2">
        <v>3</v>
      </c>
      <c r="J174" s="3">
        <v>25.01</v>
      </c>
      <c r="K174" s="4">
        <v>0</v>
      </c>
      <c r="L174" s="3">
        <v>10.69</v>
      </c>
      <c r="M174" s="3">
        <f>SalesTable47[[#This Row],[Quantity]]*SalesTable47[[#This Row],[Unit Cost]]</f>
        <v>32.07</v>
      </c>
      <c r="N174" s="3">
        <f>SalesTable47[[#This Row],[Net Revenue]]-SalesTable47[[#This Row],[Total Cost]]</f>
        <v>42.96</v>
      </c>
      <c r="O174" s="2">
        <v>0</v>
      </c>
      <c r="P174" s="3">
        <f>SalesTable47[[#This Row],[Unit Price]]*SalesTable47[[#This Row],[Quantity]]</f>
        <v>75.03</v>
      </c>
      <c r="Q174" s="3">
        <f>ROUND(SalesTable47[[#This Row],[Unit Price]]*SalesTable47[[#This Row],[Quantity]]*(1-SalesTable47[[#This Row],[Discount %]]),2)</f>
        <v>75.03</v>
      </c>
      <c r="R174" s="3">
        <f>SalesTable47[[#This Row],[Net Revenue]]-SalesTable47[[#This Row],[Total Cost]]</f>
        <v>42.96</v>
      </c>
      <c r="S174" s="34">
        <f>SalesTable47[[#This Row],[Profit]]/SalesTable47[[#This Row],[Net Revenue]]</f>
        <v>0.57257097161135551</v>
      </c>
      <c r="T174" s="3"/>
    </row>
    <row r="175" spans="1:20">
      <c r="A175" s="1">
        <v>45736</v>
      </c>
      <c r="B175" t="s">
        <v>233</v>
      </c>
      <c r="C175" t="s">
        <v>45</v>
      </c>
      <c r="D175" t="s">
        <v>46</v>
      </c>
      <c r="E175" t="s">
        <v>24</v>
      </c>
      <c r="F175" t="s">
        <v>52</v>
      </c>
      <c r="G175" t="s">
        <v>53</v>
      </c>
      <c r="H175" t="s">
        <v>20</v>
      </c>
      <c r="I175" s="2">
        <v>1</v>
      </c>
      <c r="J175" s="3">
        <v>23.37</v>
      </c>
      <c r="K175" s="4">
        <v>0.1</v>
      </c>
      <c r="L175" s="3">
        <v>8.65</v>
      </c>
      <c r="M175" s="3">
        <f>SalesTable47[[#This Row],[Quantity]]*SalesTable47[[#This Row],[Unit Cost]]</f>
        <v>8.65</v>
      </c>
      <c r="N175" s="3">
        <f>SalesTable47[[#This Row],[Net Revenue]]-SalesTable47[[#This Row],[Total Cost]]</f>
        <v>12.38</v>
      </c>
      <c r="O175" s="2">
        <v>1</v>
      </c>
      <c r="P175" s="3">
        <f>SalesTable47[[#This Row],[Unit Price]]*SalesTable47[[#This Row],[Quantity]]</f>
        <v>23.37</v>
      </c>
      <c r="Q175" s="3">
        <f>ROUND(SalesTable47[[#This Row],[Unit Price]]*SalesTable47[[#This Row],[Quantity]]*(1-SalesTable47[[#This Row],[Discount %]]),2)</f>
        <v>21.03</v>
      </c>
      <c r="R175" s="3">
        <f>SalesTable47[[#This Row],[Net Revenue]]-SalesTable47[[#This Row],[Total Cost]]</f>
        <v>12.38</v>
      </c>
      <c r="S175" s="34">
        <f>SalesTable47[[#This Row],[Profit]]/SalesTable47[[#This Row],[Net Revenue]]</f>
        <v>0.58868283404660005</v>
      </c>
      <c r="T175" s="3"/>
    </row>
    <row r="176" spans="1:20">
      <c r="A176" s="1">
        <v>45662</v>
      </c>
      <c r="B176" t="s">
        <v>234</v>
      </c>
      <c r="C176" t="s">
        <v>45</v>
      </c>
      <c r="D176" t="s">
        <v>46</v>
      </c>
      <c r="E176" t="s">
        <v>24</v>
      </c>
      <c r="F176" t="s">
        <v>52</v>
      </c>
      <c r="G176" t="s">
        <v>53</v>
      </c>
      <c r="H176" t="s">
        <v>33</v>
      </c>
      <c r="I176" s="2">
        <v>2</v>
      </c>
      <c r="J176" s="3">
        <v>23.35</v>
      </c>
      <c r="K176" s="4">
        <v>0</v>
      </c>
      <c r="L176" s="3">
        <v>8.51</v>
      </c>
      <c r="M176" s="3">
        <f>SalesTable47[[#This Row],[Quantity]]*SalesTable47[[#This Row],[Unit Cost]]</f>
        <v>17.02</v>
      </c>
      <c r="N176" s="3">
        <f>SalesTable47[[#This Row],[Net Revenue]]-SalesTable47[[#This Row],[Total Cost]]</f>
        <v>29.680000000000003</v>
      </c>
      <c r="O176" s="2">
        <v>0</v>
      </c>
      <c r="P176" s="3">
        <f>SalesTable47[[#This Row],[Unit Price]]*SalesTable47[[#This Row],[Quantity]]</f>
        <v>46.7</v>
      </c>
      <c r="Q176" s="3">
        <f>ROUND(SalesTable47[[#This Row],[Unit Price]]*SalesTable47[[#This Row],[Quantity]]*(1-SalesTable47[[#This Row],[Discount %]]),2)</f>
        <v>46.7</v>
      </c>
      <c r="R176" s="3">
        <f>SalesTable47[[#This Row],[Net Revenue]]-SalesTable47[[#This Row],[Total Cost]]</f>
        <v>29.680000000000003</v>
      </c>
      <c r="S176" s="34">
        <f>SalesTable47[[#This Row],[Profit]]/SalesTable47[[#This Row],[Net Revenue]]</f>
        <v>0.63554603854389724</v>
      </c>
      <c r="T176" s="3"/>
    </row>
    <row r="177" spans="1:20">
      <c r="A177" s="1">
        <v>45829</v>
      </c>
      <c r="B177" t="s">
        <v>235</v>
      </c>
      <c r="C177" t="s">
        <v>49</v>
      </c>
      <c r="D177" t="s">
        <v>50</v>
      </c>
      <c r="E177" t="s">
        <v>30</v>
      </c>
      <c r="F177" t="s">
        <v>31</v>
      </c>
      <c r="G177" t="s">
        <v>32</v>
      </c>
      <c r="H177" t="s">
        <v>33</v>
      </c>
      <c r="I177" s="2">
        <v>1</v>
      </c>
      <c r="J177" s="3">
        <v>186.41</v>
      </c>
      <c r="K177" s="4">
        <v>0.2</v>
      </c>
      <c r="L177" s="3">
        <v>117.47</v>
      </c>
      <c r="M177" s="3">
        <f>SalesTable47[[#This Row],[Quantity]]*SalesTable47[[#This Row],[Unit Cost]]</f>
        <v>117.47</v>
      </c>
      <c r="N177" s="3">
        <f>SalesTable47[[#This Row],[Net Revenue]]-SalesTable47[[#This Row],[Total Cost]]</f>
        <v>31.659999999999997</v>
      </c>
      <c r="O177" s="2">
        <v>0</v>
      </c>
      <c r="P177" s="3">
        <f>SalesTable47[[#This Row],[Unit Price]]*SalesTable47[[#This Row],[Quantity]]</f>
        <v>186.41</v>
      </c>
      <c r="Q177" s="3">
        <f>ROUND(SalesTable47[[#This Row],[Unit Price]]*SalesTable47[[#This Row],[Quantity]]*(1-SalesTable47[[#This Row],[Discount %]]),2)</f>
        <v>149.13</v>
      </c>
      <c r="R177" s="3">
        <f>SalesTable47[[#This Row],[Net Revenue]]-SalesTable47[[#This Row],[Total Cost]]</f>
        <v>31.659999999999997</v>
      </c>
      <c r="S177" s="34">
        <f>SalesTable47[[#This Row],[Profit]]/SalesTable47[[#This Row],[Net Revenue]]</f>
        <v>0.21229799503788638</v>
      </c>
      <c r="T177" s="3"/>
    </row>
    <row r="178" spans="1:20">
      <c r="A178" s="1">
        <v>45878</v>
      </c>
      <c r="B178" t="s">
        <v>236</v>
      </c>
      <c r="C178" t="s">
        <v>58</v>
      </c>
      <c r="D178" t="s">
        <v>59</v>
      </c>
      <c r="E178" t="s">
        <v>17</v>
      </c>
      <c r="F178" t="s">
        <v>18</v>
      </c>
      <c r="G178" t="s">
        <v>19</v>
      </c>
      <c r="H178" t="s">
        <v>33</v>
      </c>
      <c r="I178" s="2">
        <v>2</v>
      </c>
      <c r="J178" s="3">
        <v>20.12</v>
      </c>
      <c r="K178" s="4">
        <v>0.15</v>
      </c>
      <c r="L178" s="3">
        <v>7.21</v>
      </c>
      <c r="M178" s="3">
        <f>SalesTable47[[#This Row],[Quantity]]*SalesTable47[[#This Row],[Unit Cost]]</f>
        <v>14.42</v>
      </c>
      <c r="N178" s="3">
        <f>SalesTable47[[#This Row],[Net Revenue]]-SalesTable47[[#This Row],[Total Cost]]</f>
        <v>19.78</v>
      </c>
      <c r="O178" s="2">
        <v>0</v>
      </c>
      <c r="P178" s="3">
        <f>SalesTable47[[#This Row],[Unit Price]]*SalesTable47[[#This Row],[Quantity]]</f>
        <v>40.24</v>
      </c>
      <c r="Q178" s="3">
        <f>ROUND(SalesTable47[[#This Row],[Unit Price]]*SalesTable47[[#This Row],[Quantity]]*(1-SalesTable47[[#This Row],[Discount %]]),2)</f>
        <v>34.200000000000003</v>
      </c>
      <c r="R178" s="3">
        <f>SalesTable47[[#This Row],[Net Revenue]]-SalesTable47[[#This Row],[Total Cost]]</f>
        <v>19.78</v>
      </c>
      <c r="S178" s="34">
        <f>SalesTable47[[#This Row],[Profit]]/SalesTable47[[#This Row],[Net Revenue]]</f>
        <v>0.57836257309941519</v>
      </c>
      <c r="T178" s="3"/>
    </row>
    <row r="179" spans="1:20">
      <c r="A179" s="1">
        <v>45719</v>
      </c>
      <c r="B179" t="s">
        <v>237</v>
      </c>
      <c r="C179" t="s">
        <v>89</v>
      </c>
      <c r="D179" t="s">
        <v>90</v>
      </c>
      <c r="E179" t="s">
        <v>75</v>
      </c>
      <c r="F179" t="s">
        <v>31</v>
      </c>
      <c r="G179" t="s">
        <v>32</v>
      </c>
      <c r="H179" t="s">
        <v>33</v>
      </c>
      <c r="I179" s="2">
        <v>3</v>
      </c>
      <c r="J179" s="3">
        <v>18.52</v>
      </c>
      <c r="K179" s="4">
        <v>0.1</v>
      </c>
      <c r="L179" s="3">
        <v>6.95</v>
      </c>
      <c r="M179" s="3">
        <f>SalesTable47[[#This Row],[Quantity]]*SalesTable47[[#This Row],[Unit Cost]]</f>
        <v>20.85</v>
      </c>
      <c r="N179" s="3">
        <f>SalesTable47[[#This Row],[Net Revenue]]-SalesTable47[[#This Row],[Total Cost]]</f>
        <v>29.15</v>
      </c>
      <c r="O179" s="2">
        <v>0</v>
      </c>
      <c r="P179" s="3">
        <f>SalesTable47[[#This Row],[Unit Price]]*SalesTable47[[#This Row],[Quantity]]</f>
        <v>55.56</v>
      </c>
      <c r="Q179" s="3">
        <f>ROUND(SalesTable47[[#This Row],[Unit Price]]*SalesTable47[[#This Row],[Quantity]]*(1-SalesTable47[[#This Row],[Discount %]]),2)</f>
        <v>50</v>
      </c>
      <c r="R179" s="3">
        <f>SalesTable47[[#This Row],[Net Revenue]]-SalesTable47[[#This Row],[Total Cost]]</f>
        <v>29.15</v>
      </c>
      <c r="S179" s="34">
        <f>SalesTable47[[#This Row],[Profit]]/SalesTable47[[#This Row],[Net Revenue]]</f>
        <v>0.58299999999999996</v>
      </c>
      <c r="T179" s="3"/>
    </row>
    <row r="180" spans="1:20">
      <c r="A180" s="1">
        <v>45948</v>
      </c>
      <c r="B180" t="s">
        <v>238</v>
      </c>
      <c r="C180" t="s">
        <v>22</v>
      </c>
      <c r="D180" t="s">
        <v>23</v>
      </c>
      <c r="E180" t="s">
        <v>24</v>
      </c>
      <c r="F180" t="s">
        <v>18</v>
      </c>
      <c r="G180" t="s">
        <v>19</v>
      </c>
      <c r="H180" t="s">
        <v>33</v>
      </c>
      <c r="I180" s="2">
        <v>7</v>
      </c>
      <c r="J180" s="3">
        <v>13.16</v>
      </c>
      <c r="K180" s="4">
        <v>0</v>
      </c>
      <c r="L180" s="3">
        <v>4.3</v>
      </c>
      <c r="M180" s="3">
        <f>SalesTable47[[#This Row],[Quantity]]*SalesTable47[[#This Row],[Unit Cost]]</f>
        <v>30.099999999999998</v>
      </c>
      <c r="N180" s="3">
        <f>SalesTable47[[#This Row],[Net Revenue]]-SalesTable47[[#This Row],[Total Cost]]</f>
        <v>62.02000000000001</v>
      </c>
      <c r="O180" s="2">
        <v>0</v>
      </c>
      <c r="P180" s="3">
        <f>SalesTable47[[#This Row],[Unit Price]]*SalesTable47[[#This Row],[Quantity]]</f>
        <v>92.12</v>
      </c>
      <c r="Q180" s="3">
        <f>ROUND(SalesTable47[[#This Row],[Unit Price]]*SalesTable47[[#This Row],[Quantity]]*(1-SalesTable47[[#This Row],[Discount %]]),2)</f>
        <v>92.12</v>
      </c>
      <c r="R180" s="3">
        <f>SalesTable47[[#This Row],[Net Revenue]]-SalesTable47[[#This Row],[Total Cost]]</f>
        <v>62.02000000000001</v>
      </c>
      <c r="S180" s="34">
        <f>SalesTable47[[#This Row],[Profit]]/SalesTable47[[#This Row],[Net Revenue]]</f>
        <v>0.67325227963525847</v>
      </c>
      <c r="T180" s="3"/>
    </row>
    <row r="181" spans="1:20">
      <c r="A181" s="1">
        <v>45842</v>
      </c>
      <c r="B181" t="s">
        <v>239</v>
      </c>
      <c r="C181" t="s">
        <v>39</v>
      </c>
      <c r="D181" t="s">
        <v>40</v>
      </c>
      <c r="E181" t="s">
        <v>30</v>
      </c>
      <c r="F181" t="s">
        <v>31</v>
      </c>
      <c r="G181" t="s">
        <v>32</v>
      </c>
      <c r="H181" t="s">
        <v>20</v>
      </c>
      <c r="I181" s="2">
        <v>3</v>
      </c>
      <c r="J181" s="3">
        <v>54.53</v>
      </c>
      <c r="K181" s="4">
        <v>0.1</v>
      </c>
      <c r="L181" s="3">
        <v>27.52</v>
      </c>
      <c r="M181" s="3">
        <f>SalesTable47[[#This Row],[Quantity]]*SalesTable47[[#This Row],[Unit Cost]]</f>
        <v>82.56</v>
      </c>
      <c r="N181" s="3">
        <f>SalesTable47[[#This Row],[Net Revenue]]-SalesTable47[[#This Row],[Total Cost]]</f>
        <v>64.669999999999987</v>
      </c>
      <c r="O181" s="2">
        <v>3</v>
      </c>
      <c r="P181" s="3">
        <f>SalesTable47[[#This Row],[Unit Price]]*SalesTable47[[#This Row],[Quantity]]</f>
        <v>163.59</v>
      </c>
      <c r="Q181" s="3">
        <f>ROUND(SalesTable47[[#This Row],[Unit Price]]*SalesTable47[[#This Row],[Quantity]]*(1-SalesTable47[[#This Row],[Discount %]]),2)</f>
        <v>147.22999999999999</v>
      </c>
      <c r="R181" s="3">
        <f>SalesTable47[[#This Row],[Net Revenue]]-SalesTable47[[#This Row],[Total Cost]]</f>
        <v>64.669999999999987</v>
      </c>
      <c r="S181" s="34">
        <f>SalesTable47[[#This Row],[Profit]]/SalesTable47[[#This Row],[Net Revenue]]</f>
        <v>0.43924471914691293</v>
      </c>
      <c r="T181" s="3"/>
    </row>
    <row r="182" spans="1:20">
      <c r="A182" s="1">
        <v>45691</v>
      </c>
      <c r="B182" t="s">
        <v>240</v>
      </c>
      <c r="C182" t="s">
        <v>66</v>
      </c>
      <c r="D182" t="s">
        <v>67</v>
      </c>
      <c r="E182" t="s">
        <v>30</v>
      </c>
      <c r="F182" t="s">
        <v>18</v>
      </c>
      <c r="G182" t="s">
        <v>19</v>
      </c>
      <c r="H182" t="s">
        <v>33</v>
      </c>
      <c r="I182" s="2">
        <v>5</v>
      </c>
      <c r="J182" s="3">
        <v>69.900000000000006</v>
      </c>
      <c r="K182" s="4">
        <v>0.1</v>
      </c>
      <c r="L182" s="3">
        <v>34.369999999999997</v>
      </c>
      <c r="M182" s="3">
        <f>SalesTable47[[#This Row],[Quantity]]*SalesTable47[[#This Row],[Unit Cost]]</f>
        <v>171.85</v>
      </c>
      <c r="N182" s="3">
        <f>SalesTable47[[#This Row],[Net Revenue]]-SalesTable47[[#This Row],[Total Cost]]</f>
        <v>142.70000000000002</v>
      </c>
      <c r="O182" s="2">
        <v>0</v>
      </c>
      <c r="P182" s="3">
        <f>SalesTable47[[#This Row],[Unit Price]]*SalesTable47[[#This Row],[Quantity]]</f>
        <v>349.5</v>
      </c>
      <c r="Q182" s="3">
        <f>ROUND(SalesTable47[[#This Row],[Unit Price]]*SalesTable47[[#This Row],[Quantity]]*(1-SalesTable47[[#This Row],[Discount %]]),2)</f>
        <v>314.55</v>
      </c>
      <c r="R182" s="3">
        <f>SalesTable47[[#This Row],[Net Revenue]]-SalesTable47[[#This Row],[Total Cost]]</f>
        <v>142.70000000000002</v>
      </c>
      <c r="S182" s="34">
        <f>SalesTable47[[#This Row],[Profit]]/SalesTable47[[#This Row],[Net Revenue]]</f>
        <v>0.45366396439357815</v>
      </c>
      <c r="T182" s="3"/>
    </row>
    <row r="183" spans="1:20">
      <c r="A183" s="1">
        <v>45964</v>
      </c>
      <c r="B183" t="s">
        <v>241</v>
      </c>
      <c r="C183" t="s">
        <v>69</v>
      </c>
      <c r="D183" t="s">
        <v>70</v>
      </c>
      <c r="E183" t="s">
        <v>30</v>
      </c>
      <c r="F183" t="s">
        <v>18</v>
      </c>
      <c r="G183" t="s">
        <v>19</v>
      </c>
      <c r="H183" t="s">
        <v>33</v>
      </c>
      <c r="I183" s="2">
        <v>6</v>
      </c>
      <c r="J183" s="3">
        <v>39.619999999999997</v>
      </c>
      <c r="K183" s="4">
        <v>0.2</v>
      </c>
      <c r="L183" s="3">
        <v>18.02</v>
      </c>
      <c r="M183" s="3">
        <f>SalesTable47[[#This Row],[Quantity]]*SalesTable47[[#This Row],[Unit Cost]]</f>
        <v>108.12</v>
      </c>
      <c r="N183" s="3">
        <f>SalesTable47[[#This Row],[Net Revenue]]-SalesTable47[[#This Row],[Total Cost]]</f>
        <v>82.06</v>
      </c>
      <c r="O183" s="2">
        <v>0</v>
      </c>
      <c r="P183" s="3">
        <f>SalesTable47[[#This Row],[Unit Price]]*SalesTable47[[#This Row],[Quantity]]</f>
        <v>237.71999999999997</v>
      </c>
      <c r="Q183" s="3">
        <f>ROUND(SalesTable47[[#This Row],[Unit Price]]*SalesTable47[[#This Row],[Quantity]]*(1-SalesTable47[[#This Row],[Discount %]]),2)</f>
        <v>190.18</v>
      </c>
      <c r="R183" s="3">
        <f>SalesTable47[[#This Row],[Net Revenue]]-SalesTable47[[#This Row],[Total Cost]]</f>
        <v>82.06</v>
      </c>
      <c r="S183" s="34">
        <f>SalesTable47[[#This Row],[Profit]]/SalesTable47[[#This Row],[Net Revenue]]</f>
        <v>0.43148596066884004</v>
      </c>
      <c r="T183" s="3"/>
    </row>
    <row r="184" spans="1:20">
      <c r="A184" s="1">
        <v>46005</v>
      </c>
      <c r="B184" t="s">
        <v>242</v>
      </c>
      <c r="C184" t="s">
        <v>22</v>
      </c>
      <c r="D184" t="s">
        <v>23</v>
      </c>
      <c r="E184" t="s">
        <v>24</v>
      </c>
      <c r="F184" t="s">
        <v>41</v>
      </c>
      <c r="G184" t="s">
        <v>42</v>
      </c>
      <c r="H184" t="s">
        <v>33</v>
      </c>
      <c r="I184" s="2">
        <v>4</v>
      </c>
      <c r="J184" s="3">
        <v>12.73</v>
      </c>
      <c r="K184" s="4">
        <v>0.1</v>
      </c>
      <c r="L184" s="3">
        <v>4.2</v>
      </c>
      <c r="M184" s="3">
        <f>SalesTable47[[#This Row],[Quantity]]*SalesTable47[[#This Row],[Unit Cost]]</f>
        <v>16.8</v>
      </c>
      <c r="N184" s="3">
        <f>SalesTable47[[#This Row],[Net Revenue]]-SalesTable47[[#This Row],[Total Cost]]</f>
        <v>29.029999999999998</v>
      </c>
      <c r="O184" s="2">
        <v>0</v>
      </c>
      <c r="P184" s="3">
        <f>SalesTable47[[#This Row],[Unit Price]]*SalesTable47[[#This Row],[Quantity]]</f>
        <v>50.92</v>
      </c>
      <c r="Q184" s="3">
        <f>ROUND(SalesTable47[[#This Row],[Unit Price]]*SalesTable47[[#This Row],[Quantity]]*(1-SalesTable47[[#This Row],[Discount %]]),2)</f>
        <v>45.83</v>
      </c>
      <c r="R184" s="3">
        <f>SalesTable47[[#This Row],[Net Revenue]]-SalesTable47[[#This Row],[Total Cost]]</f>
        <v>29.029999999999998</v>
      </c>
      <c r="S184" s="34">
        <f>SalesTable47[[#This Row],[Profit]]/SalesTable47[[#This Row],[Net Revenue]]</f>
        <v>0.63342788566441188</v>
      </c>
      <c r="T184" s="3"/>
    </row>
    <row r="185" spans="1:20">
      <c r="A185" s="1">
        <v>46008</v>
      </c>
      <c r="B185" t="s">
        <v>243</v>
      </c>
      <c r="C185" t="s">
        <v>63</v>
      </c>
      <c r="D185" t="s">
        <v>64</v>
      </c>
      <c r="E185" t="s">
        <v>17</v>
      </c>
      <c r="F185" t="s">
        <v>18</v>
      </c>
      <c r="G185" t="s">
        <v>19</v>
      </c>
      <c r="H185" t="s">
        <v>33</v>
      </c>
      <c r="I185" s="2">
        <v>5</v>
      </c>
      <c r="J185" s="3">
        <v>78.91</v>
      </c>
      <c r="K185" s="4">
        <v>0.05</v>
      </c>
      <c r="L185" s="3">
        <v>44.27</v>
      </c>
      <c r="M185" s="3">
        <f>SalesTable47[[#This Row],[Quantity]]*SalesTable47[[#This Row],[Unit Cost]]</f>
        <v>221.35000000000002</v>
      </c>
      <c r="N185" s="3">
        <f>SalesTable47[[#This Row],[Net Revenue]]-SalesTable47[[#This Row],[Total Cost]]</f>
        <v>153.46999999999997</v>
      </c>
      <c r="O185" s="2">
        <v>0</v>
      </c>
      <c r="P185" s="3">
        <f>SalesTable47[[#This Row],[Unit Price]]*SalesTable47[[#This Row],[Quantity]]</f>
        <v>394.54999999999995</v>
      </c>
      <c r="Q185" s="3">
        <f>ROUND(SalesTable47[[#This Row],[Unit Price]]*SalesTable47[[#This Row],[Quantity]]*(1-SalesTable47[[#This Row],[Discount %]]),2)</f>
        <v>374.82</v>
      </c>
      <c r="R185" s="3">
        <f>SalesTable47[[#This Row],[Net Revenue]]-SalesTable47[[#This Row],[Total Cost]]</f>
        <v>153.46999999999997</v>
      </c>
      <c r="S185" s="34">
        <f>SalesTable47[[#This Row],[Profit]]/SalesTable47[[#This Row],[Net Revenue]]</f>
        <v>0.40944986927058313</v>
      </c>
      <c r="T185" s="3"/>
    </row>
    <row r="186" spans="1:20">
      <c r="A186" s="1">
        <v>45919</v>
      </c>
      <c r="B186" t="s">
        <v>244</v>
      </c>
      <c r="C186" t="s">
        <v>55</v>
      </c>
      <c r="D186" t="s">
        <v>56</v>
      </c>
      <c r="E186" t="s">
        <v>24</v>
      </c>
      <c r="F186" t="s">
        <v>31</v>
      </c>
      <c r="G186" t="s">
        <v>32</v>
      </c>
      <c r="H186" t="s">
        <v>20</v>
      </c>
      <c r="I186" s="2">
        <v>4</v>
      </c>
      <c r="J186" s="3">
        <v>9.7200000000000006</v>
      </c>
      <c r="K186" s="4">
        <v>0.1</v>
      </c>
      <c r="L186" s="3">
        <v>2.86</v>
      </c>
      <c r="M186" s="3">
        <f>SalesTable47[[#This Row],[Quantity]]*SalesTable47[[#This Row],[Unit Cost]]</f>
        <v>11.44</v>
      </c>
      <c r="N186" s="3">
        <f>SalesTable47[[#This Row],[Net Revenue]]-SalesTable47[[#This Row],[Total Cost]]</f>
        <v>23.550000000000004</v>
      </c>
      <c r="O186" s="2">
        <v>4</v>
      </c>
      <c r="P186" s="3">
        <f>SalesTable47[[#This Row],[Unit Price]]*SalesTable47[[#This Row],[Quantity]]</f>
        <v>38.880000000000003</v>
      </c>
      <c r="Q186" s="3">
        <f>ROUND(SalesTable47[[#This Row],[Unit Price]]*SalesTable47[[#This Row],[Quantity]]*(1-SalesTable47[[#This Row],[Discount %]]),2)</f>
        <v>34.99</v>
      </c>
      <c r="R186" s="3">
        <f>SalesTable47[[#This Row],[Net Revenue]]-SalesTable47[[#This Row],[Total Cost]]</f>
        <v>23.550000000000004</v>
      </c>
      <c r="S186" s="34">
        <f>SalesTable47[[#This Row],[Profit]]/SalesTable47[[#This Row],[Net Revenue]]</f>
        <v>0.67304944269791378</v>
      </c>
      <c r="T186" s="3"/>
    </row>
    <row r="187" spans="1:20">
      <c r="A187" s="1">
        <v>45962</v>
      </c>
      <c r="B187" t="s">
        <v>245</v>
      </c>
      <c r="C187" t="s">
        <v>66</v>
      </c>
      <c r="D187" t="s">
        <v>67</v>
      </c>
      <c r="E187" t="s">
        <v>30</v>
      </c>
      <c r="F187" t="s">
        <v>41</v>
      </c>
      <c r="G187" t="s">
        <v>42</v>
      </c>
      <c r="H187" t="s">
        <v>33</v>
      </c>
      <c r="I187" s="2">
        <v>7</v>
      </c>
      <c r="J187" s="3">
        <v>70.62</v>
      </c>
      <c r="K187" s="4">
        <v>0.1</v>
      </c>
      <c r="L187" s="3">
        <v>33.36</v>
      </c>
      <c r="M187" s="3">
        <f>SalesTable47[[#This Row],[Quantity]]*SalesTable47[[#This Row],[Unit Cost]]</f>
        <v>233.51999999999998</v>
      </c>
      <c r="N187" s="3">
        <f>SalesTable47[[#This Row],[Net Revenue]]-SalesTable47[[#This Row],[Total Cost]]</f>
        <v>211.39000000000004</v>
      </c>
      <c r="O187" s="2">
        <v>0</v>
      </c>
      <c r="P187" s="3">
        <f>SalesTable47[[#This Row],[Unit Price]]*SalesTable47[[#This Row],[Quantity]]</f>
        <v>494.34000000000003</v>
      </c>
      <c r="Q187" s="3">
        <f>ROUND(SalesTable47[[#This Row],[Unit Price]]*SalesTable47[[#This Row],[Quantity]]*(1-SalesTable47[[#This Row],[Discount %]]),2)</f>
        <v>444.91</v>
      </c>
      <c r="R187" s="3">
        <f>SalesTable47[[#This Row],[Net Revenue]]-SalesTable47[[#This Row],[Total Cost]]</f>
        <v>211.39000000000004</v>
      </c>
      <c r="S187" s="34">
        <f>SalesTable47[[#This Row],[Profit]]/SalesTable47[[#This Row],[Net Revenue]]</f>
        <v>0.47512980153289436</v>
      </c>
      <c r="T187" s="3"/>
    </row>
    <row r="188" spans="1:20">
      <c r="A188" s="1">
        <v>46009</v>
      </c>
      <c r="B188" t="s">
        <v>246</v>
      </c>
      <c r="C188" t="s">
        <v>49</v>
      </c>
      <c r="D188" t="s">
        <v>50</v>
      </c>
      <c r="E188" t="s">
        <v>30</v>
      </c>
      <c r="F188" t="s">
        <v>18</v>
      </c>
      <c r="G188" t="s">
        <v>19</v>
      </c>
      <c r="H188" t="s">
        <v>33</v>
      </c>
      <c r="I188" s="2">
        <v>8</v>
      </c>
      <c r="J188" s="3">
        <v>187.68</v>
      </c>
      <c r="K188" s="4">
        <v>0</v>
      </c>
      <c r="L188" s="3">
        <v>116.39</v>
      </c>
      <c r="M188" s="3">
        <f>SalesTable47[[#This Row],[Quantity]]*SalesTable47[[#This Row],[Unit Cost]]</f>
        <v>931.12</v>
      </c>
      <c r="N188" s="3">
        <f>SalesTable47[[#This Row],[Net Revenue]]-SalesTable47[[#This Row],[Total Cost]]</f>
        <v>570.32000000000005</v>
      </c>
      <c r="O188" s="2">
        <v>0</v>
      </c>
      <c r="P188" s="3">
        <f>SalesTable47[[#This Row],[Unit Price]]*SalesTable47[[#This Row],[Quantity]]</f>
        <v>1501.44</v>
      </c>
      <c r="Q188" s="3">
        <f>ROUND(SalesTable47[[#This Row],[Unit Price]]*SalesTable47[[#This Row],[Quantity]]*(1-SalesTable47[[#This Row],[Discount %]]),2)</f>
        <v>1501.44</v>
      </c>
      <c r="R188" s="3">
        <f>SalesTable47[[#This Row],[Net Revenue]]-SalesTable47[[#This Row],[Total Cost]]</f>
        <v>570.32000000000005</v>
      </c>
      <c r="S188" s="34">
        <f>SalesTable47[[#This Row],[Profit]]/SalesTable47[[#This Row],[Net Revenue]]</f>
        <v>0.37984867860187554</v>
      </c>
      <c r="T188" s="3"/>
    </row>
    <row r="189" spans="1:20">
      <c r="A189" s="1">
        <v>45823</v>
      </c>
      <c r="B189" t="s">
        <v>247</v>
      </c>
      <c r="C189" t="s">
        <v>39</v>
      </c>
      <c r="D189" t="s">
        <v>40</v>
      </c>
      <c r="E189" t="s">
        <v>30</v>
      </c>
      <c r="F189" t="s">
        <v>18</v>
      </c>
      <c r="G189" t="s">
        <v>19</v>
      </c>
      <c r="H189" t="s">
        <v>33</v>
      </c>
      <c r="I189" s="2">
        <v>2</v>
      </c>
      <c r="J189" s="3">
        <v>55.71</v>
      </c>
      <c r="K189" s="4">
        <v>0.1</v>
      </c>
      <c r="L189" s="3">
        <v>27.51</v>
      </c>
      <c r="M189" s="3">
        <f>SalesTable47[[#This Row],[Quantity]]*SalesTable47[[#This Row],[Unit Cost]]</f>
        <v>55.02</v>
      </c>
      <c r="N189" s="3">
        <f>SalesTable47[[#This Row],[Net Revenue]]-SalesTable47[[#This Row],[Total Cost]]</f>
        <v>45.26</v>
      </c>
      <c r="O189" s="2">
        <v>0</v>
      </c>
      <c r="P189" s="3">
        <f>SalesTable47[[#This Row],[Unit Price]]*SalesTable47[[#This Row],[Quantity]]</f>
        <v>111.42</v>
      </c>
      <c r="Q189" s="3">
        <f>ROUND(SalesTable47[[#This Row],[Unit Price]]*SalesTable47[[#This Row],[Quantity]]*(1-SalesTable47[[#This Row],[Discount %]]),2)</f>
        <v>100.28</v>
      </c>
      <c r="R189" s="3">
        <f>SalesTable47[[#This Row],[Net Revenue]]-SalesTable47[[#This Row],[Total Cost]]</f>
        <v>45.26</v>
      </c>
      <c r="S189" s="34">
        <f>SalesTable47[[#This Row],[Profit]]/SalesTable47[[#This Row],[Net Revenue]]</f>
        <v>0.45133625847626641</v>
      </c>
      <c r="T189" s="3"/>
    </row>
    <row r="190" spans="1:20">
      <c r="A190" s="1">
        <v>45700</v>
      </c>
      <c r="B190" t="s">
        <v>248</v>
      </c>
      <c r="C190" t="s">
        <v>22</v>
      </c>
      <c r="D190" t="s">
        <v>23</v>
      </c>
      <c r="E190" t="s">
        <v>24</v>
      </c>
      <c r="F190" t="s">
        <v>25</v>
      </c>
      <c r="G190" t="s">
        <v>26</v>
      </c>
      <c r="H190" t="s">
        <v>20</v>
      </c>
      <c r="I190" s="2">
        <v>2</v>
      </c>
      <c r="J190" s="3">
        <v>12.7</v>
      </c>
      <c r="K190" s="4">
        <v>0.15</v>
      </c>
      <c r="L190" s="3">
        <v>4.17</v>
      </c>
      <c r="M190" s="3">
        <f>SalesTable47[[#This Row],[Quantity]]*SalesTable47[[#This Row],[Unit Cost]]</f>
        <v>8.34</v>
      </c>
      <c r="N190" s="3">
        <f>SalesTable47[[#This Row],[Net Revenue]]-SalesTable47[[#This Row],[Total Cost]]</f>
        <v>13.25</v>
      </c>
      <c r="O190" s="2">
        <v>2</v>
      </c>
      <c r="P190" s="3">
        <f>SalesTable47[[#This Row],[Unit Price]]*SalesTable47[[#This Row],[Quantity]]</f>
        <v>25.4</v>
      </c>
      <c r="Q190" s="3">
        <f>ROUND(SalesTable47[[#This Row],[Unit Price]]*SalesTable47[[#This Row],[Quantity]]*(1-SalesTable47[[#This Row],[Discount %]]),2)</f>
        <v>21.59</v>
      </c>
      <c r="R190" s="3">
        <f>SalesTable47[[#This Row],[Net Revenue]]-SalesTable47[[#This Row],[Total Cost]]</f>
        <v>13.25</v>
      </c>
      <c r="S190" s="34">
        <f>SalesTable47[[#This Row],[Profit]]/SalesTable47[[#This Row],[Net Revenue]]</f>
        <v>0.6137100509495137</v>
      </c>
      <c r="T190" s="3"/>
    </row>
    <row r="191" spans="1:20">
      <c r="A191" s="1">
        <v>46019</v>
      </c>
      <c r="B191" t="s">
        <v>249</v>
      </c>
      <c r="C191" t="s">
        <v>55</v>
      </c>
      <c r="D191" t="s">
        <v>56</v>
      </c>
      <c r="E191" t="s">
        <v>24</v>
      </c>
      <c r="F191" t="s">
        <v>52</v>
      </c>
      <c r="G191" t="s">
        <v>53</v>
      </c>
      <c r="H191" t="s">
        <v>20</v>
      </c>
      <c r="I191" s="2">
        <v>8</v>
      </c>
      <c r="J191" s="3">
        <v>9.67</v>
      </c>
      <c r="K191" s="4">
        <v>0.1</v>
      </c>
      <c r="L191" s="3">
        <v>2.85</v>
      </c>
      <c r="M191" s="3">
        <f>SalesTable47[[#This Row],[Quantity]]*SalesTable47[[#This Row],[Unit Cost]]</f>
        <v>22.8</v>
      </c>
      <c r="N191" s="3">
        <f>SalesTable47[[#This Row],[Net Revenue]]-SalesTable47[[#This Row],[Total Cost]]</f>
        <v>46.820000000000007</v>
      </c>
      <c r="O191" s="2">
        <v>8</v>
      </c>
      <c r="P191" s="3">
        <f>SalesTable47[[#This Row],[Unit Price]]*SalesTable47[[#This Row],[Quantity]]</f>
        <v>77.36</v>
      </c>
      <c r="Q191" s="3">
        <f>ROUND(SalesTable47[[#This Row],[Unit Price]]*SalesTable47[[#This Row],[Quantity]]*(1-SalesTable47[[#This Row],[Discount %]]),2)</f>
        <v>69.62</v>
      </c>
      <c r="R191" s="3">
        <f>SalesTable47[[#This Row],[Net Revenue]]-SalesTable47[[#This Row],[Total Cost]]</f>
        <v>46.820000000000007</v>
      </c>
      <c r="S191" s="34">
        <f>SalesTable47[[#This Row],[Profit]]/SalesTable47[[#This Row],[Net Revenue]]</f>
        <v>0.6725079000287274</v>
      </c>
      <c r="T191" s="3"/>
    </row>
    <row r="192" spans="1:20">
      <c r="A192" s="1">
        <v>45848</v>
      </c>
      <c r="B192" t="s">
        <v>250</v>
      </c>
      <c r="C192" t="s">
        <v>89</v>
      </c>
      <c r="D192" t="s">
        <v>90</v>
      </c>
      <c r="E192" t="s">
        <v>75</v>
      </c>
      <c r="F192" t="s">
        <v>41</v>
      </c>
      <c r="G192" t="s">
        <v>42</v>
      </c>
      <c r="H192" t="s">
        <v>20</v>
      </c>
      <c r="I192" s="2">
        <v>3</v>
      </c>
      <c r="J192" s="3">
        <v>18.940000000000001</v>
      </c>
      <c r="K192" s="4">
        <v>0.15</v>
      </c>
      <c r="L192" s="3">
        <v>6.78</v>
      </c>
      <c r="M192" s="3">
        <f>SalesTable47[[#This Row],[Quantity]]*SalesTable47[[#This Row],[Unit Cost]]</f>
        <v>20.34</v>
      </c>
      <c r="N192" s="3">
        <f>SalesTable47[[#This Row],[Net Revenue]]-SalesTable47[[#This Row],[Total Cost]]</f>
        <v>27.959999999999997</v>
      </c>
      <c r="O192" s="2">
        <v>3</v>
      </c>
      <c r="P192" s="3">
        <f>SalesTable47[[#This Row],[Unit Price]]*SalesTable47[[#This Row],[Quantity]]</f>
        <v>56.820000000000007</v>
      </c>
      <c r="Q192" s="3">
        <f>ROUND(SalesTable47[[#This Row],[Unit Price]]*SalesTable47[[#This Row],[Quantity]]*(1-SalesTable47[[#This Row],[Discount %]]),2)</f>
        <v>48.3</v>
      </c>
      <c r="R192" s="3">
        <f>SalesTable47[[#This Row],[Net Revenue]]-SalesTable47[[#This Row],[Total Cost]]</f>
        <v>27.959999999999997</v>
      </c>
      <c r="S192" s="34">
        <f>SalesTable47[[#This Row],[Profit]]/SalesTable47[[#This Row],[Net Revenue]]</f>
        <v>0.57888198757763976</v>
      </c>
      <c r="T192" s="3"/>
    </row>
    <row r="193" spans="1:20">
      <c r="A193" s="1">
        <v>45767</v>
      </c>
      <c r="B193" t="s">
        <v>251</v>
      </c>
      <c r="C193" t="s">
        <v>63</v>
      </c>
      <c r="D193" t="s">
        <v>64</v>
      </c>
      <c r="E193" t="s">
        <v>17</v>
      </c>
      <c r="F193" t="s">
        <v>52</v>
      </c>
      <c r="G193" t="s">
        <v>53</v>
      </c>
      <c r="H193" t="s">
        <v>20</v>
      </c>
      <c r="I193" s="2">
        <v>1</v>
      </c>
      <c r="J193" s="3">
        <v>78.11</v>
      </c>
      <c r="K193" s="4">
        <v>0</v>
      </c>
      <c r="L193" s="3">
        <v>45.41</v>
      </c>
      <c r="M193" s="3">
        <f>SalesTable47[[#This Row],[Quantity]]*SalesTable47[[#This Row],[Unit Cost]]</f>
        <v>45.41</v>
      </c>
      <c r="N193" s="3">
        <f>SalesTable47[[#This Row],[Net Revenue]]-SalesTable47[[#This Row],[Total Cost]]</f>
        <v>32.700000000000003</v>
      </c>
      <c r="O193" s="2">
        <v>1</v>
      </c>
      <c r="P193" s="3">
        <f>SalesTable47[[#This Row],[Unit Price]]*SalesTable47[[#This Row],[Quantity]]</f>
        <v>78.11</v>
      </c>
      <c r="Q193" s="3">
        <f>ROUND(SalesTable47[[#This Row],[Unit Price]]*SalesTable47[[#This Row],[Quantity]]*(1-SalesTable47[[#This Row],[Discount %]]),2)</f>
        <v>78.11</v>
      </c>
      <c r="R193" s="3">
        <f>SalesTable47[[#This Row],[Net Revenue]]-SalesTable47[[#This Row],[Total Cost]]</f>
        <v>32.700000000000003</v>
      </c>
      <c r="S193" s="34">
        <f>SalesTable47[[#This Row],[Profit]]/SalesTable47[[#This Row],[Net Revenue]]</f>
        <v>0.41864037895275896</v>
      </c>
      <c r="T193" s="3"/>
    </row>
    <row r="194" spans="1:20">
      <c r="A194" s="1">
        <v>45973</v>
      </c>
      <c r="B194" t="s">
        <v>252</v>
      </c>
      <c r="C194" t="s">
        <v>28</v>
      </c>
      <c r="D194" t="s">
        <v>29</v>
      </c>
      <c r="E194" t="s">
        <v>30</v>
      </c>
      <c r="F194" t="s">
        <v>52</v>
      </c>
      <c r="G194" t="s">
        <v>53</v>
      </c>
      <c r="H194" t="s">
        <v>20</v>
      </c>
      <c r="I194" s="2">
        <v>5</v>
      </c>
      <c r="J194" s="3">
        <v>25.07</v>
      </c>
      <c r="K194" s="4">
        <v>0</v>
      </c>
      <c r="L194" s="3">
        <v>10.52</v>
      </c>
      <c r="M194" s="3">
        <f>SalesTable47[[#This Row],[Quantity]]*SalesTable47[[#This Row],[Unit Cost]]</f>
        <v>52.599999999999994</v>
      </c>
      <c r="N194" s="3">
        <f>SalesTable47[[#This Row],[Net Revenue]]-SalesTable47[[#This Row],[Total Cost]]</f>
        <v>72.75</v>
      </c>
      <c r="O194" s="2">
        <v>5</v>
      </c>
      <c r="P194" s="3">
        <f>SalesTable47[[#This Row],[Unit Price]]*SalesTable47[[#This Row],[Quantity]]</f>
        <v>125.35</v>
      </c>
      <c r="Q194" s="3">
        <f>ROUND(SalesTable47[[#This Row],[Unit Price]]*SalesTable47[[#This Row],[Quantity]]*(1-SalesTable47[[#This Row],[Discount %]]),2)</f>
        <v>125.35</v>
      </c>
      <c r="R194" s="3">
        <f>SalesTable47[[#This Row],[Net Revenue]]-SalesTable47[[#This Row],[Total Cost]]</f>
        <v>72.75</v>
      </c>
      <c r="S194" s="34">
        <f>SalesTable47[[#This Row],[Profit]]/SalesTable47[[#This Row],[Net Revenue]]</f>
        <v>0.58037495013960916</v>
      </c>
      <c r="T194" s="3"/>
    </row>
    <row r="195" spans="1:20">
      <c r="A195" s="1">
        <v>45981</v>
      </c>
      <c r="B195" t="s">
        <v>253</v>
      </c>
      <c r="C195" t="s">
        <v>45</v>
      </c>
      <c r="D195" t="s">
        <v>46</v>
      </c>
      <c r="E195" t="s">
        <v>24</v>
      </c>
      <c r="F195" t="s">
        <v>25</v>
      </c>
      <c r="G195" t="s">
        <v>26</v>
      </c>
      <c r="H195" t="s">
        <v>20</v>
      </c>
      <c r="I195" s="2">
        <v>12</v>
      </c>
      <c r="J195" s="3">
        <v>22.82</v>
      </c>
      <c r="K195" s="4">
        <v>0.1</v>
      </c>
      <c r="L195" s="3">
        <v>8.4</v>
      </c>
      <c r="M195" s="3">
        <f>SalesTable47[[#This Row],[Quantity]]*SalesTable47[[#This Row],[Unit Cost]]</f>
        <v>100.80000000000001</v>
      </c>
      <c r="N195" s="3">
        <f>SalesTable47[[#This Row],[Net Revenue]]-SalesTable47[[#This Row],[Total Cost]]</f>
        <v>145.66</v>
      </c>
      <c r="O195" s="2">
        <v>12</v>
      </c>
      <c r="P195" s="3">
        <f>SalesTable47[[#This Row],[Unit Price]]*SalesTable47[[#This Row],[Quantity]]</f>
        <v>273.84000000000003</v>
      </c>
      <c r="Q195" s="3">
        <f>ROUND(SalesTable47[[#This Row],[Unit Price]]*SalesTable47[[#This Row],[Quantity]]*(1-SalesTable47[[#This Row],[Discount %]]),2)</f>
        <v>246.46</v>
      </c>
      <c r="R195" s="3">
        <f>SalesTable47[[#This Row],[Net Revenue]]-SalesTable47[[#This Row],[Total Cost]]</f>
        <v>145.66</v>
      </c>
      <c r="S195" s="34">
        <f>SalesTable47[[#This Row],[Profit]]/SalesTable47[[#This Row],[Net Revenue]]</f>
        <v>0.59100868295058018</v>
      </c>
      <c r="T195" s="3"/>
    </row>
    <row r="196" spans="1:20">
      <c r="A196" s="1">
        <v>45855</v>
      </c>
      <c r="B196" t="s">
        <v>254</v>
      </c>
      <c r="C196" t="s">
        <v>28</v>
      </c>
      <c r="D196" t="s">
        <v>29</v>
      </c>
      <c r="E196" t="s">
        <v>30</v>
      </c>
      <c r="F196" t="s">
        <v>41</v>
      </c>
      <c r="G196" t="s">
        <v>42</v>
      </c>
      <c r="H196" t="s">
        <v>20</v>
      </c>
      <c r="I196" s="2">
        <v>5</v>
      </c>
      <c r="J196" s="3">
        <v>25.45</v>
      </c>
      <c r="K196" s="4">
        <v>0.2</v>
      </c>
      <c r="L196" s="3">
        <v>10.54</v>
      </c>
      <c r="M196" s="3">
        <f>SalesTable47[[#This Row],[Quantity]]*SalesTable47[[#This Row],[Unit Cost]]</f>
        <v>52.699999999999996</v>
      </c>
      <c r="N196" s="3">
        <f>SalesTable47[[#This Row],[Net Revenue]]-SalesTable47[[#This Row],[Total Cost]]</f>
        <v>49.1</v>
      </c>
      <c r="O196" s="2">
        <v>5</v>
      </c>
      <c r="P196" s="3">
        <f>SalesTable47[[#This Row],[Unit Price]]*SalesTable47[[#This Row],[Quantity]]</f>
        <v>127.25</v>
      </c>
      <c r="Q196" s="3">
        <f>ROUND(SalesTable47[[#This Row],[Unit Price]]*SalesTable47[[#This Row],[Quantity]]*(1-SalesTable47[[#This Row],[Discount %]]),2)</f>
        <v>101.8</v>
      </c>
      <c r="R196" s="3">
        <f>SalesTable47[[#This Row],[Net Revenue]]-SalesTable47[[#This Row],[Total Cost]]</f>
        <v>49.1</v>
      </c>
      <c r="S196" s="34">
        <f>SalesTable47[[#This Row],[Profit]]/SalesTable47[[#This Row],[Net Revenue]]</f>
        <v>0.48231827111984288</v>
      </c>
      <c r="T196" s="3"/>
    </row>
    <row r="197" spans="1:20">
      <c r="A197" s="1">
        <v>45880</v>
      </c>
      <c r="B197" t="s">
        <v>255</v>
      </c>
      <c r="C197" t="s">
        <v>63</v>
      </c>
      <c r="D197" t="s">
        <v>64</v>
      </c>
      <c r="E197" t="s">
        <v>17</v>
      </c>
      <c r="F197" t="s">
        <v>25</v>
      </c>
      <c r="G197" t="s">
        <v>26</v>
      </c>
      <c r="H197" t="s">
        <v>20</v>
      </c>
      <c r="I197" s="2">
        <v>3</v>
      </c>
      <c r="J197" s="3">
        <v>80.55</v>
      </c>
      <c r="K197" s="4">
        <v>0.05</v>
      </c>
      <c r="L197" s="3">
        <v>45.01</v>
      </c>
      <c r="M197" s="3">
        <f>SalesTable47[[#This Row],[Quantity]]*SalesTable47[[#This Row],[Unit Cost]]</f>
        <v>135.03</v>
      </c>
      <c r="N197" s="3">
        <f>SalesTable47[[#This Row],[Net Revenue]]-SalesTable47[[#This Row],[Total Cost]]</f>
        <v>94.539999999999992</v>
      </c>
      <c r="O197" s="2">
        <v>3</v>
      </c>
      <c r="P197" s="3">
        <f>SalesTable47[[#This Row],[Unit Price]]*SalesTable47[[#This Row],[Quantity]]</f>
        <v>241.64999999999998</v>
      </c>
      <c r="Q197" s="3">
        <f>ROUND(SalesTable47[[#This Row],[Unit Price]]*SalesTable47[[#This Row],[Quantity]]*(1-SalesTable47[[#This Row],[Discount %]]),2)</f>
        <v>229.57</v>
      </c>
      <c r="R197" s="3">
        <f>SalesTable47[[#This Row],[Net Revenue]]-SalesTable47[[#This Row],[Total Cost]]</f>
        <v>94.539999999999992</v>
      </c>
      <c r="S197" s="34">
        <f>SalesTable47[[#This Row],[Profit]]/SalesTable47[[#This Row],[Net Revenue]]</f>
        <v>0.41181339025133945</v>
      </c>
      <c r="T197" s="3"/>
    </row>
    <row r="198" spans="1:20">
      <c r="A198" s="1">
        <v>45854</v>
      </c>
      <c r="B198" t="s">
        <v>256</v>
      </c>
      <c r="C198" t="s">
        <v>15</v>
      </c>
      <c r="D198" t="s">
        <v>16</v>
      </c>
      <c r="E198" t="s">
        <v>17</v>
      </c>
      <c r="F198" t="s">
        <v>25</v>
      </c>
      <c r="G198" t="s">
        <v>26</v>
      </c>
      <c r="H198" t="s">
        <v>20</v>
      </c>
      <c r="I198" s="2">
        <v>6</v>
      </c>
      <c r="J198" s="3">
        <v>29.75</v>
      </c>
      <c r="K198" s="4">
        <v>0</v>
      </c>
      <c r="L198" s="3">
        <v>12.04</v>
      </c>
      <c r="M198" s="3">
        <f>SalesTable47[[#This Row],[Quantity]]*SalesTable47[[#This Row],[Unit Cost]]</f>
        <v>72.239999999999995</v>
      </c>
      <c r="N198" s="3">
        <f>SalesTable47[[#This Row],[Net Revenue]]-SalesTable47[[#This Row],[Total Cost]]</f>
        <v>106.26</v>
      </c>
      <c r="O198" s="2">
        <v>6</v>
      </c>
      <c r="P198" s="3">
        <f>SalesTable47[[#This Row],[Unit Price]]*SalesTable47[[#This Row],[Quantity]]</f>
        <v>178.5</v>
      </c>
      <c r="Q198" s="3">
        <f>ROUND(SalesTable47[[#This Row],[Unit Price]]*SalesTable47[[#This Row],[Quantity]]*(1-SalesTable47[[#This Row],[Discount %]]),2)</f>
        <v>178.5</v>
      </c>
      <c r="R198" s="3">
        <f>SalesTable47[[#This Row],[Net Revenue]]-SalesTable47[[#This Row],[Total Cost]]</f>
        <v>106.26</v>
      </c>
      <c r="S198" s="34">
        <f>SalesTable47[[#This Row],[Profit]]/SalesTable47[[#This Row],[Net Revenue]]</f>
        <v>0.59529411764705886</v>
      </c>
      <c r="T198" s="3"/>
    </row>
    <row r="199" spans="1:20">
      <c r="A199" s="1">
        <v>45985</v>
      </c>
      <c r="B199" t="s">
        <v>257</v>
      </c>
      <c r="C199" t="s">
        <v>35</v>
      </c>
      <c r="D199" t="s">
        <v>36</v>
      </c>
      <c r="E199" t="s">
        <v>17</v>
      </c>
      <c r="F199" t="s">
        <v>41</v>
      </c>
      <c r="G199" t="s">
        <v>42</v>
      </c>
      <c r="H199" t="s">
        <v>33</v>
      </c>
      <c r="I199" s="2">
        <v>5</v>
      </c>
      <c r="J199" s="3">
        <v>24.6</v>
      </c>
      <c r="K199" s="4">
        <v>0</v>
      </c>
      <c r="L199" s="3">
        <v>9.4700000000000006</v>
      </c>
      <c r="M199" s="3">
        <f>SalesTable47[[#This Row],[Quantity]]*SalesTable47[[#This Row],[Unit Cost]]</f>
        <v>47.35</v>
      </c>
      <c r="N199" s="3">
        <f>SalesTable47[[#This Row],[Net Revenue]]-SalesTable47[[#This Row],[Total Cost]]</f>
        <v>75.650000000000006</v>
      </c>
      <c r="O199" s="2">
        <v>0</v>
      </c>
      <c r="P199" s="3">
        <f>SalesTable47[[#This Row],[Unit Price]]*SalesTable47[[#This Row],[Quantity]]</f>
        <v>123</v>
      </c>
      <c r="Q199" s="3">
        <f>ROUND(SalesTable47[[#This Row],[Unit Price]]*SalesTable47[[#This Row],[Quantity]]*(1-SalesTable47[[#This Row],[Discount %]]),2)</f>
        <v>123</v>
      </c>
      <c r="R199" s="3">
        <f>SalesTable47[[#This Row],[Net Revenue]]-SalesTable47[[#This Row],[Total Cost]]</f>
        <v>75.650000000000006</v>
      </c>
      <c r="S199" s="34">
        <f>SalesTable47[[#This Row],[Profit]]/SalesTable47[[#This Row],[Net Revenue]]</f>
        <v>0.61504065040650413</v>
      </c>
      <c r="T199" s="3"/>
    </row>
    <row r="200" spans="1:20">
      <c r="A200" s="1">
        <v>45920</v>
      </c>
      <c r="B200" t="s">
        <v>258</v>
      </c>
      <c r="C200" t="s">
        <v>58</v>
      </c>
      <c r="D200" t="s">
        <v>59</v>
      </c>
      <c r="E200" t="s">
        <v>17</v>
      </c>
      <c r="F200" t="s">
        <v>52</v>
      </c>
      <c r="G200" t="s">
        <v>53</v>
      </c>
      <c r="H200" t="s">
        <v>20</v>
      </c>
      <c r="I200" s="2">
        <v>5</v>
      </c>
      <c r="J200" s="3">
        <v>19.43</v>
      </c>
      <c r="K200" s="4">
        <v>0.15</v>
      </c>
      <c r="L200" s="3">
        <v>7.25</v>
      </c>
      <c r="M200" s="3">
        <f>SalesTable47[[#This Row],[Quantity]]*SalesTable47[[#This Row],[Unit Cost]]</f>
        <v>36.25</v>
      </c>
      <c r="N200" s="3">
        <f>SalesTable47[[#This Row],[Net Revenue]]-SalesTable47[[#This Row],[Total Cost]]</f>
        <v>46.33</v>
      </c>
      <c r="O200" s="2">
        <v>5</v>
      </c>
      <c r="P200" s="3">
        <f>SalesTable47[[#This Row],[Unit Price]]*SalesTable47[[#This Row],[Quantity]]</f>
        <v>97.15</v>
      </c>
      <c r="Q200" s="3">
        <f>ROUND(SalesTable47[[#This Row],[Unit Price]]*SalesTable47[[#This Row],[Quantity]]*(1-SalesTable47[[#This Row],[Discount %]]),2)</f>
        <v>82.58</v>
      </c>
      <c r="R200" s="3">
        <f>SalesTable47[[#This Row],[Net Revenue]]-SalesTable47[[#This Row],[Total Cost]]</f>
        <v>46.33</v>
      </c>
      <c r="S200" s="34">
        <f>SalesTable47[[#This Row],[Profit]]/SalesTable47[[#This Row],[Net Revenue]]</f>
        <v>0.56103172681036573</v>
      </c>
      <c r="T200" s="3"/>
    </row>
    <row r="201" spans="1:20">
      <c r="A201" s="1">
        <v>45739</v>
      </c>
      <c r="B201" t="s">
        <v>259</v>
      </c>
      <c r="C201" t="s">
        <v>39</v>
      </c>
      <c r="D201" t="s">
        <v>40</v>
      </c>
      <c r="E201" t="s">
        <v>30</v>
      </c>
      <c r="F201" t="s">
        <v>52</v>
      </c>
      <c r="G201" t="s">
        <v>53</v>
      </c>
      <c r="H201" t="s">
        <v>33</v>
      </c>
      <c r="I201" s="2">
        <v>4</v>
      </c>
      <c r="J201" s="3">
        <v>54.9</v>
      </c>
      <c r="K201" s="4">
        <v>0</v>
      </c>
      <c r="L201" s="3">
        <v>27.22</v>
      </c>
      <c r="M201" s="3">
        <f>SalesTable47[[#This Row],[Quantity]]*SalesTable47[[#This Row],[Unit Cost]]</f>
        <v>108.88</v>
      </c>
      <c r="N201" s="3">
        <f>SalesTable47[[#This Row],[Net Revenue]]-SalesTable47[[#This Row],[Total Cost]]</f>
        <v>110.72</v>
      </c>
      <c r="O201" s="2">
        <v>0</v>
      </c>
      <c r="P201" s="3">
        <f>SalesTable47[[#This Row],[Unit Price]]*SalesTable47[[#This Row],[Quantity]]</f>
        <v>219.6</v>
      </c>
      <c r="Q201" s="3">
        <f>ROUND(SalesTable47[[#This Row],[Unit Price]]*SalesTable47[[#This Row],[Quantity]]*(1-SalesTable47[[#This Row],[Discount %]]),2)</f>
        <v>219.6</v>
      </c>
      <c r="R201" s="3">
        <f>SalesTable47[[#This Row],[Net Revenue]]-SalesTable47[[#This Row],[Total Cost]]</f>
        <v>110.72</v>
      </c>
      <c r="S201" s="34">
        <f>SalesTable47[[#This Row],[Profit]]/SalesTable47[[#This Row],[Net Revenue]]</f>
        <v>0.50418943533697635</v>
      </c>
      <c r="T201" s="3"/>
    </row>
    <row r="202" spans="1:20">
      <c r="A202" s="1">
        <v>45887</v>
      </c>
      <c r="B202" t="s">
        <v>260</v>
      </c>
      <c r="C202" t="s">
        <v>73</v>
      </c>
      <c r="D202" t="s">
        <v>74</v>
      </c>
      <c r="E202" t="s">
        <v>75</v>
      </c>
      <c r="F202" t="s">
        <v>52</v>
      </c>
      <c r="G202" t="s">
        <v>53</v>
      </c>
      <c r="H202" t="s">
        <v>33</v>
      </c>
      <c r="I202" s="2">
        <v>2</v>
      </c>
      <c r="J202" s="3">
        <v>31.36</v>
      </c>
      <c r="K202" s="4">
        <v>0.2</v>
      </c>
      <c r="L202" s="3">
        <v>14.11</v>
      </c>
      <c r="M202" s="3">
        <f>SalesTable47[[#This Row],[Quantity]]*SalesTable47[[#This Row],[Unit Cost]]</f>
        <v>28.22</v>
      </c>
      <c r="N202" s="3">
        <f>SalesTable47[[#This Row],[Net Revenue]]-SalesTable47[[#This Row],[Total Cost]]</f>
        <v>21.96</v>
      </c>
      <c r="O202" s="2">
        <v>0</v>
      </c>
      <c r="P202" s="3">
        <f>SalesTable47[[#This Row],[Unit Price]]*SalesTable47[[#This Row],[Quantity]]</f>
        <v>62.72</v>
      </c>
      <c r="Q202" s="3">
        <f>ROUND(SalesTable47[[#This Row],[Unit Price]]*SalesTable47[[#This Row],[Quantity]]*(1-SalesTable47[[#This Row],[Discount %]]),2)</f>
        <v>50.18</v>
      </c>
      <c r="R202" s="3">
        <f>SalesTable47[[#This Row],[Net Revenue]]-SalesTable47[[#This Row],[Total Cost]]</f>
        <v>21.96</v>
      </c>
      <c r="S202" s="34">
        <f>SalesTable47[[#This Row],[Profit]]/SalesTable47[[#This Row],[Net Revenue]]</f>
        <v>0.43762455161418895</v>
      </c>
      <c r="T202" s="3"/>
    </row>
    <row r="203" spans="1:20">
      <c r="A203" s="1">
        <v>45802</v>
      </c>
      <c r="B203" t="s">
        <v>261</v>
      </c>
      <c r="C203" t="s">
        <v>35</v>
      </c>
      <c r="D203" t="s">
        <v>36</v>
      </c>
      <c r="E203" t="s">
        <v>17</v>
      </c>
      <c r="F203" t="s">
        <v>18</v>
      </c>
      <c r="G203" t="s">
        <v>19</v>
      </c>
      <c r="H203" t="s">
        <v>33</v>
      </c>
      <c r="I203" s="2">
        <v>1</v>
      </c>
      <c r="J203" s="3">
        <v>24.12</v>
      </c>
      <c r="K203" s="4">
        <v>0.2</v>
      </c>
      <c r="L203" s="3">
        <v>9.52</v>
      </c>
      <c r="M203" s="3">
        <f>SalesTable47[[#This Row],[Quantity]]*SalesTable47[[#This Row],[Unit Cost]]</f>
        <v>9.52</v>
      </c>
      <c r="N203" s="3">
        <f>SalesTable47[[#This Row],[Net Revenue]]-SalesTable47[[#This Row],[Total Cost]]</f>
        <v>9.7800000000000011</v>
      </c>
      <c r="O203" s="2">
        <v>0</v>
      </c>
      <c r="P203" s="3">
        <f>SalesTable47[[#This Row],[Unit Price]]*SalesTable47[[#This Row],[Quantity]]</f>
        <v>24.12</v>
      </c>
      <c r="Q203" s="3">
        <f>ROUND(SalesTable47[[#This Row],[Unit Price]]*SalesTable47[[#This Row],[Quantity]]*(1-SalesTable47[[#This Row],[Discount %]]),2)</f>
        <v>19.3</v>
      </c>
      <c r="R203" s="3">
        <f>SalesTable47[[#This Row],[Net Revenue]]-SalesTable47[[#This Row],[Total Cost]]</f>
        <v>9.7800000000000011</v>
      </c>
      <c r="S203" s="34">
        <f>SalesTable47[[#This Row],[Profit]]/SalesTable47[[#This Row],[Net Revenue]]</f>
        <v>0.50673575129533688</v>
      </c>
      <c r="T203" s="3"/>
    </row>
    <row r="204" spans="1:20">
      <c r="A204" s="1">
        <v>46001</v>
      </c>
      <c r="B204" t="s">
        <v>262</v>
      </c>
      <c r="C204" t="s">
        <v>58</v>
      </c>
      <c r="D204" t="s">
        <v>59</v>
      </c>
      <c r="E204" t="s">
        <v>17</v>
      </c>
      <c r="F204" t="s">
        <v>18</v>
      </c>
      <c r="G204" t="s">
        <v>19</v>
      </c>
      <c r="H204" t="s">
        <v>33</v>
      </c>
      <c r="I204" s="2">
        <v>7</v>
      </c>
      <c r="J204" s="3">
        <v>19.77</v>
      </c>
      <c r="K204" s="4">
        <v>0.1</v>
      </c>
      <c r="L204" s="3">
        <v>7.43</v>
      </c>
      <c r="M204" s="3">
        <f>SalesTable47[[#This Row],[Quantity]]*SalesTable47[[#This Row],[Unit Cost]]</f>
        <v>52.01</v>
      </c>
      <c r="N204" s="3">
        <f>SalesTable47[[#This Row],[Net Revenue]]-SalesTable47[[#This Row],[Total Cost]]</f>
        <v>72.539999999999992</v>
      </c>
      <c r="O204" s="2">
        <v>0</v>
      </c>
      <c r="P204" s="3">
        <f>SalesTable47[[#This Row],[Unit Price]]*SalesTable47[[#This Row],[Quantity]]</f>
        <v>138.38999999999999</v>
      </c>
      <c r="Q204" s="3">
        <f>ROUND(SalesTable47[[#This Row],[Unit Price]]*SalesTable47[[#This Row],[Quantity]]*(1-SalesTable47[[#This Row],[Discount %]]),2)</f>
        <v>124.55</v>
      </c>
      <c r="R204" s="3">
        <f>SalesTable47[[#This Row],[Net Revenue]]-SalesTable47[[#This Row],[Total Cost]]</f>
        <v>72.539999999999992</v>
      </c>
      <c r="S204" s="34">
        <f>SalesTable47[[#This Row],[Profit]]/SalesTable47[[#This Row],[Net Revenue]]</f>
        <v>0.58241670012043356</v>
      </c>
      <c r="T204" s="3"/>
    </row>
    <row r="205" spans="1:20">
      <c r="A205" s="1">
        <v>45940</v>
      </c>
      <c r="B205" t="s">
        <v>263</v>
      </c>
      <c r="C205" t="s">
        <v>66</v>
      </c>
      <c r="D205" t="s">
        <v>67</v>
      </c>
      <c r="E205" t="s">
        <v>30</v>
      </c>
      <c r="F205" t="s">
        <v>25</v>
      </c>
      <c r="G205" t="s">
        <v>26</v>
      </c>
      <c r="H205" t="s">
        <v>33</v>
      </c>
      <c r="I205" s="2">
        <v>2</v>
      </c>
      <c r="J205" s="3">
        <v>72.010000000000005</v>
      </c>
      <c r="K205" s="4">
        <v>0.1</v>
      </c>
      <c r="L205" s="3">
        <v>34.619999999999997</v>
      </c>
      <c r="M205" s="3">
        <f>SalesTable47[[#This Row],[Quantity]]*SalesTable47[[#This Row],[Unit Cost]]</f>
        <v>69.239999999999995</v>
      </c>
      <c r="N205" s="3">
        <f>SalesTable47[[#This Row],[Net Revenue]]-SalesTable47[[#This Row],[Total Cost]]</f>
        <v>60.38000000000001</v>
      </c>
      <c r="O205" s="2">
        <v>0</v>
      </c>
      <c r="P205" s="3">
        <f>SalesTable47[[#This Row],[Unit Price]]*SalesTable47[[#This Row],[Quantity]]</f>
        <v>144.02000000000001</v>
      </c>
      <c r="Q205" s="3">
        <f>ROUND(SalesTable47[[#This Row],[Unit Price]]*SalesTable47[[#This Row],[Quantity]]*(1-SalesTable47[[#This Row],[Discount %]]),2)</f>
        <v>129.62</v>
      </c>
      <c r="R205" s="3">
        <f>SalesTable47[[#This Row],[Net Revenue]]-SalesTable47[[#This Row],[Total Cost]]</f>
        <v>60.38000000000001</v>
      </c>
      <c r="S205" s="34">
        <f>SalesTable47[[#This Row],[Profit]]/SalesTable47[[#This Row],[Net Revenue]]</f>
        <v>0.46582317543588958</v>
      </c>
      <c r="T205" s="3"/>
    </row>
    <row r="206" spans="1:20">
      <c r="A206" s="1">
        <v>45971</v>
      </c>
      <c r="B206" t="s">
        <v>264</v>
      </c>
      <c r="C206" t="s">
        <v>28</v>
      </c>
      <c r="D206" t="s">
        <v>29</v>
      </c>
      <c r="E206" t="s">
        <v>30</v>
      </c>
      <c r="F206" t="s">
        <v>18</v>
      </c>
      <c r="G206" t="s">
        <v>19</v>
      </c>
      <c r="H206" t="s">
        <v>33</v>
      </c>
      <c r="I206" s="2">
        <v>3</v>
      </c>
      <c r="J206" s="3">
        <v>25.22</v>
      </c>
      <c r="K206" s="4">
        <v>0.2</v>
      </c>
      <c r="L206" s="3">
        <v>10.4</v>
      </c>
      <c r="M206" s="3">
        <f>SalesTable47[[#This Row],[Quantity]]*SalesTable47[[#This Row],[Unit Cost]]</f>
        <v>31.200000000000003</v>
      </c>
      <c r="N206" s="3">
        <f>SalesTable47[[#This Row],[Net Revenue]]-SalesTable47[[#This Row],[Total Cost]]</f>
        <v>29.33</v>
      </c>
      <c r="O206" s="2">
        <v>0</v>
      </c>
      <c r="P206" s="3">
        <f>SalesTable47[[#This Row],[Unit Price]]*SalesTable47[[#This Row],[Quantity]]</f>
        <v>75.66</v>
      </c>
      <c r="Q206" s="3">
        <f>ROUND(SalesTable47[[#This Row],[Unit Price]]*SalesTable47[[#This Row],[Quantity]]*(1-SalesTable47[[#This Row],[Discount %]]),2)</f>
        <v>60.53</v>
      </c>
      <c r="R206" s="3">
        <f>SalesTable47[[#This Row],[Net Revenue]]-SalesTable47[[#This Row],[Total Cost]]</f>
        <v>29.33</v>
      </c>
      <c r="S206" s="34">
        <f>SalesTable47[[#This Row],[Profit]]/SalesTable47[[#This Row],[Net Revenue]]</f>
        <v>0.48455311415826857</v>
      </c>
      <c r="T206" s="3"/>
    </row>
    <row r="207" spans="1:20">
      <c r="A207" s="1">
        <v>45878</v>
      </c>
      <c r="B207" t="s">
        <v>265</v>
      </c>
      <c r="C207" t="s">
        <v>69</v>
      </c>
      <c r="D207" t="s">
        <v>70</v>
      </c>
      <c r="E207" t="s">
        <v>30</v>
      </c>
      <c r="F207" t="s">
        <v>41</v>
      </c>
      <c r="G207" t="s">
        <v>42</v>
      </c>
      <c r="H207" t="s">
        <v>33</v>
      </c>
      <c r="I207" s="2">
        <v>4</v>
      </c>
      <c r="J207" s="3">
        <v>39.369999999999997</v>
      </c>
      <c r="K207" s="4">
        <v>0.2</v>
      </c>
      <c r="L207" s="3">
        <v>18.05</v>
      </c>
      <c r="M207" s="3">
        <f>SalesTable47[[#This Row],[Quantity]]*SalesTable47[[#This Row],[Unit Cost]]</f>
        <v>72.2</v>
      </c>
      <c r="N207" s="3">
        <f>SalesTable47[[#This Row],[Net Revenue]]-SalesTable47[[#This Row],[Total Cost]]</f>
        <v>53.78</v>
      </c>
      <c r="O207" s="2">
        <v>0</v>
      </c>
      <c r="P207" s="3">
        <f>SalesTable47[[#This Row],[Unit Price]]*SalesTable47[[#This Row],[Quantity]]</f>
        <v>157.47999999999999</v>
      </c>
      <c r="Q207" s="3">
        <f>ROUND(SalesTable47[[#This Row],[Unit Price]]*SalesTable47[[#This Row],[Quantity]]*(1-SalesTable47[[#This Row],[Discount %]]),2)</f>
        <v>125.98</v>
      </c>
      <c r="R207" s="3">
        <f>SalesTable47[[#This Row],[Net Revenue]]-SalesTable47[[#This Row],[Total Cost]]</f>
        <v>53.78</v>
      </c>
      <c r="S207" s="34">
        <f>SalesTable47[[#This Row],[Profit]]/SalesTable47[[#This Row],[Net Revenue]]</f>
        <v>0.42689315764407049</v>
      </c>
      <c r="T207" s="3"/>
    </row>
    <row r="208" spans="1:20">
      <c r="A208" s="1">
        <v>45751</v>
      </c>
      <c r="B208" t="s">
        <v>266</v>
      </c>
      <c r="C208" t="s">
        <v>82</v>
      </c>
      <c r="D208" t="s">
        <v>83</v>
      </c>
      <c r="E208" t="s">
        <v>75</v>
      </c>
      <c r="F208" t="s">
        <v>18</v>
      </c>
      <c r="G208" t="s">
        <v>19</v>
      </c>
      <c r="H208" t="s">
        <v>33</v>
      </c>
      <c r="I208" s="2">
        <v>1</v>
      </c>
      <c r="J208" s="3">
        <v>27.94</v>
      </c>
      <c r="K208" s="4">
        <v>0</v>
      </c>
      <c r="L208" s="3">
        <v>11.97</v>
      </c>
      <c r="M208" s="3">
        <f>SalesTable47[[#This Row],[Quantity]]*SalesTable47[[#This Row],[Unit Cost]]</f>
        <v>11.97</v>
      </c>
      <c r="N208" s="3">
        <f>SalesTable47[[#This Row],[Net Revenue]]-SalesTable47[[#This Row],[Total Cost]]</f>
        <v>15.97</v>
      </c>
      <c r="O208" s="2">
        <v>0</v>
      </c>
      <c r="P208" s="3">
        <f>SalesTable47[[#This Row],[Unit Price]]*SalesTable47[[#This Row],[Quantity]]</f>
        <v>27.94</v>
      </c>
      <c r="Q208" s="3">
        <f>ROUND(SalesTable47[[#This Row],[Unit Price]]*SalesTable47[[#This Row],[Quantity]]*(1-SalesTable47[[#This Row],[Discount %]]),2)</f>
        <v>27.94</v>
      </c>
      <c r="R208" s="3">
        <f>SalesTable47[[#This Row],[Net Revenue]]-SalesTable47[[#This Row],[Total Cost]]</f>
        <v>15.97</v>
      </c>
      <c r="S208" s="34">
        <f>SalesTable47[[#This Row],[Profit]]/SalesTable47[[#This Row],[Net Revenue]]</f>
        <v>0.57158196134574091</v>
      </c>
      <c r="T208" s="3"/>
    </row>
    <row r="209" spans="1:20">
      <c r="A209" s="1">
        <v>45663</v>
      </c>
      <c r="B209" t="s">
        <v>267</v>
      </c>
      <c r="C209" t="s">
        <v>82</v>
      </c>
      <c r="D209" t="s">
        <v>83</v>
      </c>
      <c r="E209" t="s">
        <v>75</v>
      </c>
      <c r="F209" t="s">
        <v>52</v>
      </c>
      <c r="G209" t="s">
        <v>53</v>
      </c>
      <c r="H209" t="s">
        <v>33</v>
      </c>
      <c r="I209" s="2">
        <v>1</v>
      </c>
      <c r="J209" s="3">
        <v>28.26</v>
      </c>
      <c r="K209" s="4">
        <v>0.1</v>
      </c>
      <c r="L209" s="3">
        <v>11.65</v>
      </c>
      <c r="M209" s="3">
        <f>SalesTable47[[#This Row],[Quantity]]*SalesTable47[[#This Row],[Unit Cost]]</f>
        <v>11.65</v>
      </c>
      <c r="N209" s="3">
        <f>SalesTable47[[#This Row],[Net Revenue]]-SalesTable47[[#This Row],[Total Cost]]</f>
        <v>13.78</v>
      </c>
      <c r="O209" s="2">
        <v>0</v>
      </c>
      <c r="P209" s="3">
        <f>SalesTable47[[#This Row],[Unit Price]]*SalesTable47[[#This Row],[Quantity]]</f>
        <v>28.26</v>
      </c>
      <c r="Q209" s="3">
        <f>ROUND(SalesTable47[[#This Row],[Unit Price]]*SalesTable47[[#This Row],[Quantity]]*(1-SalesTable47[[#This Row],[Discount %]]),2)</f>
        <v>25.43</v>
      </c>
      <c r="R209" s="3">
        <f>SalesTable47[[#This Row],[Net Revenue]]-SalesTable47[[#This Row],[Total Cost]]</f>
        <v>13.78</v>
      </c>
      <c r="S209" s="34">
        <f>SalesTable47[[#This Row],[Profit]]/SalesTable47[[#This Row],[Net Revenue]]</f>
        <v>0.5418796696814786</v>
      </c>
      <c r="T209" s="3"/>
    </row>
    <row r="210" spans="1:20">
      <c r="A210" s="1">
        <v>45682</v>
      </c>
      <c r="B210" t="s">
        <v>268</v>
      </c>
      <c r="C210" t="s">
        <v>66</v>
      </c>
      <c r="D210" t="s">
        <v>67</v>
      </c>
      <c r="E210" t="s">
        <v>30</v>
      </c>
      <c r="F210" t="s">
        <v>25</v>
      </c>
      <c r="G210" t="s">
        <v>26</v>
      </c>
      <c r="H210" t="s">
        <v>20</v>
      </c>
      <c r="I210" s="2">
        <v>5</v>
      </c>
      <c r="J210" s="3">
        <v>71.459999999999994</v>
      </c>
      <c r="K210" s="4">
        <v>0</v>
      </c>
      <c r="L210" s="3">
        <v>33.56</v>
      </c>
      <c r="M210" s="3">
        <f>SalesTable47[[#This Row],[Quantity]]*SalesTable47[[#This Row],[Unit Cost]]</f>
        <v>167.8</v>
      </c>
      <c r="N210" s="3">
        <f>SalesTable47[[#This Row],[Net Revenue]]-SalesTable47[[#This Row],[Total Cost]]</f>
        <v>189.5</v>
      </c>
      <c r="O210" s="2">
        <v>5</v>
      </c>
      <c r="P210" s="3">
        <f>SalesTable47[[#This Row],[Unit Price]]*SalesTable47[[#This Row],[Quantity]]</f>
        <v>357.29999999999995</v>
      </c>
      <c r="Q210" s="3">
        <f>ROUND(SalesTable47[[#This Row],[Unit Price]]*SalesTable47[[#This Row],[Quantity]]*(1-SalesTable47[[#This Row],[Discount %]]),2)</f>
        <v>357.3</v>
      </c>
      <c r="R210" s="3">
        <f>SalesTable47[[#This Row],[Net Revenue]]-SalesTable47[[#This Row],[Total Cost]]</f>
        <v>189.5</v>
      </c>
      <c r="S210" s="34">
        <f>SalesTable47[[#This Row],[Profit]]/SalesTable47[[#This Row],[Net Revenue]]</f>
        <v>0.53036663867898126</v>
      </c>
      <c r="T210" s="3"/>
    </row>
    <row r="211" spans="1:20">
      <c r="A211" s="1">
        <v>45997</v>
      </c>
      <c r="B211" t="s">
        <v>269</v>
      </c>
      <c r="C211" t="s">
        <v>63</v>
      </c>
      <c r="D211" t="s">
        <v>64</v>
      </c>
      <c r="E211" t="s">
        <v>17</v>
      </c>
      <c r="F211" t="s">
        <v>41</v>
      </c>
      <c r="G211" t="s">
        <v>42</v>
      </c>
      <c r="H211" t="s">
        <v>33</v>
      </c>
      <c r="I211" s="2">
        <v>5</v>
      </c>
      <c r="J211" s="3">
        <v>78.48</v>
      </c>
      <c r="K211" s="4">
        <v>0.05</v>
      </c>
      <c r="L211" s="3">
        <v>44.12</v>
      </c>
      <c r="M211" s="3">
        <f>SalesTable47[[#This Row],[Quantity]]*SalesTable47[[#This Row],[Unit Cost]]</f>
        <v>220.6</v>
      </c>
      <c r="N211" s="3">
        <f>SalesTable47[[#This Row],[Net Revenue]]-SalesTable47[[#This Row],[Total Cost]]</f>
        <v>152.17999999999998</v>
      </c>
      <c r="O211" s="2">
        <v>0</v>
      </c>
      <c r="P211" s="3">
        <f>SalesTable47[[#This Row],[Unit Price]]*SalesTable47[[#This Row],[Quantity]]</f>
        <v>392.40000000000003</v>
      </c>
      <c r="Q211" s="3">
        <f>ROUND(SalesTable47[[#This Row],[Unit Price]]*SalesTable47[[#This Row],[Quantity]]*(1-SalesTable47[[#This Row],[Discount %]]),2)</f>
        <v>372.78</v>
      </c>
      <c r="R211" s="3">
        <f>SalesTable47[[#This Row],[Net Revenue]]-SalesTable47[[#This Row],[Total Cost]]</f>
        <v>152.17999999999998</v>
      </c>
      <c r="S211" s="34">
        <f>SalesTable47[[#This Row],[Profit]]/SalesTable47[[#This Row],[Net Revenue]]</f>
        <v>0.40823005526047534</v>
      </c>
      <c r="T211" s="3"/>
    </row>
    <row r="212" spans="1:20">
      <c r="A212" s="1">
        <v>45873</v>
      </c>
      <c r="B212" t="s">
        <v>270</v>
      </c>
      <c r="C212" t="s">
        <v>63</v>
      </c>
      <c r="D212" t="s">
        <v>64</v>
      </c>
      <c r="E212" t="s">
        <v>17</v>
      </c>
      <c r="F212" t="s">
        <v>18</v>
      </c>
      <c r="G212" t="s">
        <v>19</v>
      </c>
      <c r="H212" t="s">
        <v>20</v>
      </c>
      <c r="I212" s="2">
        <v>10</v>
      </c>
      <c r="J212" s="3">
        <v>80.2</v>
      </c>
      <c r="K212" s="4">
        <v>0.15</v>
      </c>
      <c r="L212" s="3">
        <v>44.34</v>
      </c>
      <c r="M212" s="3">
        <f>SalesTable47[[#This Row],[Quantity]]*SalesTable47[[#This Row],[Unit Cost]]</f>
        <v>443.40000000000003</v>
      </c>
      <c r="N212" s="3">
        <f>SalesTable47[[#This Row],[Net Revenue]]-SalesTable47[[#This Row],[Total Cost]]</f>
        <v>238.3</v>
      </c>
      <c r="O212" s="2">
        <v>10</v>
      </c>
      <c r="P212" s="3">
        <f>SalesTable47[[#This Row],[Unit Price]]*SalesTable47[[#This Row],[Quantity]]</f>
        <v>802</v>
      </c>
      <c r="Q212" s="3">
        <f>ROUND(SalesTable47[[#This Row],[Unit Price]]*SalesTable47[[#This Row],[Quantity]]*(1-SalesTable47[[#This Row],[Discount %]]),2)</f>
        <v>681.7</v>
      </c>
      <c r="R212" s="3">
        <f>SalesTable47[[#This Row],[Net Revenue]]-SalesTable47[[#This Row],[Total Cost]]</f>
        <v>238.3</v>
      </c>
      <c r="S212" s="34">
        <f>SalesTable47[[#This Row],[Profit]]/SalesTable47[[#This Row],[Net Revenue]]</f>
        <v>0.34956725832477631</v>
      </c>
      <c r="T212" s="3"/>
    </row>
    <row r="213" spans="1:20">
      <c r="A213" s="1">
        <v>45847</v>
      </c>
      <c r="B213" t="s">
        <v>271</v>
      </c>
      <c r="C213" t="s">
        <v>39</v>
      </c>
      <c r="D213" t="s">
        <v>40</v>
      </c>
      <c r="E213" t="s">
        <v>30</v>
      </c>
      <c r="F213" t="s">
        <v>41</v>
      </c>
      <c r="G213" t="s">
        <v>42</v>
      </c>
      <c r="H213" t="s">
        <v>20</v>
      </c>
      <c r="I213" s="2">
        <v>5</v>
      </c>
      <c r="J213" s="3">
        <v>55.48</v>
      </c>
      <c r="K213" s="4">
        <v>0.15</v>
      </c>
      <c r="L213" s="3">
        <v>27.31</v>
      </c>
      <c r="M213" s="3">
        <f>SalesTable47[[#This Row],[Quantity]]*SalesTable47[[#This Row],[Unit Cost]]</f>
        <v>136.54999999999998</v>
      </c>
      <c r="N213" s="3">
        <f>SalesTable47[[#This Row],[Net Revenue]]-SalesTable47[[#This Row],[Total Cost]]</f>
        <v>99.240000000000009</v>
      </c>
      <c r="O213" s="2">
        <v>5</v>
      </c>
      <c r="P213" s="3">
        <f>SalesTable47[[#This Row],[Unit Price]]*SalesTable47[[#This Row],[Quantity]]</f>
        <v>277.39999999999998</v>
      </c>
      <c r="Q213" s="3">
        <f>ROUND(SalesTable47[[#This Row],[Unit Price]]*SalesTable47[[#This Row],[Quantity]]*(1-SalesTable47[[#This Row],[Discount %]]),2)</f>
        <v>235.79</v>
      </c>
      <c r="R213" s="3">
        <f>SalesTable47[[#This Row],[Net Revenue]]-SalesTable47[[#This Row],[Total Cost]]</f>
        <v>99.240000000000009</v>
      </c>
      <c r="S213" s="34">
        <f>SalesTable47[[#This Row],[Profit]]/SalesTable47[[#This Row],[Net Revenue]]</f>
        <v>0.42088298910047078</v>
      </c>
      <c r="T213" s="3"/>
    </row>
    <row r="214" spans="1:20">
      <c r="A214" s="1">
        <v>45894</v>
      </c>
      <c r="B214" t="s">
        <v>272</v>
      </c>
      <c r="C214" t="s">
        <v>39</v>
      </c>
      <c r="D214" t="s">
        <v>40</v>
      </c>
      <c r="E214" t="s">
        <v>30</v>
      </c>
      <c r="F214" t="s">
        <v>31</v>
      </c>
      <c r="G214" t="s">
        <v>32</v>
      </c>
      <c r="H214" t="s">
        <v>33</v>
      </c>
      <c r="I214" s="2">
        <v>4</v>
      </c>
      <c r="J214" s="3">
        <v>54.68</v>
      </c>
      <c r="K214" s="4">
        <v>0.1</v>
      </c>
      <c r="L214" s="3">
        <v>27.02</v>
      </c>
      <c r="M214" s="3">
        <f>SalesTable47[[#This Row],[Quantity]]*SalesTable47[[#This Row],[Unit Cost]]</f>
        <v>108.08</v>
      </c>
      <c r="N214" s="3">
        <f>SalesTable47[[#This Row],[Net Revenue]]-SalesTable47[[#This Row],[Total Cost]]</f>
        <v>88.77</v>
      </c>
      <c r="O214" s="2">
        <v>0</v>
      </c>
      <c r="P214" s="3">
        <f>SalesTable47[[#This Row],[Unit Price]]*SalesTable47[[#This Row],[Quantity]]</f>
        <v>218.72</v>
      </c>
      <c r="Q214" s="3">
        <f>ROUND(SalesTable47[[#This Row],[Unit Price]]*SalesTable47[[#This Row],[Quantity]]*(1-SalesTable47[[#This Row],[Discount %]]),2)</f>
        <v>196.85</v>
      </c>
      <c r="R214" s="3">
        <f>SalesTable47[[#This Row],[Net Revenue]]-SalesTable47[[#This Row],[Total Cost]]</f>
        <v>88.77</v>
      </c>
      <c r="S214" s="34">
        <f>SalesTable47[[#This Row],[Profit]]/SalesTable47[[#This Row],[Net Revenue]]</f>
        <v>0.4509525019050038</v>
      </c>
      <c r="T214" s="3"/>
    </row>
    <row r="215" spans="1:20">
      <c r="A215" s="1">
        <v>45710</v>
      </c>
      <c r="B215" t="s">
        <v>273</v>
      </c>
      <c r="C215" t="s">
        <v>66</v>
      </c>
      <c r="D215" t="s">
        <v>67</v>
      </c>
      <c r="E215" t="s">
        <v>30</v>
      </c>
      <c r="F215" t="s">
        <v>31</v>
      </c>
      <c r="G215" t="s">
        <v>32</v>
      </c>
      <c r="H215" t="s">
        <v>33</v>
      </c>
      <c r="I215" s="2">
        <v>3</v>
      </c>
      <c r="J215" s="3">
        <v>71.819999999999993</v>
      </c>
      <c r="K215" s="4">
        <v>0</v>
      </c>
      <c r="L215" s="3">
        <v>33.67</v>
      </c>
      <c r="M215" s="3">
        <f>SalesTable47[[#This Row],[Quantity]]*SalesTable47[[#This Row],[Unit Cost]]</f>
        <v>101.01</v>
      </c>
      <c r="N215" s="3">
        <f>SalesTable47[[#This Row],[Net Revenue]]-SalesTable47[[#This Row],[Total Cost]]</f>
        <v>114.45</v>
      </c>
      <c r="O215" s="2">
        <v>0</v>
      </c>
      <c r="P215" s="3">
        <f>SalesTable47[[#This Row],[Unit Price]]*SalesTable47[[#This Row],[Quantity]]</f>
        <v>215.45999999999998</v>
      </c>
      <c r="Q215" s="3">
        <f>ROUND(SalesTable47[[#This Row],[Unit Price]]*SalesTable47[[#This Row],[Quantity]]*(1-SalesTable47[[#This Row],[Discount %]]),2)</f>
        <v>215.46</v>
      </c>
      <c r="R215" s="3">
        <f>SalesTable47[[#This Row],[Net Revenue]]-SalesTable47[[#This Row],[Total Cost]]</f>
        <v>114.45</v>
      </c>
      <c r="S215" s="34">
        <f>SalesTable47[[#This Row],[Profit]]/SalesTable47[[#This Row],[Net Revenue]]</f>
        <v>0.53118908382066277</v>
      </c>
      <c r="T215" s="3"/>
    </row>
    <row r="216" spans="1:20">
      <c r="A216" s="1">
        <v>45772</v>
      </c>
      <c r="B216" t="s">
        <v>274</v>
      </c>
      <c r="C216" t="s">
        <v>49</v>
      </c>
      <c r="D216" t="s">
        <v>50</v>
      </c>
      <c r="E216" t="s">
        <v>30</v>
      </c>
      <c r="F216" t="s">
        <v>18</v>
      </c>
      <c r="G216" t="s">
        <v>19</v>
      </c>
      <c r="H216" t="s">
        <v>20</v>
      </c>
      <c r="I216" s="2">
        <v>5</v>
      </c>
      <c r="J216" s="3">
        <v>184.42</v>
      </c>
      <c r="K216" s="4">
        <v>0.1</v>
      </c>
      <c r="L216" s="3">
        <v>115.93</v>
      </c>
      <c r="M216" s="3">
        <f>SalesTable47[[#This Row],[Quantity]]*SalesTable47[[#This Row],[Unit Cost]]</f>
        <v>579.65000000000009</v>
      </c>
      <c r="N216" s="3">
        <f>SalesTable47[[#This Row],[Net Revenue]]-SalesTable47[[#This Row],[Total Cost]]</f>
        <v>250.2399999999999</v>
      </c>
      <c r="O216" s="2">
        <v>5</v>
      </c>
      <c r="P216" s="3">
        <f>SalesTable47[[#This Row],[Unit Price]]*SalesTable47[[#This Row],[Quantity]]</f>
        <v>922.09999999999991</v>
      </c>
      <c r="Q216" s="3">
        <f>ROUND(SalesTable47[[#This Row],[Unit Price]]*SalesTable47[[#This Row],[Quantity]]*(1-SalesTable47[[#This Row],[Discount %]]),2)</f>
        <v>829.89</v>
      </c>
      <c r="R216" s="3">
        <f>SalesTable47[[#This Row],[Net Revenue]]-SalesTable47[[#This Row],[Total Cost]]</f>
        <v>250.2399999999999</v>
      </c>
      <c r="S216" s="34">
        <f>SalesTable47[[#This Row],[Profit]]/SalesTable47[[#This Row],[Net Revenue]]</f>
        <v>0.30153393823277774</v>
      </c>
      <c r="T216" s="3"/>
    </row>
    <row r="217" spans="1:20">
      <c r="A217" s="1">
        <v>45698</v>
      </c>
      <c r="B217" t="s">
        <v>275</v>
      </c>
      <c r="C217" t="s">
        <v>69</v>
      </c>
      <c r="D217" t="s">
        <v>70</v>
      </c>
      <c r="E217" t="s">
        <v>30</v>
      </c>
      <c r="F217" t="s">
        <v>52</v>
      </c>
      <c r="G217" t="s">
        <v>53</v>
      </c>
      <c r="H217" t="s">
        <v>33</v>
      </c>
      <c r="I217" s="2">
        <v>8</v>
      </c>
      <c r="J217" s="3">
        <v>40.92</v>
      </c>
      <c r="K217" s="4">
        <v>0.05</v>
      </c>
      <c r="L217" s="3">
        <v>18.39</v>
      </c>
      <c r="M217" s="3">
        <f>SalesTable47[[#This Row],[Quantity]]*SalesTable47[[#This Row],[Unit Cost]]</f>
        <v>147.12</v>
      </c>
      <c r="N217" s="3">
        <f>SalesTable47[[#This Row],[Net Revenue]]-SalesTable47[[#This Row],[Total Cost]]</f>
        <v>163.87</v>
      </c>
      <c r="O217" s="2">
        <v>0</v>
      </c>
      <c r="P217" s="3">
        <f>SalesTable47[[#This Row],[Unit Price]]*SalesTable47[[#This Row],[Quantity]]</f>
        <v>327.36</v>
      </c>
      <c r="Q217" s="3">
        <f>ROUND(SalesTable47[[#This Row],[Unit Price]]*SalesTable47[[#This Row],[Quantity]]*(1-SalesTable47[[#This Row],[Discount %]]),2)</f>
        <v>310.99</v>
      </c>
      <c r="R217" s="3">
        <f>SalesTable47[[#This Row],[Net Revenue]]-SalesTable47[[#This Row],[Total Cost]]</f>
        <v>163.87</v>
      </c>
      <c r="S217" s="34">
        <f>SalesTable47[[#This Row],[Profit]]/SalesTable47[[#This Row],[Net Revenue]]</f>
        <v>0.52693012637062286</v>
      </c>
      <c r="T217" s="3"/>
    </row>
    <row r="218" spans="1:20">
      <c r="A218" s="1">
        <v>45910</v>
      </c>
      <c r="B218" t="s">
        <v>276</v>
      </c>
      <c r="C218" t="s">
        <v>73</v>
      </c>
      <c r="D218" t="s">
        <v>74</v>
      </c>
      <c r="E218" t="s">
        <v>75</v>
      </c>
      <c r="F218" t="s">
        <v>25</v>
      </c>
      <c r="G218" t="s">
        <v>26</v>
      </c>
      <c r="H218" t="s">
        <v>20</v>
      </c>
      <c r="I218" s="2">
        <v>9</v>
      </c>
      <c r="J218" s="3">
        <v>31.95</v>
      </c>
      <c r="K218" s="4">
        <v>0.15</v>
      </c>
      <c r="L218" s="3">
        <v>14.26</v>
      </c>
      <c r="M218" s="3">
        <f>SalesTable47[[#This Row],[Quantity]]*SalesTable47[[#This Row],[Unit Cost]]</f>
        <v>128.34</v>
      </c>
      <c r="N218" s="3">
        <f>SalesTable47[[#This Row],[Net Revenue]]-SalesTable47[[#This Row],[Total Cost]]</f>
        <v>116.07999999999998</v>
      </c>
      <c r="O218" s="2">
        <v>9</v>
      </c>
      <c r="P218" s="3">
        <f>SalesTable47[[#This Row],[Unit Price]]*SalesTable47[[#This Row],[Quantity]]</f>
        <v>287.55</v>
      </c>
      <c r="Q218" s="3">
        <f>ROUND(SalesTable47[[#This Row],[Unit Price]]*SalesTable47[[#This Row],[Quantity]]*(1-SalesTable47[[#This Row],[Discount %]]),2)</f>
        <v>244.42</v>
      </c>
      <c r="R218" s="3">
        <f>SalesTable47[[#This Row],[Net Revenue]]-SalesTable47[[#This Row],[Total Cost]]</f>
        <v>116.07999999999998</v>
      </c>
      <c r="S218" s="34">
        <f>SalesTable47[[#This Row],[Profit]]/SalesTable47[[#This Row],[Net Revenue]]</f>
        <v>0.47492021929465672</v>
      </c>
      <c r="T218" s="3"/>
    </row>
    <row r="219" spans="1:20">
      <c r="A219" s="1">
        <v>45826</v>
      </c>
      <c r="B219" t="s">
        <v>277</v>
      </c>
      <c r="C219" t="s">
        <v>63</v>
      </c>
      <c r="D219" t="s">
        <v>64</v>
      </c>
      <c r="E219" t="s">
        <v>17</v>
      </c>
      <c r="F219" t="s">
        <v>52</v>
      </c>
      <c r="G219" t="s">
        <v>53</v>
      </c>
      <c r="H219" t="s">
        <v>33</v>
      </c>
      <c r="I219" s="2">
        <v>6</v>
      </c>
      <c r="J219" s="3">
        <v>81.55</v>
      </c>
      <c r="K219" s="4">
        <v>0.05</v>
      </c>
      <c r="L219" s="3">
        <v>45.32</v>
      </c>
      <c r="M219" s="3">
        <f>SalesTable47[[#This Row],[Quantity]]*SalesTable47[[#This Row],[Unit Cost]]</f>
        <v>271.92</v>
      </c>
      <c r="N219" s="3">
        <f>SalesTable47[[#This Row],[Net Revenue]]-SalesTable47[[#This Row],[Total Cost]]</f>
        <v>192.91999999999996</v>
      </c>
      <c r="O219" s="2">
        <v>0</v>
      </c>
      <c r="P219" s="3">
        <f>SalesTable47[[#This Row],[Unit Price]]*SalesTable47[[#This Row],[Quantity]]</f>
        <v>489.29999999999995</v>
      </c>
      <c r="Q219" s="3">
        <f>ROUND(SalesTable47[[#This Row],[Unit Price]]*SalesTable47[[#This Row],[Quantity]]*(1-SalesTable47[[#This Row],[Discount %]]),2)</f>
        <v>464.84</v>
      </c>
      <c r="R219" s="3">
        <f>SalesTable47[[#This Row],[Net Revenue]]-SalesTable47[[#This Row],[Total Cost]]</f>
        <v>192.91999999999996</v>
      </c>
      <c r="S219" s="34">
        <f>SalesTable47[[#This Row],[Profit]]/SalesTable47[[#This Row],[Net Revenue]]</f>
        <v>0.41502452456759309</v>
      </c>
      <c r="T219" s="3"/>
    </row>
    <row r="220" spans="1:20">
      <c r="A220" s="1">
        <v>45926</v>
      </c>
      <c r="B220" t="s">
        <v>278</v>
      </c>
      <c r="C220" t="s">
        <v>66</v>
      </c>
      <c r="D220" t="s">
        <v>67</v>
      </c>
      <c r="E220" t="s">
        <v>30</v>
      </c>
      <c r="F220" t="s">
        <v>25</v>
      </c>
      <c r="G220" t="s">
        <v>26</v>
      </c>
      <c r="H220" t="s">
        <v>33</v>
      </c>
      <c r="I220" s="2">
        <v>5</v>
      </c>
      <c r="J220" s="3">
        <v>68.22</v>
      </c>
      <c r="K220" s="4">
        <v>0</v>
      </c>
      <c r="L220" s="3">
        <v>33.4</v>
      </c>
      <c r="M220" s="3">
        <f>SalesTable47[[#This Row],[Quantity]]*SalesTable47[[#This Row],[Unit Cost]]</f>
        <v>167</v>
      </c>
      <c r="N220" s="3">
        <f>SalesTable47[[#This Row],[Net Revenue]]-SalesTable47[[#This Row],[Total Cost]]</f>
        <v>174.10000000000002</v>
      </c>
      <c r="O220" s="2">
        <v>0</v>
      </c>
      <c r="P220" s="3">
        <f>SalesTable47[[#This Row],[Unit Price]]*SalesTable47[[#This Row],[Quantity]]</f>
        <v>341.1</v>
      </c>
      <c r="Q220" s="3">
        <f>ROUND(SalesTable47[[#This Row],[Unit Price]]*SalesTable47[[#This Row],[Quantity]]*(1-SalesTable47[[#This Row],[Discount %]]),2)</f>
        <v>341.1</v>
      </c>
      <c r="R220" s="3">
        <f>SalesTable47[[#This Row],[Net Revenue]]-SalesTable47[[#This Row],[Total Cost]]</f>
        <v>174.10000000000002</v>
      </c>
      <c r="S220" s="34">
        <f>SalesTable47[[#This Row],[Profit]]/SalesTable47[[#This Row],[Net Revenue]]</f>
        <v>0.51040750513046029</v>
      </c>
      <c r="T220" s="3"/>
    </row>
    <row r="221" spans="1:20">
      <c r="A221" s="1">
        <v>45886</v>
      </c>
      <c r="B221" t="s">
        <v>279</v>
      </c>
      <c r="C221" t="s">
        <v>39</v>
      </c>
      <c r="D221" t="s">
        <v>40</v>
      </c>
      <c r="E221" t="s">
        <v>30</v>
      </c>
      <c r="F221" t="s">
        <v>25</v>
      </c>
      <c r="G221" t="s">
        <v>26</v>
      </c>
      <c r="H221" t="s">
        <v>33</v>
      </c>
      <c r="I221" s="2">
        <v>1</v>
      </c>
      <c r="J221" s="3">
        <v>56.16</v>
      </c>
      <c r="K221" s="4">
        <v>0.15</v>
      </c>
      <c r="L221" s="3">
        <v>26.59</v>
      </c>
      <c r="M221" s="3">
        <f>SalesTable47[[#This Row],[Quantity]]*SalesTable47[[#This Row],[Unit Cost]]</f>
        <v>26.59</v>
      </c>
      <c r="N221" s="3">
        <f>SalesTable47[[#This Row],[Net Revenue]]-SalesTable47[[#This Row],[Total Cost]]</f>
        <v>21.150000000000002</v>
      </c>
      <c r="O221" s="2">
        <v>0</v>
      </c>
      <c r="P221" s="3">
        <f>SalesTable47[[#This Row],[Unit Price]]*SalesTable47[[#This Row],[Quantity]]</f>
        <v>56.16</v>
      </c>
      <c r="Q221" s="3">
        <f>ROUND(SalesTable47[[#This Row],[Unit Price]]*SalesTable47[[#This Row],[Quantity]]*(1-SalesTable47[[#This Row],[Discount %]]),2)</f>
        <v>47.74</v>
      </c>
      <c r="R221" s="3">
        <f>SalesTable47[[#This Row],[Net Revenue]]-SalesTable47[[#This Row],[Total Cost]]</f>
        <v>21.150000000000002</v>
      </c>
      <c r="S221" s="34">
        <f>SalesTable47[[#This Row],[Profit]]/SalesTable47[[#This Row],[Net Revenue]]</f>
        <v>0.44302471721826564</v>
      </c>
      <c r="T221" s="3"/>
    </row>
    <row r="222" spans="1:20">
      <c r="A222" s="1">
        <v>45735</v>
      </c>
      <c r="B222" t="s">
        <v>280</v>
      </c>
      <c r="C222" t="s">
        <v>89</v>
      </c>
      <c r="D222" t="s">
        <v>90</v>
      </c>
      <c r="E222" t="s">
        <v>75</v>
      </c>
      <c r="F222" t="s">
        <v>41</v>
      </c>
      <c r="G222" t="s">
        <v>42</v>
      </c>
      <c r="H222" t="s">
        <v>33</v>
      </c>
      <c r="I222" s="2">
        <v>3</v>
      </c>
      <c r="J222" s="3">
        <v>18.48</v>
      </c>
      <c r="K222" s="4">
        <v>0</v>
      </c>
      <c r="L222" s="3">
        <v>6.9</v>
      </c>
      <c r="M222" s="3">
        <f>SalesTable47[[#This Row],[Quantity]]*SalesTable47[[#This Row],[Unit Cost]]</f>
        <v>20.700000000000003</v>
      </c>
      <c r="N222" s="3">
        <f>SalesTable47[[#This Row],[Net Revenue]]-SalesTable47[[#This Row],[Total Cost]]</f>
        <v>34.739999999999995</v>
      </c>
      <c r="O222" s="2">
        <v>0</v>
      </c>
      <c r="P222" s="3">
        <f>SalesTable47[[#This Row],[Unit Price]]*SalesTable47[[#This Row],[Quantity]]</f>
        <v>55.44</v>
      </c>
      <c r="Q222" s="3">
        <f>ROUND(SalesTable47[[#This Row],[Unit Price]]*SalesTable47[[#This Row],[Quantity]]*(1-SalesTable47[[#This Row],[Discount %]]),2)</f>
        <v>55.44</v>
      </c>
      <c r="R222" s="3">
        <f>SalesTable47[[#This Row],[Net Revenue]]-SalesTable47[[#This Row],[Total Cost]]</f>
        <v>34.739999999999995</v>
      </c>
      <c r="S222" s="34">
        <f>SalesTable47[[#This Row],[Profit]]/SalesTable47[[#This Row],[Net Revenue]]</f>
        <v>0.62662337662337653</v>
      </c>
      <c r="T222" s="3"/>
    </row>
    <row r="223" spans="1:20">
      <c r="A223" s="1">
        <v>45840</v>
      </c>
      <c r="B223" t="s">
        <v>281</v>
      </c>
      <c r="C223" t="s">
        <v>22</v>
      </c>
      <c r="D223" t="s">
        <v>23</v>
      </c>
      <c r="E223" t="s">
        <v>24</v>
      </c>
      <c r="F223" t="s">
        <v>52</v>
      </c>
      <c r="G223" t="s">
        <v>53</v>
      </c>
      <c r="H223" t="s">
        <v>33</v>
      </c>
      <c r="I223" s="2">
        <v>2</v>
      </c>
      <c r="J223" s="3">
        <v>12.62</v>
      </c>
      <c r="K223" s="4">
        <v>0.05</v>
      </c>
      <c r="L223" s="3">
        <v>4.3</v>
      </c>
      <c r="M223" s="3">
        <f>SalesTable47[[#This Row],[Quantity]]*SalesTable47[[#This Row],[Unit Cost]]</f>
        <v>8.6</v>
      </c>
      <c r="N223" s="3">
        <f>SalesTable47[[#This Row],[Net Revenue]]-SalesTable47[[#This Row],[Total Cost]]</f>
        <v>15.38</v>
      </c>
      <c r="O223" s="2">
        <v>0</v>
      </c>
      <c r="P223" s="3">
        <f>SalesTable47[[#This Row],[Unit Price]]*SalesTable47[[#This Row],[Quantity]]</f>
        <v>25.24</v>
      </c>
      <c r="Q223" s="3">
        <f>ROUND(SalesTable47[[#This Row],[Unit Price]]*SalesTable47[[#This Row],[Quantity]]*(1-SalesTable47[[#This Row],[Discount %]]),2)</f>
        <v>23.98</v>
      </c>
      <c r="R223" s="3">
        <f>SalesTable47[[#This Row],[Net Revenue]]-SalesTable47[[#This Row],[Total Cost]]</f>
        <v>15.38</v>
      </c>
      <c r="S223" s="34">
        <f>SalesTable47[[#This Row],[Profit]]/SalesTable47[[#This Row],[Net Revenue]]</f>
        <v>0.64136780650542125</v>
      </c>
      <c r="T223" s="3"/>
    </row>
    <row r="224" spans="1:20">
      <c r="A224" s="1">
        <v>45980</v>
      </c>
      <c r="B224" t="s">
        <v>282</v>
      </c>
      <c r="C224" t="s">
        <v>66</v>
      </c>
      <c r="D224" t="s">
        <v>67</v>
      </c>
      <c r="E224" t="s">
        <v>30</v>
      </c>
      <c r="F224" t="s">
        <v>41</v>
      </c>
      <c r="G224" t="s">
        <v>42</v>
      </c>
      <c r="H224" t="s">
        <v>33</v>
      </c>
      <c r="I224" s="2">
        <v>8</v>
      </c>
      <c r="J224" s="3">
        <v>72.069999999999993</v>
      </c>
      <c r="K224" s="4">
        <v>0</v>
      </c>
      <c r="L224" s="3">
        <v>33.96</v>
      </c>
      <c r="M224" s="3">
        <f>SalesTable47[[#This Row],[Quantity]]*SalesTable47[[#This Row],[Unit Cost]]</f>
        <v>271.68</v>
      </c>
      <c r="N224" s="3">
        <f>SalesTable47[[#This Row],[Net Revenue]]-SalesTable47[[#This Row],[Total Cost]]</f>
        <v>304.87999999999994</v>
      </c>
      <c r="O224" s="2">
        <v>0</v>
      </c>
      <c r="P224" s="3">
        <f>SalesTable47[[#This Row],[Unit Price]]*SalesTable47[[#This Row],[Quantity]]</f>
        <v>576.55999999999995</v>
      </c>
      <c r="Q224" s="3">
        <f>ROUND(SalesTable47[[#This Row],[Unit Price]]*SalesTable47[[#This Row],[Quantity]]*(1-SalesTable47[[#This Row],[Discount %]]),2)</f>
        <v>576.55999999999995</v>
      </c>
      <c r="R224" s="3">
        <f>SalesTable47[[#This Row],[Net Revenue]]-SalesTable47[[#This Row],[Total Cost]]</f>
        <v>304.87999999999994</v>
      </c>
      <c r="S224" s="34">
        <f>SalesTable47[[#This Row],[Profit]]/SalesTable47[[#This Row],[Net Revenue]]</f>
        <v>0.52879145275426664</v>
      </c>
      <c r="T224" s="3"/>
    </row>
    <row r="225" spans="1:20">
      <c r="A225" s="1">
        <v>45783</v>
      </c>
      <c r="B225" t="s">
        <v>283</v>
      </c>
      <c r="C225" t="s">
        <v>58</v>
      </c>
      <c r="D225" t="s">
        <v>59</v>
      </c>
      <c r="E225" t="s">
        <v>17</v>
      </c>
      <c r="F225" t="s">
        <v>31</v>
      </c>
      <c r="G225" t="s">
        <v>32</v>
      </c>
      <c r="H225" t="s">
        <v>33</v>
      </c>
      <c r="I225" s="2">
        <v>10</v>
      </c>
      <c r="J225" s="3">
        <v>20.16</v>
      </c>
      <c r="K225" s="4">
        <v>0.1</v>
      </c>
      <c r="L225" s="3">
        <v>7.26</v>
      </c>
      <c r="M225" s="3">
        <f>SalesTable47[[#This Row],[Quantity]]*SalesTable47[[#This Row],[Unit Cost]]</f>
        <v>72.599999999999994</v>
      </c>
      <c r="N225" s="3">
        <f>SalesTable47[[#This Row],[Net Revenue]]-SalesTable47[[#This Row],[Total Cost]]</f>
        <v>108.84</v>
      </c>
      <c r="O225" s="2">
        <v>0</v>
      </c>
      <c r="P225" s="3">
        <f>SalesTable47[[#This Row],[Unit Price]]*SalesTable47[[#This Row],[Quantity]]</f>
        <v>201.6</v>
      </c>
      <c r="Q225" s="3">
        <f>ROUND(SalesTable47[[#This Row],[Unit Price]]*SalesTable47[[#This Row],[Quantity]]*(1-SalesTable47[[#This Row],[Discount %]]),2)</f>
        <v>181.44</v>
      </c>
      <c r="R225" s="3">
        <f>SalesTable47[[#This Row],[Net Revenue]]-SalesTable47[[#This Row],[Total Cost]]</f>
        <v>108.84</v>
      </c>
      <c r="S225" s="34">
        <f>SalesTable47[[#This Row],[Profit]]/SalesTable47[[#This Row],[Net Revenue]]</f>
        <v>0.59986772486772488</v>
      </c>
      <c r="T225" s="3"/>
    </row>
    <row r="226" spans="1:20">
      <c r="A226" s="1">
        <v>46006</v>
      </c>
      <c r="B226" t="s">
        <v>284</v>
      </c>
      <c r="C226" t="s">
        <v>35</v>
      </c>
      <c r="D226" t="s">
        <v>36</v>
      </c>
      <c r="E226" t="s">
        <v>17</v>
      </c>
      <c r="F226" t="s">
        <v>52</v>
      </c>
      <c r="G226" t="s">
        <v>53</v>
      </c>
      <c r="H226" t="s">
        <v>20</v>
      </c>
      <c r="I226" s="2">
        <v>8</v>
      </c>
      <c r="J226" s="3">
        <v>23.95</v>
      </c>
      <c r="K226" s="4">
        <v>0.2</v>
      </c>
      <c r="L226" s="3">
        <v>9.69</v>
      </c>
      <c r="M226" s="3">
        <f>SalesTable47[[#This Row],[Quantity]]*SalesTable47[[#This Row],[Unit Cost]]</f>
        <v>77.52</v>
      </c>
      <c r="N226" s="3">
        <f>SalesTable47[[#This Row],[Net Revenue]]-SalesTable47[[#This Row],[Total Cost]]</f>
        <v>75.760000000000005</v>
      </c>
      <c r="O226" s="2">
        <v>8</v>
      </c>
      <c r="P226" s="3">
        <f>SalesTable47[[#This Row],[Unit Price]]*SalesTable47[[#This Row],[Quantity]]</f>
        <v>191.6</v>
      </c>
      <c r="Q226" s="3">
        <f>ROUND(SalesTable47[[#This Row],[Unit Price]]*SalesTable47[[#This Row],[Quantity]]*(1-SalesTable47[[#This Row],[Discount %]]),2)</f>
        <v>153.28</v>
      </c>
      <c r="R226" s="3">
        <f>SalesTable47[[#This Row],[Net Revenue]]-SalesTable47[[#This Row],[Total Cost]]</f>
        <v>75.760000000000005</v>
      </c>
      <c r="S226" s="34">
        <f>SalesTable47[[#This Row],[Profit]]/SalesTable47[[#This Row],[Net Revenue]]</f>
        <v>0.49425887265135704</v>
      </c>
      <c r="T226" s="3"/>
    </row>
    <row r="227" spans="1:20">
      <c r="A227" s="1">
        <v>45748</v>
      </c>
      <c r="B227" t="s">
        <v>285</v>
      </c>
      <c r="C227" t="s">
        <v>58</v>
      </c>
      <c r="D227" t="s">
        <v>59</v>
      </c>
      <c r="E227" t="s">
        <v>17</v>
      </c>
      <c r="F227" t="s">
        <v>41</v>
      </c>
      <c r="G227" t="s">
        <v>42</v>
      </c>
      <c r="H227" t="s">
        <v>33</v>
      </c>
      <c r="I227" s="2">
        <v>3</v>
      </c>
      <c r="J227" s="3">
        <v>20.25</v>
      </c>
      <c r="K227" s="4">
        <v>0.1</v>
      </c>
      <c r="L227" s="3">
        <v>7.31</v>
      </c>
      <c r="M227" s="3">
        <f>SalesTable47[[#This Row],[Quantity]]*SalesTable47[[#This Row],[Unit Cost]]</f>
        <v>21.93</v>
      </c>
      <c r="N227" s="3">
        <f>SalesTable47[[#This Row],[Net Revenue]]-SalesTable47[[#This Row],[Total Cost]]</f>
        <v>32.75</v>
      </c>
      <c r="O227" s="2">
        <v>0</v>
      </c>
      <c r="P227" s="3">
        <f>SalesTable47[[#This Row],[Unit Price]]*SalesTable47[[#This Row],[Quantity]]</f>
        <v>60.75</v>
      </c>
      <c r="Q227" s="3">
        <f>ROUND(SalesTable47[[#This Row],[Unit Price]]*SalesTable47[[#This Row],[Quantity]]*(1-SalesTable47[[#This Row],[Discount %]]),2)</f>
        <v>54.68</v>
      </c>
      <c r="R227" s="3">
        <f>SalesTable47[[#This Row],[Net Revenue]]-SalesTable47[[#This Row],[Total Cost]]</f>
        <v>32.75</v>
      </c>
      <c r="S227" s="34">
        <f>SalesTable47[[#This Row],[Profit]]/SalesTable47[[#This Row],[Net Revenue]]</f>
        <v>0.59893928310168254</v>
      </c>
      <c r="T227" s="3"/>
    </row>
    <row r="228" spans="1:20">
      <c r="A228" s="1">
        <v>45969</v>
      </c>
      <c r="B228" t="s">
        <v>286</v>
      </c>
      <c r="C228" t="s">
        <v>89</v>
      </c>
      <c r="D228" t="s">
        <v>90</v>
      </c>
      <c r="E228" t="s">
        <v>75</v>
      </c>
      <c r="F228" t="s">
        <v>18</v>
      </c>
      <c r="G228" t="s">
        <v>19</v>
      </c>
      <c r="H228" t="s">
        <v>20</v>
      </c>
      <c r="I228" s="2">
        <v>1</v>
      </c>
      <c r="J228" s="3">
        <v>18.46</v>
      </c>
      <c r="K228" s="4">
        <v>0.1</v>
      </c>
      <c r="L228" s="3">
        <v>7.01</v>
      </c>
      <c r="M228" s="3">
        <f>SalesTable47[[#This Row],[Quantity]]*SalesTable47[[#This Row],[Unit Cost]]</f>
        <v>7.01</v>
      </c>
      <c r="N228" s="3">
        <f>SalesTable47[[#This Row],[Net Revenue]]-SalesTable47[[#This Row],[Total Cost]]</f>
        <v>9.6</v>
      </c>
      <c r="O228" s="2">
        <v>1</v>
      </c>
      <c r="P228" s="3">
        <f>SalesTable47[[#This Row],[Unit Price]]*SalesTable47[[#This Row],[Quantity]]</f>
        <v>18.46</v>
      </c>
      <c r="Q228" s="3">
        <f>ROUND(SalesTable47[[#This Row],[Unit Price]]*SalesTable47[[#This Row],[Quantity]]*(1-SalesTable47[[#This Row],[Discount %]]),2)</f>
        <v>16.61</v>
      </c>
      <c r="R228" s="3">
        <f>SalesTable47[[#This Row],[Net Revenue]]-SalesTable47[[#This Row],[Total Cost]]</f>
        <v>9.6</v>
      </c>
      <c r="S228" s="34">
        <f>SalesTable47[[#This Row],[Profit]]/SalesTable47[[#This Row],[Net Revenue]]</f>
        <v>0.5779650812763395</v>
      </c>
      <c r="T228" s="3"/>
    </row>
    <row r="229" spans="1:20">
      <c r="A229" s="1">
        <v>45750</v>
      </c>
      <c r="B229" t="s">
        <v>287</v>
      </c>
      <c r="C229" t="s">
        <v>66</v>
      </c>
      <c r="D229" t="s">
        <v>67</v>
      </c>
      <c r="E229" t="s">
        <v>30</v>
      </c>
      <c r="F229" t="s">
        <v>25</v>
      </c>
      <c r="G229" t="s">
        <v>26</v>
      </c>
      <c r="H229" t="s">
        <v>20</v>
      </c>
      <c r="I229" s="2">
        <v>4</v>
      </c>
      <c r="J229" s="3">
        <v>70.84</v>
      </c>
      <c r="K229" s="4">
        <v>0.1</v>
      </c>
      <c r="L229" s="3">
        <v>33.869999999999997</v>
      </c>
      <c r="M229" s="3">
        <f>SalesTable47[[#This Row],[Quantity]]*SalesTable47[[#This Row],[Unit Cost]]</f>
        <v>135.47999999999999</v>
      </c>
      <c r="N229" s="3">
        <f>SalesTable47[[#This Row],[Net Revenue]]-SalesTable47[[#This Row],[Total Cost]]</f>
        <v>119.54000000000002</v>
      </c>
      <c r="O229" s="2">
        <v>4</v>
      </c>
      <c r="P229" s="3">
        <f>SalesTable47[[#This Row],[Unit Price]]*SalesTable47[[#This Row],[Quantity]]</f>
        <v>283.36</v>
      </c>
      <c r="Q229" s="3">
        <f>ROUND(SalesTable47[[#This Row],[Unit Price]]*SalesTable47[[#This Row],[Quantity]]*(1-SalesTable47[[#This Row],[Discount %]]),2)</f>
        <v>255.02</v>
      </c>
      <c r="R229" s="3">
        <f>SalesTable47[[#This Row],[Net Revenue]]-SalesTable47[[#This Row],[Total Cost]]</f>
        <v>119.54000000000002</v>
      </c>
      <c r="S229" s="34">
        <f>SalesTable47[[#This Row],[Profit]]/SalesTable47[[#This Row],[Net Revenue]]</f>
        <v>0.4687475492118266</v>
      </c>
      <c r="T229" s="3"/>
    </row>
    <row r="230" spans="1:20">
      <c r="A230" s="1">
        <v>45754</v>
      </c>
      <c r="B230" t="s">
        <v>288</v>
      </c>
      <c r="C230" t="s">
        <v>58</v>
      </c>
      <c r="D230" t="s">
        <v>59</v>
      </c>
      <c r="E230" t="s">
        <v>17</v>
      </c>
      <c r="F230" t="s">
        <v>41</v>
      </c>
      <c r="G230" t="s">
        <v>42</v>
      </c>
      <c r="H230" t="s">
        <v>20</v>
      </c>
      <c r="I230" s="2">
        <v>10</v>
      </c>
      <c r="J230" s="3">
        <v>19.670000000000002</v>
      </c>
      <c r="K230" s="4">
        <v>0.1</v>
      </c>
      <c r="L230" s="3">
        <v>7.38</v>
      </c>
      <c r="M230" s="3">
        <f>SalesTable47[[#This Row],[Quantity]]*SalesTable47[[#This Row],[Unit Cost]]</f>
        <v>73.8</v>
      </c>
      <c r="N230" s="3">
        <f>SalesTable47[[#This Row],[Net Revenue]]-SalesTable47[[#This Row],[Total Cost]]</f>
        <v>103.23</v>
      </c>
      <c r="O230" s="2">
        <v>10</v>
      </c>
      <c r="P230" s="3">
        <f>SalesTable47[[#This Row],[Unit Price]]*SalesTable47[[#This Row],[Quantity]]</f>
        <v>196.70000000000002</v>
      </c>
      <c r="Q230" s="3">
        <f>ROUND(SalesTable47[[#This Row],[Unit Price]]*SalesTable47[[#This Row],[Quantity]]*(1-SalesTable47[[#This Row],[Discount %]]),2)</f>
        <v>177.03</v>
      </c>
      <c r="R230" s="3">
        <f>SalesTable47[[#This Row],[Net Revenue]]-SalesTable47[[#This Row],[Total Cost]]</f>
        <v>103.23</v>
      </c>
      <c r="S230" s="34">
        <f>SalesTable47[[#This Row],[Profit]]/SalesTable47[[#This Row],[Net Revenue]]</f>
        <v>0.58312150482968994</v>
      </c>
      <c r="T230" s="3"/>
    </row>
    <row r="231" spans="1:20">
      <c r="A231" s="1">
        <v>45969</v>
      </c>
      <c r="B231" t="s">
        <v>289</v>
      </c>
      <c r="C231" t="s">
        <v>49</v>
      </c>
      <c r="D231" t="s">
        <v>50</v>
      </c>
      <c r="E231" t="s">
        <v>30</v>
      </c>
      <c r="F231" t="s">
        <v>31</v>
      </c>
      <c r="G231" t="s">
        <v>32</v>
      </c>
      <c r="H231" t="s">
        <v>33</v>
      </c>
      <c r="I231" s="2">
        <v>5</v>
      </c>
      <c r="J231" s="3">
        <v>187.72</v>
      </c>
      <c r="K231" s="4">
        <v>0</v>
      </c>
      <c r="L231" s="3">
        <v>118.43</v>
      </c>
      <c r="M231" s="3">
        <f>SalesTable47[[#This Row],[Quantity]]*SalesTable47[[#This Row],[Unit Cost]]</f>
        <v>592.15000000000009</v>
      </c>
      <c r="N231" s="3">
        <f>SalesTable47[[#This Row],[Net Revenue]]-SalesTable47[[#This Row],[Total Cost]]</f>
        <v>346.44999999999993</v>
      </c>
      <c r="O231" s="2">
        <v>0</v>
      </c>
      <c r="P231" s="3">
        <f>SalesTable47[[#This Row],[Unit Price]]*SalesTable47[[#This Row],[Quantity]]</f>
        <v>938.6</v>
      </c>
      <c r="Q231" s="3">
        <f>ROUND(SalesTable47[[#This Row],[Unit Price]]*SalesTable47[[#This Row],[Quantity]]*(1-SalesTable47[[#This Row],[Discount %]]),2)</f>
        <v>938.6</v>
      </c>
      <c r="R231" s="3">
        <f>SalesTable47[[#This Row],[Net Revenue]]-SalesTable47[[#This Row],[Total Cost]]</f>
        <v>346.44999999999993</v>
      </c>
      <c r="S231" s="34">
        <f>SalesTable47[[#This Row],[Profit]]/SalesTable47[[#This Row],[Net Revenue]]</f>
        <v>0.36911357340720213</v>
      </c>
      <c r="T231" s="3"/>
    </row>
    <row r="232" spans="1:20">
      <c r="A232" s="1">
        <v>45967</v>
      </c>
      <c r="B232" t="s">
        <v>290</v>
      </c>
      <c r="C232" t="s">
        <v>45</v>
      </c>
      <c r="D232" t="s">
        <v>46</v>
      </c>
      <c r="E232" t="s">
        <v>24</v>
      </c>
      <c r="F232" t="s">
        <v>52</v>
      </c>
      <c r="G232" t="s">
        <v>53</v>
      </c>
      <c r="H232" t="s">
        <v>33</v>
      </c>
      <c r="I232" s="2">
        <v>2</v>
      </c>
      <c r="J232" s="3">
        <v>23.6</v>
      </c>
      <c r="K232" s="4">
        <v>0.1</v>
      </c>
      <c r="L232" s="3">
        <v>8.44</v>
      </c>
      <c r="M232" s="3">
        <f>SalesTable47[[#This Row],[Quantity]]*SalesTable47[[#This Row],[Unit Cost]]</f>
        <v>16.88</v>
      </c>
      <c r="N232" s="3">
        <f>SalesTable47[[#This Row],[Net Revenue]]-SalesTable47[[#This Row],[Total Cost]]</f>
        <v>25.599999999999998</v>
      </c>
      <c r="O232" s="2">
        <v>0</v>
      </c>
      <c r="P232" s="3">
        <f>SalesTable47[[#This Row],[Unit Price]]*SalesTable47[[#This Row],[Quantity]]</f>
        <v>47.2</v>
      </c>
      <c r="Q232" s="3">
        <f>ROUND(SalesTable47[[#This Row],[Unit Price]]*SalesTable47[[#This Row],[Quantity]]*(1-SalesTable47[[#This Row],[Discount %]]),2)</f>
        <v>42.48</v>
      </c>
      <c r="R232" s="3">
        <f>SalesTable47[[#This Row],[Net Revenue]]-SalesTable47[[#This Row],[Total Cost]]</f>
        <v>25.599999999999998</v>
      </c>
      <c r="S232" s="34">
        <f>SalesTable47[[#This Row],[Profit]]/SalesTable47[[#This Row],[Net Revenue]]</f>
        <v>0.60263653483992463</v>
      </c>
      <c r="T232" s="3"/>
    </row>
    <row r="233" spans="1:20">
      <c r="A233" s="1">
        <v>45813</v>
      </c>
      <c r="B233" t="s">
        <v>291</v>
      </c>
      <c r="C233" t="s">
        <v>49</v>
      </c>
      <c r="D233" t="s">
        <v>50</v>
      </c>
      <c r="E233" t="s">
        <v>30</v>
      </c>
      <c r="F233" t="s">
        <v>52</v>
      </c>
      <c r="G233" t="s">
        <v>53</v>
      </c>
      <c r="H233" t="s">
        <v>20</v>
      </c>
      <c r="I233" s="2">
        <v>3</v>
      </c>
      <c r="J233" s="3">
        <v>187.04</v>
      </c>
      <c r="K233" s="4">
        <v>0.05</v>
      </c>
      <c r="L233" s="3">
        <v>118.98</v>
      </c>
      <c r="M233" s="3">
        <f>SalesTable47[[#This Row],[Quantity]]*SalesTable47[[#This Row],[Unit Cost]]</f>
        <v>356.94</v>
      </c>
      <c r="N233" s="3">
        <f>SalesTable47[[#This Row],[Net Revenue]]-SalesTable47[[#This Row],[Total Cost]]</f>
        <v>176.11999999999995</v>
      </c>
      <c r="O233" s="2">
        <v>3</v>
      </c>
      <c r="P233" s="3">
        <f>SalesTable47[[#This Row],[Unit Price]]*SalesTable47[[#This Row],[Quantity]]</f>
        <v>561.12</v>
      </c>
      <c r="Q233" s="3">
        <f>ROUND(SalesTable47[[#This Row],[Unit Price]]*SalesTable47[[#This Row],[Quantity]]*(1-SalesTable47[[#This Row],[Discount %]]),2)</f>
        <v>533.05999999999995</v>
      </c>
      <c r="R233" s="3">
        <f>SalesTable47[[#This Row],[Net Revenue]]-SalesTable47[[#This Row],[Total Cost]]</f>
        <v>176.11999999999995</v>
      </c>
      <c r="S233" s="34">
        <f>SalesTable47[[#This Row],[Profit]]/SalesTable47[[#This Row],[Net Revenue]]</f>
        <v>0.33039432709263489</v>
      </c>
      <c r="T233" s="3"/>
    </row>
    <row r="234" spans="1:20">
      <c r="A234" s="1">
        <v>45991</v>
      </c>
      <c r="B234" t="s">
        <v>292</v>
      </c>
      <c r="C234" t="s">
        <v>28</v>
      </c>
      <c r="D234" t="s">
        <v>29</v>
      </c>
      <c r="E234" t="s">
        <v>30</v>
      </c>
      <c r="F234" t="s">
        <v>25</v>
      </c>
      <c r="G234" t="s">
        <v>26</v>
      </c>
      <c r="H234" t="s">
        <v>33</v>
      </c>
      <c r="I234" s="2">
        <v>6</v>
      </c>
      <c r="J234" s="3">
        <v>24.44</v>
      </c>
      <c r="K234" s="4">
        <v>0.15</v>
      </c>
      <c r="L234" s="3">
        <v>10.56</v>
      </c>
      <c r="M234" s="3">
        <f>SalesTable47[[#This Row],[Quantity]]*SalesTable47[[#This Row],[Unit Cost]]</f>
        <v>63.36</v>
      </c>
      <c r="N234" s="3">
        <f>SalesTable47[[#This Row],[Net Revenue]]-SalesTable47[[#This Row],[Total Cost]]</f>
        <v>61.28</v>
      </c>
      <c r="O234" s="2">
        <v>0</v>
      </c>
      <c r="P234" s="3">
        <f>SalesTable47[[#This Row],[Unit Price]]*SalesTable47[[#This Row],[Quantity]]</f>
        <v>146.64000000000001</v>
      </c>
      <c r="Q234" s="3">
        <f>ROUND(SalesTable47[[#This Row],[Unit Price]]*SalesTable47[[#This Row],[Quantity]]*(1-SalesTable47[[#This Row],[Discount %]]),2)</f>
        <v>124.64</v>
      </c>
      <c r="R234" s="3">
        <f>SalesTable47[[#This Row],[Net Revenue]]-SalesTable47[[#This Row],[Total Cost]]</f>
        <v>61.28</v>
      </c>
      <c r="S234" s="34">
        <f>SalesTable47[[#This Row],[Profit]]/SalesTable47[[#This Row],[Net Revenue]]</f>
        <v>0.49165596919127086</v>
      </c>
      <c r="T234" s="3"/>
    </row>
    <row r="235" spans="1:20">
      <c r="A235" s="1">
        <v>46019</v>
      </c>
      <c r="B235" t="s">
        <v>293</v>
      </c>
      <c r="C235" t="s">
        <v>73</v>
      </c>
      <c r="D235" t="s">
        <v>74</v>
      </c>
      <c r="E235" t="s">
        <v>75</v>
      </c>
      <c r="F235" t="s">
        <v>41</v>
      </c>
      <c r="G235" t="s">
        <v>42</v>
      </c>
      <c r="H235" t="s">
        <v>33</v>
      </c>
      <c r="I235" s="2">
        <v>6</v>
      </c>
      <c r="J235" s="3">
        <v>31.55</v>
      </c>
      <c r="K235" s="4">
        <v>0</v>
      </c>
      <c r="L235" s="3">
        <v>14.02</v>
      </c>
      <c r="M235" s="3">
        <f>SalesTable47[[#This Row],[Quantity]]*SalesTable47[[#This Row],[Unit Cost]]</f>
        <v>84.12</v>
      </c>
      <c r="N235" s="3">
        <f>SalesTable47[[#This Row],[Net Revenue]]-SalesTable47[[#This Row],[Total Cost]]</f>
        <v>105.18</v>
      </c>
      <c r="O235" s="2">
        <v>0</v>
      </c>
      <c r="P235" s="3">
        <f>SalesTable47[[#This Row],[Unit Price]]*SalesTable47[[#This Row],[Quantity]]</f>
        <v>189.3</v>
      </c>
      <c r="Q235" s="3">
        <f>ROUND(SalesTable47[[#This Row],[Unit Price]]*SalesTable47[[#This Row],[Quantity]]*(1-SalesTable47[[#This Row],[Discount %]]),2)</f>
        <v>189.3</v>
      </c>
      <c r="R235" s="3">
        <f>SalesTable47[[#This Row],[Net Revenue]]-SalesTable47[[#This Row],[Total Cost]]</f>
        <v>105.18</v>
      </c>
      <c r="S235" s="34">
        <f>SalesTable47[[#This Row],[Profit]]/SalesTable47[[#This Row],[Net Revenue]]</f>
        <v>0.55562599049128369</v>
      </c>
      <c r="T235" s="3"/>
    </row>
    <row r="236" spans="1:20">
      <c r="A236" s="1">
        <v>45985</v>
      </c>
      <c r="B236" t="s">
        <v>294</v>
      </c>
      <c r="C236" t="s">
        <v>45</v>
      </c>
      <c r="D236" t="s">
        <v>46</v>
      </c>
      <c r="E236" t="s">
        <v>24</v>
      </c>
      <c r="F236" t="s">
        <v>25</v>
      </c>
      <c r="G236" t="s">
        <v>26</v>
      </c>
      <c r="H236" t="s">
        <v>20</v>
      </c>
      <c r="I236" s="2">
        <v>3</v>
      </c>
      <c r="J236" s="3">
        <v>22.72</v>
      </c>
      <c r="K236" s="4">
        <v>0.1</v>
      </c>
      <c r="L236" s="3">
        <v>8.3699999999999992</v>
      </c>
      <c r="M236" s="3">
        <f>SalesTable47[[#This Row],[Quantity]]*SalesTable47[[#This Row],[Unit Cost]]</f>
        <v>25.11</v>
      </c>
      <c r="N236" s="3">
        <f>SalesTable47[[#This Row],[Net Revenue]]-SalesTable47[[#This Row],[Total Cost]]</f>
        <v>36.230000000000004</v>
      </c>
      <c r="O236" s="2">
        <v>3</v>
      </c>
      <c r="P236" s="3">
        <f>SalesTable47[[#This Row],[Unit Price]]*SalesTable47[[#This Row],[Quantity]]</f>
        <v>68.16</v>
      </c>
      <c r="Q236" s="3">
        <f>ROUND(SalesTable47[[#This Row],[Unit Price]]*SalesTable47[[#This Row],[Quantity]]*(1-SalesTable47[[#This Row],[Discount %]]),2)</f>
        <v>61.34</v>
      </c>
      <c r="R236" s="3">
        <f>SalesTable47[[#This Row],[Net Revenue]]-SalesTable47[[#This Row],[Total Cost]]</f>
        <v>36.230000000000004</v>
      </c>
      <c r="S236" s="34">
        <f>SalesTable47[[#This Row],[Profit]]/SalesTable47[[#This Row],[Net Revenue]]</f>
        <v>0.59064232148679496</v>
      </c>
      <c r="T236" s="3"/>
    </row>
    <row r="237" spans="1:20">
      <c r="A237" s="1">
        <v>45673</v>
      </c>
      <c r="B237" t="s">
        <v>295</v>
      </c>
      <c r="C237" t="s">
        <v>63</v>
      </c>
      <c r="D237" t="s">
        <v>64</v>
      </c>
      <c r="E237" t="s">
        <v>17</v>
      </c>
      <c r="F237" t="s">
        <v>31</v>
      </c>
      <c r="G237" t="s">
        <v>32</v>
      </c>
      <c r="H237" t="s">
        <v>33</v>
      </c>
      <c r="I237" s="2">
        <v>5</v>
      </c>
      <c r="J237" s="3">
        <v>79.489999999999995</v>
      </c>
      <c r="K237" s="4">
        <v>0.05</v>
      </c>
      <c r="L237" s="3">
        <v>45.09</v>
      </c>
      <c r="M237" s="3">
        <f>SalesTable47[[#This Row],[Quantity]]*SalesTable47[[#This Row],[Unit Cost]]</f>
        <v>225.45000000000002</v>
      </c>
      <c r="N237" s="3">
        <f>SalesTable47[[#This Row],[Net Revenue]]-SalesTable47[[#This Row],[Total Cost]]</f>
        <v>152.12999999999997</v>
      </c>
      <c r="O237" s="2">
        <v>0</v>
      </c>
      <c r="P237" s="3">
        <f>SalesTable47[[#This Row],[Unit Price]]*SalesTable47[[#This Row],[Quantity]]</f>
        <v>397.45</v>
      </c>
      <c r="Q237" s="3">
        <f>ROUND(SalesTable47[[#This Row],[Unit Price]]*SalesTable47[[#This Row],[Quantity]]*(1-SalesTable47[[#This Row],[Discount %]]),2)</f>
        <v>377.58</v>
      </c>
      <c r="R237" s="3">
        <f>SalesTable47[[#This Row],[Net Revenue]]-SalesTable47[[#This Row],[Total Cost]]</f>
        <v>152.12999999999997</v>
      </c>
      <c r="S237" s="34">
        <f>SalesTable47[[#This Row],[Profit]]/SalesTable47[[#This Row],[Net Revenue]]</f>
        <v>0.40290799300810415</v>
      </c>
      <c r="T237" s="3"/>
    </row>
    <row r="238" spans="1:20">
      <c r="A238" s="1">
        <v>45974</v>
      </c>
      <c r="B238" t="s">
        <v>296</v>
      </c>
      <c r="C238" t="s">
        <v>89</v>
      </c>
      <c r="D238" t="s">
        <v>90</v>
      </c>
      <c r="E238" t="s">
        <v>75</v>
      </c>
      <c r="F238" t="s">
        <v>25</v>
      </c>
      <c r="G238" t="s">
        <v>26</v>
      </c>
      <c r="H238" t="s">
        <v>33</v>
      </c>
      <c r="I238" s="2">
        <v>3</v>
      </c>
      <c r="J238" s="3">
        <v>19</v>
      </c>
      <c r="K238" s="4">
        <v>0.15</v>
      </c>
      <c r="L238" s="3">
        <v>6.98</v>
      </c>
      <c r="M238" s="3">
        <f>SalesTable47[[#This Row],[Quantity]]*SalesTable47[[#This Row],[Unit Cost]]</f>
        <v>20.94</v>
      </c>
      <c r="N238" s="3">
        <f>SalesTable47[[#This Row],[Net Revenue]]-SalesTable47[[#This Row],[Total Cost]]</f>
        <v>27.51</v>
      </c>
      <c r="O238" s="2">
        <v>0</v>
      </c>
      <c r="P238" s="3">
        <f>SalesTable47[[#This Row],[Unit Price]]*SalesTable47[[#This Row],[Quantity]]</f>
        <v>57</v>
      </c>
      <c r="Q238" s="3">
        <f>ROUND(SalesTable47[[#This Row],[Unit Price]]*SalesTable47[[#This Row],[Quantity]]*(1-SalesTable47[[#This Row],[Discount %]]),2)</f>
        <v>48.45</v>
      </c>
      <c r="R238" s="3">
        <f>SalesTable47[[#This Row],[Net Revenue]]-SalesTable47[[#This Row],[Total Cost]]</f>
        <v>27.51</v>
      </c>
      <c r="S238" s="34">
        <f>SalesTable47[[#This Row],[Profit]]/SalesTable47[[#This Row],[Net Revenue]]</f>
        <v>0.56780185758513935</v>
      </c>
      <c r="T238" s="3"/>
    </row>
    <row r="239" spans="1:20">
      <c r="A239" s="1">
        <v>45955</v>
      </c>
      <c r="B239" t="s">
        <v>297</v>
      </c>
      <c r="C239" t="s">
        <v>35</v>
      </c>
      <c r="D239" t="s">
        <v>36</v>
      </c>
      <c r="E239" t="s">
        <v>17</v>
      </c>
      <c r="F239" t="s">
        <v>18</v>
      </c>
      <c r="G239" t="s">
        <v>19</v>
      </c>
      <c r="H239" t="s">
        <v>33</v>
      </c>
      <c r="I239" s="2">
        <v>2</v>
      </c>
      <c r="J239" s="3">
        <v>24.36</v>
      </c>
      <c r="K239" s="4">
        <v>0.05</v>
      </c>
      <c r="L239" s="3">
        <v>9.69</v>
      </c>
      <c r="M239" s="3">
        <f>SalesTable47[[#This Row],[Quantity]]*SalesTable47[[#This Row],[Unit Cost]]</f>
        <v>19.38</v>
      </c>
      <c r="N239" s="3">
        <f>SalesTable47[[#This Row],[Net Revenue]]-SalesTable47[[#This Row],[Total Cost]]</f>
        <v>26.900000000000002</v>
      </c>
      <c r="O239" s="2">
        <v>0</v>
      </c>
      <c r="P239" s="3">
        <f>SalesTable47[[#This Row],[Unit Price]]*SalesTable47[[#This Row],[Quantity]]</f>
        <v>48.72</v>
      </c>
      <c r="Q239" s="3">
        <f>ROUND(SalesTable47[[#This Row],[Unit Price]]*SalesTable47[[#This Row],[Quantity]]*(1-SalesTable47[[#This Row],[Discount %]]),2)</f>
        <v>46.28</v>
      </c>
      <c r="R239" s="3">
        <f>SalesTable47[[#This Row],[Net Revenue]]-SalesTable47[[#This Row],[Total Cost]]</f>
        <v>26.900000000000002</v>
      </c>
      <c r="S239" s="34">
        <f>SalesTable47[[#This Row],[Profit]]/SalesTable47[[#This Row],[Net Revenue]]</f>
        <v>0.58124459809853068</v>
      </c>
      <c r="T239" s="3"/>
    </row>
    <row r="240" spans="1:20">
      <c r="A240" s="1">
        <v>45675</v>
      </c>
      <c r="B240" t="s">
        <v>298</v>
      </c>
      <c r="C240" t="s">
        <v>63</v>
      </c>
      <c r="D240" t="s">
        <v>64</v>
      </c>
      <c r="E240" t="s">
        <v>17</v>
      </c>
      <c r="F240" t="s">
        <v>25</v>
      </c>
      <c r="G240" t="s">
        <v>26</v>
      </c>
      <c r="H240" t="s">
        <v>33</v>
      </c>
      <c r="I240" s="2">
        <v>3</v>
      </c>
      <c r="J240" s="3">
        <v>78.319999999999993</v>
      </c>
      <c r="K240" s="4">
        <v>0.1</v>
      </c>
      <c r="L240" s="3">
        <v>44.51</v>
      </c>
      <c r="M240" s="3">
        <f>SalesTable47[[#This Row],[Quantity]]*SalesTable47[[#This Row],[Unit Cost]]</f>
        <v>133.53</v>
      </c>
      <c r="N240" s="3">
        <f>SalesTable47[[#This Row],[Net Revenue]]-SalesTable47[[#This Row],[Total Cost]]</f>
        <v>77.930000000000007</v>
      </c>
      <c r="O240" s="2">
        <v>0</v>
      </c>
      <c r="P240" s="3">
        <f>SalesTable47[[#This Row],[Unit Price]]*SalesTable47[[#This Row],[Quantity]]</f>
        <v>234.95999999999998</v>
      </c>
      <c r="Q240" s="3">
        <f>ROUND(SalesTable47[[#This Row],[Unit Price]]*SalesTable47[[#This Row],[Quantity]]*(1-SalesTable47[[#This Row],[Discount %]]),2)</f>
        <v>211.46</v>
      </c>
      <c r="R240" s="3">
        <f>SalesTable47[[#This Row],[Net Revenue]]-SalesTable47[[#This Row],[Total Cost]]</f>
        <v>77.930000000000007</v>
      </c>
      <c r="S240" s="34">
        <f>SalesTable47[[#This Row],[Profit]]/SalesTable47[[#This Row],[Net Revenue]]</f>
        <v>0.3685330558970964</v>
      </c>
      <c r="T240" s="3"/>
    </row>
    <row r="241" spans="1:20">
      <c r="A241" s="1">
        <v>45877</v>
      </c>
      <c r="B241" t="s">
        <v>299</v>
      </c>
      <c r="C241" t="s">
        <v>89</v>
      </c>
      <c r="D241" t="s">
        <v>90</v>
      </c>
      <c r="E241" t="s">
        <v>75</v>
      </c>
      <c r="F241" t="s">
        <v>25</v>
      </c>
      <c r="G241" t="s">
        <v>26</v>
      </c>
      <c r="H241" t="s">
        <v>33</v>
      </c>
      <c r="I241" s="2">
        <v>5</v>
      </c>
      <c r="J241" s="3">
        <v>18.71</v>
      </c>
      <c r="K241" s="4">
        <v>0.15</v>
      </c>
      <c r="L241" s="3">
        <v>7.03</v>
      </c>
      <c r="M241" s="3">
        <f>SalesTable47[[#This Row],[Quantity]]*SalesTable47[[#This Row],[Unit Cost]]</f>
        <v>35.15</v>
      </c>
      <c r="N241" s="3">
        <f>SalesTable47[[#This Row],[Net Revenue]]-SalesTable47[[#This Row],[Total Cost]]</f>
        <v>44.37</v>
      </c>
      <c r="O241" s="2">
        <v>0</v>
      </c>
      <c r="P241" s="3">
        <f>SalesTable47[[#This Row],[Unit Price]]*SalesTable47[[#This Row],[Quantity]]</f>
        <v>93.550000000000011</v>
      </c>
      <c r="Q241" s="3">
        <f>ROUND(SalesTable47[[#This Row],[Unit Price]]*SalesTable47[[#This Row],[Quantity]]*(1-SalesTable47[[#This Row],[Discount %]]),2)</f>
        <v>79.52</v>
      </c>
      <c r="R241" s="3">
        <f>SalesTable47[[#This Row],[Net Revenue]]-SalesTable47[[#This Row],[Total Cost]]</f>
        <v>44.37</v>
      </c>
      <c r="S241" s="34">
        <f>SalesTable47[[#This Row],[Profit]]/SalesTable47[[#This Row],[Net Revenue]]</f>
        <v>0.55797283702213274</v>
      </c>
      <c r="T241" s="3"/>
    </row>
    <row r="242" spans="1:20">
      <c r="A242" s="1">
        <v>45916</v>
      </c>
      <c r="B242" t="s">
        <v>300</v>
      </c>
      <c r="C242" t="s">
        <v>89</v>
      </c>
      <c r="D242" t="s">
        <v>90</v>
      </c>
      <c r="E242" t="s">
        <v>75</v>
      </c>
      <c r="F242" t="s">
        <v>31</v>
      </c>
      <c r="G242" t="s">
        <v>32</v>
      </c>
      <c r="H242" t="s">
        <v>33</v>
      </c>
      <c r="I242" s="2">
        <v>2</v>
      </c>
      <c r="J242" s="3">
        <v>18.579999999999998</v>
      </c>
      <c r="K242" s="4">
        <v>0.2</v>
      </c>
      <c r="L242" s="3">
        <v>6.9</v>
      </c>
      <c r="M242" s="3">
        <f>SalesTable47[[#This Row],[Quantity]]*SalesTable47[[#This Row],[Unit Cost]]</f>
        <v>13.8</v>
      </c>
      <c r="N242" s="3">
        <f>SalesTable47[[#This Row],[Net Revenue]]-SalesTable47[[#This Row],[Total Cost]]</f>
        <v>15.93</v>
      </c>
      <c r="O242" s="2">
        <v>0</v>
      </c>
      <c r="P242" s="3">
        <f>SalesTable47[[#This Row],[Unit Price]]*SalesTable47[[#This Row],[Quantity]]</f>
        <v>37.159999999999997</v>
      </c>
      <c r="Q242" s="3">
        <f>ROUND(SalesTable47[[#This Row],[Unit Price]]*SalesTable47[[#This Row],[Quantity]]*(1-SalesTable47[[#This Row],[Discount %]]),2)</f>
        <v>29.73</v>
      </c>
      <c r="R242" s="3">
        <f>SalesTable47[[#This Row],[Net Revenue]]-SalesTable47[[#This Row],[Total Cost]]</f>
        <v>15.93</v>
      </c>
      <c r="S242" s="34">
        <f>SalesTable47[[#This Row],[Profit]]/SalesTable47[[#This Row],[Net Revenue]]</f>
        <v>0.53582240161453076</v>
      </c>
      <c r="T242" s="3"/>
    </row>
    <row r="243" spans="1:20">
      <c r="A243" s="1">
        <v>46009</v>
      </c>
      <c r="B243" t="s">
        <v>301</v>
      </c>
      <c r="C243" t="s">
        <v>45</v>
      </c>
      <c r="D243" t="s">
        <v>46</v>
      </c>
      <c r="E243" t="s">
        <v>24</v>
      </c>
      <c r="F243" t="s">
        <v>41</v>
      </c>
      <c r="G243" t="s">
        <v>42</v>
      </c>
      <c r="H243" t="s">
        <v>33</v>
      </c>
      <c r="I243" s="2">
        <v>6</v>
      </c>
      <c r="J243" s="3">
        <v>23.6</v>
      </c>
      <c r="K243" s="4">
        <v>0</v>
      </c>
      <c r="L243" s="3">
        <v>8.4700000000000006</v>
      </c>
      <c r="M243" s="3">
        <f>SalesTable47[[#This Row],[Quantity]]*SalesTable47[[#This Row],[Unit Cost]]</f>
        <v>50.820000000000007</v>
      </c>
      <c r="N243" s="3">
        <f>SalesTable47[[#This Row],[Net Revenue]]-SalesTable47[[#This Row],[Total Cost]]</f>
        <v>90.779999999999987</v>
      </c>
      <c r="O243" s="2">
        <v>0</v>
      </c>
      <c r="P243" s="3">
        <f>SalesTable47[[#This Row],[Unit Price]]*SalesTable47[[#This Row],[Quantity]]</f>
        <v>141.60000000000002</v>
      </c>
      <c r="Q243" s="3">
        <f>ROUND(SalesTable47[[#This Row],[Unit Price]]*SalesTable47[[#This Row],[Quantity]]*(1-SalesTable47[[#This Row],[Discount %]]),2)</f>
        <v>141.6</v>
      </c>
      <c r="R243" s="3">
        <f>SalesTable47[[#This Row],[Net Revenue]]-SalesTable47[[#This Row],[Total Cost]]</f>
        <v>90.779999999999987</v>
      </c>
      <c r="S243" s="34">
        <f>SalesTable47[[#This Row],[Profit]]/SalesTable47[[#This Row],[Net Revenue]]</f>
        <v>0.64110169491525415</v>
      </c>
      <c r="T243" s="3"/>
    </row>
    <row r="244" spans="1:20">
      <c r="A244" s="1">
        <v>45969</v>
      </c>
      <c r="B244" t="s">
        <v>302</v>
      </c>
      <c r="C244" t="s">
        <v>66</v>
      </c>
      <c r="D244" t="s">
        <v>67</v>
      </c>
      <c r="E244" t="s">
        <v>30</v>
      </c>
      <c r="F244" t="s">
        <v>31</v>
      </c>
      <c r="G244" t="s">
        <v>32</v>
      </c>
      <c r="H244" t="s">
        <v>20</v>
      </c>
      <c r="I244" s="2">
        <v>4</v>
      </c>
      <c r="J244" s="3">
        <v>68.14</v>
      </c>
      <c r="K244" s="4">
        <v>0.2</v>
      </c>
      <c r="L244" s="3">
        <v>34.07</v>
      </c>
      <c r="M244" s="3">
        <f>SalesTable47[[#This Row],[Quantity]]*SalesTable47[[#This Row],[Unit Cost]]</f>
        <v>136.28</v>
      </c>
      <c r="N244" s="3">
        <f>SalesTable47[[#This Row],[Net Revenue]]-SalesTable47[[#This Row],[Total Cost]]</f>
        <v>81.77000000000001</v>
      </c>
      <c r="O244" s="2">
        <v>4</v>
      </c>
      <c r="P244" s="3">
        <f>SalesTable47[[#This Row],[Unit Price]]*SalesTable47[[#This Row],[Quantity]]</f>
        <v>272.56</v>
      </c>
      <c r="Q244" s="3">
        <f>ROUND(SalesTable47[[#This Row],[Unit Price]]*SalesTable47[[#This Row],[Quantity]]*(1-SalesTable47[[#This Row],[Discount %]]),2)</f>
        <v>218.05</v>
      </c>
      <c r="R244" s="3">
        <f>SalesTable47[[#This Row],[Net Revenue]]-SalesTable47[[#This Row],[Total Cost]]</f>
        <v>81.77000000000001</v>
      </c>
      <c r="S244" s="34">
        <f>SalesTable47[[#This Row],[Profit]]/SalesTable47[[#This Row],[Net Revenue]]</f>
        <v>0.37500573263013071</v>
      </c>
      <c r="T244" s="3"/>
    </row>
    <row r="245" spans="1:20">
      <c r="A245" s="1">
        <v>45674</v>
      </c>
      <c r="B245" t="s">
        <v>303</v>
      </c>
      <c r="C245" t="s">
        <v>15</v>
      </c>
      <c r="D245" t="s">
        <v>16</v>
      </c>
      <c r="E245" t="s">
        <v>17</v>
      </c>
      <c r="F245" t="s">
        <v>18</v>
      </c>
      <c r="G245" t="s">
        <v>19</v>
      </c>
      <c r="H245" t="s">
        <v>33</v>
      </c>
      <c r="I245" s="2">
        <v>2</v>
      </c>
      <c r="J245" s="3">
        <v>29.99</v>
      </c>
      <c r="K245" s="4">
        <v>0.1</v>
      </c>
      <c r="L245" s="3">
        <v>12.15</v>
      </c>
      <c r="M245" s="3">
        <f>SalesTable47[[#This Row],[Quantity]]*SalesTable47[[#This Row],[Unit Cost]]</f>
        <v>24.3</v>
      </c>
      <c r="N245" s="3">
        <f>SalesTable47[[#This Row],[Net Revenue]]-SalesTable47[[#This Row],[Total Cost]]</f>
        <v>29.679999999999996</v>
      </c>
      <c r="O245" s="2">
        <v>0</v>
      </c>
      <c r="P245" s="3">
        <f>SalesTable47[[#This Row],[Unit Price]]*SalesTable47[[#This Row],[Quantity]]</f>
        <v>59.98</v>
      </c>
      <c r="Q245" s="3">
        <f>ROUND(SalesTable47[[#This Row],[Unit Price]]*SalesTable47[[#This Row],[Quantity]]*(1-SalesTable47[[#This Row],[Discount %]]),2)</f>
        <v>53.98</v>
      </c>
      <c r="R245" s="3">
        <f>SalesTable47[[#This Row],[Net Revenue]]-SalesTable47[[#This Row],[Total Cost]]</f>
        <v>29.679999999999996</v>
      </c>
      <c r="S245" s="34">
        <f>SalesTable47[[#This Row],[Profit]]/SalesTable47[[#This Row],[Net Revenue]]</f>
        <v>0.54983327158206741</v>
      </c>
      <c r="T245" s="3"/>
    </row>
    <row r="246" spans="1:20">
      <c r="A246" s="1">
        <v>45995</v>
      </c>
      <c r="B246" t="s">
        <v>304</v>
      </c>
      <c r="C246" t="s">
        <v>63</v>
      </c>
      <c r="D246" t="s">
        <v>64</v>
      </c>
      <c r="E246" t="s">
        <v>17</v>
      </c>
      <c r="F246" t="s">
        <v>41</v>
      </c>
      <c r="G246" t="s">
        <v>42</v>
      </c>
      <c r="H246" t="s">
        <v>33</v>
      </c>
      <c r="I246" s="2">
        <v>5</v>
      </c>
      <c r="J246" s="3">
        <v>80.12</v>
      </c>
      <c r="K246" s="4">
        <v>0.15</v>
      </c>
      <c r="L246" s="3">
        <v>44.24</v>
      </c>
      <c r="M246" s="3">
        <f>SalesTable47[[#This Row],[Quantity]]*SalesTable47[[#This Row],[Unit Cost]]</f>
        <v>221.20000000000002</v>
      </c>
      <c r="N246" s="3">
        <f>SalesTable47[[#This Row],[Net Revenue]]-SalesTable47[[#This Row],[Total Cost]]</f>
        <v>119.30999999999997</v>
      </c>
      <c r="O246" s="2">
        <v>0</v>
      </c>
      <c r="P246" s="3">
        <f>SalesTable47[[#This Row],[Unit Price]]*SalesTable47[[#This Row],[Quantity]]</f>
        <v>400.6</v>
      </c>
      <c r="Q246" s="3">
        <f>ROUND(SalesTable47[[#This Row],[Unit Price]]*SalesTable47[[#This Row],[Quantity]]*(1-SalesTable47[[#This Row],[Discount %]]),2)</f>
        <v>340.51</v>
      </c>
      <c r="R246" s="3">
        <f>SalesTable47[[#This Row],[Net Revenue]]-SalesTable47[[#This Row],[Total Cost]]</f>
        <v>119.30999999999997</v>
      </c>
      <c r="S246" s="34">
        <f>SalesTable47[[#This Row],[Profit]]/SalesTable47[[#This Row],[Net Revenue]]</f>
        <v>0.35038618542774069</v>
      </c>
      <c r="T246" s="3"/>
    </row>
    <row r="247" spans="1:20">
      <c r="A247" s="1">
        <v>46006</v>
      </c>
      <c r="B247" t="s">
        <v>305</v>
      </c>
      <c r="C247" t="s">
        <v>55</v>
      </c>
      <c r="D247" t="s">
        <v>56</v>
      </c>
      <c r="E247" t="s">
        <v>24</v>
      </c>
      <c r="F247" t="s">
        <v>31</v>
      </c>
      <c r="G247" t="s">
        <v>32</v>
      </c>
      <c r="H247" t="s">
        <v>33</v>
      </c>
      <c r="I247" s="2">
        <v>2</v>
      </c>
      <c r="J247" s="3">
        <v>9.58</v>
      </c>
      <c r="K247" s="4">
        <v>0.15</v>
      </c>
      <c r="L247" s="3">
        <v>2.84</v>
      </c>
      <c r="M247" s="3">
        <f>SalesTable47[[#This Row],[Quantity]]*SalesTable47[[#This Row],[Unit Cost]]</f>
        <v>5.68</v>
      </c>
      <c r="N247" s="3">
        <f>SalesTable47[[#This Row],[Net Revenue]]-SalesTable47[[#This Row],[Total Cost]]</f>
        <v>10.61</v>
      </c>
      <c r="O247" s="2">
        <v>0</v>
      </c>
      <c r="P247" s="3">
        <f>SalesTable47[[#This Row],[Unit Price]]*SalesTable47[[#This Row],[Quantity]]</f>
        <v>19.16</v>
      </c>
      <c r="Q247" s="3">
        <f>ROUND(SalesTable47[[#This Row],[Unit Price]]*SalesTable47[[#This Row],[Quantity]]*(1-SalesTable47[[#This Row],[Discount %]]),2)</f>
        <v>16.29</v>
      </c>
      <c r="R247" s="3">
        <f>SalesTable47[[#This Row],[Net Revenue]]-SalesTable47[[#This Row],[Total Cost]]</f>
        <v>10.61</v>
      </c>
      <c r="S247" s="34">
        <f>SalesTable47[[#This Row],[Profit]]/SalesTable47[[#This Row],[Net Revenue]]</f>
        <v>0.65131982811540823</v>
      </c>
      <c r="T247" s="3"/>
    </row>
    <row r="248" spans="1:20">
      <c r="A248" s="1">
        <v>45859</v>
      </c>
      <c r="B248" t="s">
        <v>306</v>
      </c>
      <c r="C248" t="s">
        <v>28</v>
      </c>
      <c r="D248" t="s">
        <v>29</v>
      </c>
      <c r="E248" t="s">
        <v>30</v>
      </c>
      <c r="F248" t="s">
        <v>31</v>
      </c>
      <c r="G248" t="s">
        <v>32</v>
      </c>
      <c r="H248" t="s">
        <v>20</v>
      </c>
      <c r="I248" s="2">
        <v>7</v>
      </c>
      <c r="J248" s="3">
        <v>25.21</v>
      </c>
      <c r="K248" s="4">
        <v>0.1</v>
      </c>
      <c r="L248" s="3">
        <v>10.65</v>
      </c>
      <c r="M248" s="3">
        <f>SalesTable47[[#This Row],[Quantity]]*SalesTable47[[#This Row],[Unit Cost]]</f>
        <v>74.55</v>
      </c>
      <c r="N248" s="3">
        <f>SalesTable47[[#This Row],[Net Revenue]]-SalesTable47[[#This Row],[Total Cost]]</f>
        <v>84.27</v>
      </c>
      <c r="O248" s="2">
        <v>7</v>
      </c>
      <c r="P248" s="3">
        <f>SalesTable47[[#This Row],[Unit Price]]*SalesTable47[[#This Row],[Quantity]]</f>
        <v>176.47</v>
      </c>
      <c r="Q248" s="3">
        <f>ROUND(SalesTable47[[#This Row],[Unit Price]]*SalesTable47[[#This Row],[Quantity]]*(1-SalesTable47[[#This Row],[Discount %]]),2)</f>
        <v>158.82</v>
      </c>
      <c r="R248" s="3">
        <f>SalesTable47[[#This Row],[Net Revenue]]-SalesTable47[[#This Row],[Total Cost]]</f>
        <v>84.27</v>
      </c>
      <c r="S248" s="34">
        <f>SalesTable47[[#This Row],[Profit]]/SalesTable47[[#This Row],[Net Revenue]]</f>
        <v>0.5306006800151114</v>
      </c>
      <c r="T248" s="3"/>
    </row>
    <row r="249" spans="1:20">
      <c r="A249" s="1">
        <v>45705</v>
      </c>
      <c r="B249" t="s">
        <v>307</v>
      </c>
      <c r="C249" t="s">
        <v>63</v>
      </c>
      <c r="D249" t="s">
        <v>64</v>
      </c>
      <c r="E249" t="s">
        <v>17</v>
      </c>
      <c r="F249" t="s">
        <v>41</v>
      </c>
      <c r="G249" t="s">
        <v>42</v>
      </c>
      <c r="H249" t="s">
        <v>20</v>
      </c>
      <c r="I249" s="2">
        <v>8</v>
      </c>
      <c r="J249" s="3">
        <v>80.91</v>
      </c>
      <c r="K249" s="4">
        <v>0.15</v>
      </c>
      <c r="L249" s="3">
        <v>45.33</v>
      </c>
      <c r="M249" s="3">
        <f>SalesTable47[[#This Row],[Quantity]]*SalesTable47[[#This Row],[Unit Cost]]</f>
        <v>362.64</v>
      </c>
      <c r="N249" s="3">
        <f>SalesTable47[[#This Row],[Net Revenue]]-SalesTable47[[#This Row],[Total Cost]]</f>
        <v>187.55000000000007</v>
      </c>
      <c r="O249" s="2">
        <v>8</v>
      </c>
      <c r="P249" s="3">
        <f>SalesTable47[[#This Row],[Unit Price]]*SalesTable47[[#This Row],[Quantity]]</f>
        <v>647.28</v>
      </c>
      <c r="Q249" s="3">
        <f>ROUND(SalesTable47[[#This Row],[Unit Price]]*SalesTable47[[#This Row],[Quantity]]*(1-SalesTable47[[#This Row],[Discount %]]),2)</f>
        <v>550.19000000000005</v>
      </c>
      <c r="R249" s="3">
        <f>SalesTable47[[#This Row],[Net Revenue]]-SalesTable47[[#This Row],[Total Cost]]</f>
        <v>187.55000000000007</v>
      </c>
      <c r="S249" s="34">
        <f>SalesTable47[[#This Row],[Profit]]/SalesTable47[[#This Row],[Net Revenue]]</f>
        <v>0.34088224068049228</v>
      </c>
      <c r="T249" s="3"/>
    </row>
    <row r="250" spans="1:20">
      <c r="A250" s="1">
        <v>45765</v>
      </c>
      <c r="B250" t="s">
        <v>308</v>
      </c>
      <c r="C250" t="s">
        <v>55</v>
      </c>
      <c r="D250" t="s">
        <v>56</v>
      </c>
      <c r="E250" t="s">
        <v>24</v>
      </c>
      <c r="F250" t="s">
        <v>41</v>
      </c>
      <c r="G250" t="s">
        <v>42</v>
      </c>
      <c r="H250" t="s">
        <v>20</v>
      </c>
      <c r="I250" s="2">
        <v>7</v>
      </c>
      <c r="J250" s="3">
        <v>9.2100000000000009</v>
      </c>
      <c r="K250" s="4">
        <v>0.05</v>
      </c>
      <c r="L250" s="3">
        <v>2.88</v>
      </c>
      <c r="M250" s="3">
        <f>SalesTable47[[#This Row],[Quantity]]*SalesTable47[[#This Row],[Unit Cost]]</f>
        <v>20.16</v>
      </c>
      <c r="N250" s="3">
        <f>SalesTable47[[#This Row],[Net Revenue]]-SalesTable47[[#This Row],[Total Cost]]</f>
        <v>41.09</v>
      </c>
      <c r="O250" s="2">
        <v>7</v>
      </c>
      <c r="P250" s="3">
        <f>SalesTable47[[#This Row],[Unit Price]]*SalesTable47[[#This Row],[Quantity]]</f>
        <v>64.47</v>
      </c>
      <c r="Q250" s="3">
        <f>ROUND(SalesTable47[[#This Row],[Unit Price]]*SalesTable47[[#This Row],[Quantity]]*(1-SalesTable47[[#This Row],[Discount %]]),2)</f>
        <v>61.25</v>
      </c>
      <c r="R250" s="3">
        <f>SalesTable47[[#This Row],[Net Revenue]]-SalesTable47[[#This Row],[Total Cost]]</f>
        <v>41.09</v>
      </c>
      <c r="S250" s="34">
        <f>SalesTable47[[#This Row],[Profit]]/SalesTable47[[#This Row],[Net Revenue]]</f>
        <v>0.67085714285714293</v>
      </c>
      <c r="T250" s="3"/>
    </row>
    <row r="251" spans="1:20">
      <c r="A251" s="1">
        <v>45943</v>
      </c>
      <c r="B251" t="s">
        <v>309</v>
      </c>
      <c r="C251" t="s">
        <v>63</v>
      </c>
      <c r="D251" t="s">
        <v>64</v>
      </c>
      <c r="E251" t="s">
        <v>17</v>
      </c>
      <c r="F251" t="s">
        <v>41</v>
      </c>
      <c r="G251" t="s">
        <v>42</v>
      </c>
      <c r="H251" t="s">
        <v>20</v>
      </c>
      <c r="I251" s="2">
        <v>4</v>
      </c>
      <c r="J251" s="3">
        <v>80.31</v>
      </c>
      <c r="K251" s="4">
        <v>0.1</v>
      </c>
      <c r="L251" s="3">
        <v>45.07</v>
      </c>
      <c r="M251" s="3">
        <f>SalesTable47[[#This Row],[Quantity]]*SalesTable47[[#This Row],[Unit Cost]]</f>
        <v>180.28</v>
      </c>
      <c r="N251" s="3">
        <f>SalesTable47[[#This Row],[Net Revenue]]-SalesTable47[[#This Row],[Total Cost]]</f>
        <v>108.84</v>
      </c>
      <c r="O251" s="2">
        <v>4</v>
      </c>
      <c r="P251" s="3">
        <f>SalesTable47[[#This Row],[Unit Price]]*SalesTable47[[#This Row],[Quantity]]</f>
        <v>321.24</v>
      </c>
      <c r="Q251" s="3">
        <f>ROUND(SalesTable47[[#This Row],[Unit Price]]*SalesTable47[[#This Row],[Quantity]]*(1-SalesTable47[[#This Row],[Discount %]]),2)</f>
        <v>289.12</v>
      </c>
      <c r="R251" s="3">
        <f>SalesTable47[[#This Row],[Net Revenue]]-SalesTable47[[#This Row],[Total Cost]]</f>
        <v>108.84</v>
      </c>
      <c r="S251" s="34">
        <f>SalesTable47[[#This Row],[Profit]]/SalesTable47[[#This Row],[Net Revenue]]</f>
        <v>0.37645268400664084</v>
      </c>
      <c r="T251" s="3"/>
    </row>
    <row r="252" spans="1:20">
      <c r="A252" s="1">
        <v>45832</v>
      </c>
      <c r="B252" t="s">
        <v>310</v>
      </c>
      <c r="C252" t="s">
        <v>69</v>
      </c>
      <c r="D252" t="s">
        <v>70</v>
      </c>
      <c r="E252" t="s">
        <v>30</v>
      </c>
      <c r="F252" t="s">
        <v>41</v>
      </c>
      <c r="G252" t="s">
        <v>42</v>
      </c>
      <c r="H252" t="s">
        <v>33</v>
      </c>
      <c r="I252" s="2">
        <v>10</v>
      </c>
      <c r="J252" s="3">
        <v>38.92</v>
      </c>
      <c r="K252" s="4">
        <v>0.1</v>
      </c>
      <c r="L252" s="3">
        <v>18.05</v>
      </c>
      <c r="M252" s="3">
        <f>SalesTable47[[#This Row],[Quantity]]*SalesTable47[[#This Row],[Unit Cost]]</f>
        <v>180.5</v>
      </c>
      <c r="N252" s="3">
        <f>SalesTable47[[#This Row],[Net Revenue]]-SalesTable47[[#This Row],[Total Cost]]</f>
        <v>169.77999999999997</v>
      </c>
      <c r="O252" s="2">
        <v>0</v>
      </c>
      <c r="P252" s="3">
        <f>SalesTable47[[#This Row],[Unit Price]]*SalesTable47[[#This Row],[Quantity]]</f>
        <v>389.20000000000005</v>
      </c>
      <c r="Q252" s="3">
        <f>ROUND(SalesTable47[[#This Row],[Unit Price]]*SalesTable47[[#This Row],[Quantity]]*(1-SalesTable47[[#This Row],[Discount %]]),2)</f>
        <v>350.28</v>
      </c>
      <c r="R252" s="3">
        <f>SalesTable47[[#This Row],[Net Revenue]]-SalesTable47[[#This Row],[Total Cost]]</f>
        <v>169.77999999999997</v>
      </c>
      <c r="S252" s="34">
        <f>SalesTable47[[#This Row],[Profit]]/SalesTable47[[#This Row],[Net Revenue]]</f>
        <v>0.48469795592097747</v>
      </c>
      <c r="T252" s="3"/>
    </row>
    <row r="253" spans="1:20">
      <c r="A253" s="1">
        <v>45708</v>
      </c>
      <c r="B253" t="s">
        <v>311</v>
      </c>
      <c r="C253" t="s">
        <v>58</v>
      </c>
      <c r="D253" t="s">
        <v>59</v>
      </c>
      <c r="E253" t="s">
        <v>17</v>
      </c>
      <c r="F253" t="s">
        <v>25</v>
      </c>
      <c r="G253" t="s">
        <v>26</v>
      </c>
      <c r="H253" t="s">
        <v>33</v>
      </c>
      <c r="I253" s="2">
        <v>3</v>
      </c>
      <c r="J253" s="3">
        <v>20.32</v>
      </c>
      <c r="K253" s="4">
        <v>0</v>
      </c>
      <c r="L253" s="3">
        <v>7.34</v>
      </c>
      <c r="M253" s="3">
        <f>SalesTable47[[#This Row],[Quantity]]*SalesTable47[[#This Row],[Unit Cost]]</f>
        <v>22.02</v>
      </c>
      <c r="N253" s="3">
        <f>SalesTable47[[#This Row],[Net Revenue]]-SalesTable47[[#This Row],[Total Cost]]</f>
        <v>38.94</v>
      </c>
      <c r="O253" s="2">
        <v>0</v>
      </c>
      <c r="P253" s="3">
        <f>SalesTable47[[#This Row],[Unit Price]]*SalesTable47[[#This Row],[Quantity]]</f>
        <v>60.96</v>
      </c>
      <c r="Q253" s="3">
        <f>ROUND(SalesTable47[[#This Row],[Unit Price]]*SalesTable47[[#This Row],[Quantity]]*(1-SalesTable47[[#This Row],[Discount %]]),2)</f>
        <v>60.96</v>
      </c>
      <c r="R253" s="3">
        <f>SalesTable47[[#This Row],[Net Revenue]]-SalesTable47[[#This Row],[Total Cost]]</f>
        <v>38.94</v>
      </c>
      <c r="S253" s="34">
        <f>SalesTable47[[#This Row],[Profit]]/SalesTable47[[#This Row],[Net Revenue]]</f>
        <v>0.63877952755905509</v>
      </c>
      <c r="T253" s="3"/>
    </row>
    <row r="254" spans="1:20">
      <c r="A254" s="1">
        <v>45976</v>
      </c>
      <c r="B254" t="s">
        <v>312</v>
      </c>
      <c r="C254" t="s">
        <v>89</v>
      </c>
      <c r="D254" t="s">
        <v>90</v>
      </c>
      <c r="E254" t="s">
        <v>75</v>
      </c>
      <c r="F254" t="s">
        <v>31</v>
      </c>
      <c r="G254" t="s">
        <v>32</v>
      </c>
      <c r="H254" t="s">
        <v>20</v>
      </c>
      <c r="I254" s="2">
        <v>11</v>
      </c>
      <c r="J254" s="3">
        <v>18.63</v>
      </c>
      <c r="K254" s="4">
        <v>0.2</v>
      </c>
      <c r="L254" s="3">
        <v>6.96</v>
      </c>
      <c r="M254" s="3">
        <f>SalesTable47[[#This Row],[Quantity]]*SalesTable47[[#This Row],[Unit Cost]]</f>
        <v>76.56</v>
      </c>
      <c r="N254" s="3">
        <f>SalesTable47[[#This Row],[Net Revenue]]-SalesTable47[[#This Row],[Total Cost]]</f>
        <v>87.38</v>
      </c>
      <c r="O254" s="2">
        <v>11</v>
      </c>
      <c r="P254" s="3">
        <f>SalesTable47[[#This Row],[Unit Price]]*SalesTable47[[#This Row],[Quantity]]</f>
        <v>204.92999999999998</v>
      </c>
      <c r="Q254" s="3">
        <f>ROUND(SalesTable47[[#This Row],[Unit Price]]*SalesTable47[[#This Row],[Quantity]]*(1-SalesTable47[[#This Row],[Discount %]]),2)</f>
        <v>163.94</v>
      </c>
      <c r="R254" s="3">
        <f>SalesTable47[[#This Row],[Net Revenue]]-SalesTable47[[#This Row],[Total Cost]]</f>
        <v>87.38</v>
      </c>
      <c r="S254" s="34">
        <f>SalesTable47[[#This Row],[Profit]]/SalesTable47[[#This Row],[Net Revenue]]</f>
        <v>0.53299987800414783</v>
      </c>
      <c r="T254" s="3"/>
    </row>
    <row r="255" spans="1:20">
      <c r="A255" s="1">
        <v>45693</v>
      </c>
      <c r="B255" t="s">
        <v>313</v>
      </c>
      <c r="C255" t="s">
        <v>82</v>
      </c>
      <c r="D255" t="s">
        <v>83</v>
      </c>
      <c r="E255" t="s">
        <v>75</v>
      </c>
      <c r="F255" t="s">
        <v>31</v>
      </c>
      <c r="G255" t="s">
        <v>32</v>
      </c>
      <c r="H255" t="s">
        <v>33</v>
      </c>
      <c r="I255" s="2">
        <v>2</v>
      </c>
      <c r="J255" s="3">
        <v>26.84</v>
      </c>
      <c r="K255" s="4">
        <v>0</v>
      </c>
      <c r="L255" s="3">
        <v>11.96</v>
      </c>
      <c r="M255" s="3">
        <f>SalesTable47[[#This Row],[Quantity]]*SalesTable47[[#This Row],[Unit Cost]]</f>
        <v>23.92</v>
      </c>
      <c r="N255" s="3">
        <f>SalesTable47[[#This Row],[Net Revenue]]-SalesTable47[[#This Row],[Total Cost]]</f>
        <v>29.759999999999998</v>
      </c>
      <c r="O255" s="2">
        <v>0</v>
      </c>
      <c r="P255" s="3">
        <f>SalesTable47[[#This Row],[Unit Price]]*SalesTable47[[#This Row],[Quantity]]</f>
        <v>53.68</v>
      </c>
      <c r="Q255" s="3">
        <f>ROUND(SalesTable47[[#This Row],[Unit Price]]*SalesTable47[[#This Row],[Quantity]]*(1-SalesTable47[[#This Row],[Discount %]]),2)</f>
        <v>53.68</v>
      </c>
      <c r="R255" s="3">
        <f>SalesTable47[[#This Row],[Net Revenue]]-SalesTable47[[#This Row],[Total Cost]]</f>
        <v>29.759999999999998</v>
      </c>
      <c r="S255" s="34">
        <f>SalesTable47[[#This Row],[Profit]]/SalesTable47[[#This Row],[Net Revenue]]</f>
        <v>0.55439642324888228</v>
      </c>
      <c r="T255" s="3"/>
    </row>
    <row r="256" spans="1:20">
      <c r="A256" s="1">
        <v>45863</v>
      </c>
      <c r="B256" t="s">
        <v>314</v>
      </c>
      <c r="C256" t="s">
        <v>49</v>
      </c>
      <c r="D256" t="s">
        <v>50</v>
      </c>
      <c r="E256" t="s">
        <v>30</v>
      </c>
      <c r="F256" t="s">
        <v>41</v>
      </c>
      <c r="G256" t="s">
        <v>42</v>
      </c>
      <c r="H256" t="s">
        <v>20</v>
      </c>
      <c r="I256" s="2">
        <v>1</v>
      </c>
      <c r="J256" s="3">
        <v>189.41</v>
      </c>
      <c r="K256" s="4">
        <v>0.2</v>
      </c>
      <c r="L256" s="3">
        <v>116.13</v>
      </c>
      <c r="M256" s="3">
        <f>SalesTable47[[#This Row],[Quantity]]*SalesTable47[[#This Row],[Unit Cost]]</f>
        <v>116.13</v>
      </c>
      <c r="N256" s="3">
        <f>SalesTable47[[#This Row],[Net Revenue]]-SalesTable47[[#This Row],[Total Cost]]</f>
        <v>35.400000000000006</v>
      </c>
      <c r="O256" s="2">
        <v>1</v>
      </c>
      <c r="P256" s="3">
        <f>SalesTable47[[#This Row],[Unit Price]]*SalesTable47[[#This Row],[Quantity]]</f>
        <v>189.41</v>
      </c>
      <c r="Q256" s="3">
        <f>ROUND(SalesTable47[[#This Row],[Unit Price]]*SalesTable47[[#This Row],[Quantity]]*(1-SalesTable47[[#This Row],[Discount %]]),2)</f>
        <v>151.53</v>
      </c>
      <c r="R256" s="3">
        <f>SalesTable47[[#This Row],[Net Revenue]]-SalesTable47[[#This Row],[Total Cost]]</f>
        <v>35.400000000000006</v>
      </c>
      <c r="S256" s="34">
        <f>SalesTable47[[#This Row],[Profit]]/SalesTable47[[#This Row],[Net Revenue]]</f>
        <v>0.23361710552365872</v>
      </c>
      <c r="T256" s="3"/>
    </row>
    <row r="257" spans="1:20">
      <c r="A257" s="1">
        <v>45706</v>
      </c>
      <c r="B257" t="s">
        <v>315</v>
      </c>
      <c r="C257" t="s">
        <v>66</v>
      </c>
      <c r="D257" t="s">
        <v>67</v>
      </c>
      <c r="E257" t="s">
        <v>30</v>
      </c>
      <c r="F257" t="s">
        <v>25</v>
      </c>
      <c r="G257" t="s">
        <v>26</v>
      </c>
      <c r="H257" t="s">
        <v>33</v>
      </c>
      <c r="I257" s="2">
        <v>2</v>
      </c>
      <c r="J257" s="3">
        <v>69.510000000000005</v>
      </c>
      <c r="K257" s="4">
        <v>0.05</v>
      </c>
      <c r="L257" s="3">
        <v>33.880000000000003</v>
      </c>
      <c r="M257" s="3">
        <f>SalesTable47[[#This Row],[Quantity]]*SalesTable47[[#This Row],[Unit Cost]]</f>
        <v>67.760000000000005</v>
      </c>
      <c r="N257" s="3">
        <f>SalesTable47[[#This Row],[Net Revenue]]-SalesTable47[[#This Row],[Total Cost]]</f>
        <v>64.309999999999988</v>
      </c>
      <c r="O257" s="2">
        <v>0</v>
      </c>
      <c r="P257" s="3">
        <f>SalesTable47[[#This Row],[Unit Price]]*SalesTable47[[#This Row],[Quantity]]</f>
        <v>139.02000000000001</v>
      </c>
      <c r="Q257" s="3">
        <f>ROUND(SalesTable47[[#This Row],[Unit Price]]*SalesTable47[[#This Row],[Quantity]]*(1-SalesTable47[[#This Row],[Discount %]]),2)</f>
        <v>132.07</v>
      </c>
      <c r="R257" s="3">
        <f>SalesTable47[[#This Row],[Net Revenue]]-SalesTable47[[#This Row],[Total Cost]]</f>
        <v>64.309999999999988</v>
      </c>
      <c r="S257" s="34">
        <f>SalesTable47[[#This Row],[Profit]]/SalesTable47[[#This Row],[Net Revenue]]</f>
        <v>0.48693874460513359</v>
      </c>
      <c r="T257" s="3"/>
    </row>
    <row r="258" spans="1:20">
      <c r="A258" s="1">
        <v>45985</v>
      </c>
      <c r="B258" t="s">
        <v>316</v>
      </c>
      <c r="C258" t="s">
        <v>63</v>
      </c>
      <c r="D258" t="s">
        <v>64</v>
      </c>
      <c r="E258" t="s">
        <v>17</v>
      </c>
      <c r="F258" t="s">
        <v>25</v>
      </c>
      <c r="G258" t="s">
        <v>26</v>
      </c>
      <c r="H258" t="s">
        <v>33</v>
      </c>
      <c r="I258" s="2">
        <v>13</v>
      </c>
      <c r="J258" s="3">
        <v>80.09</v>
      </c>
      <c r="K258" s="4">
        <v>0.15</v>
      </c>
      <c r="L258" s="3">
        <v>44.64</v>
      </c>
      <c r="M258" s="3">
        <f>SalesTable47[[#This Row],[Quantity]]*SalesTable47[[#This Row],[Unit Cost]]</f>
        <v>580.32000000000005</v>
      </c>
      <c r="N258" s="3">
        <f>SalesTable47[[#This Row],[Net Revenue]]-SalesTable47[[#This Row],[Total Cost]]</f>
        <v>304.66999999999996</v>
      </c>
      <c r="O258" s="2">
        <v>0</v>
      </c>
      <c r="P258" s="3">
        <f>SalesTable47[[#This Row],[Unit Price]]*SalesTable47[[#This Row],[Quantity]]</f>
        <v>1041.17</v>
      </c>
      <c r="Q258" s="3">
        <f>ROUND(SalesTable47[[#This Row],[Unit Price]]*SalesTable47[[#This Row],[Quantity]]*(1-SalesTable47[[#This Row],[Discount %]]),2)</f>
        <v>884.99</v>
      </c>
      <c r="R258" s="3">
        <f>SalesTable47[[#This Row],[Net Revenue]]-SalesTable47[[#This Row],[Total Cost]]</f>
        <v>304.66999999999996</v>
      </c>
      <c r="S258" s="34">
        <f>SalesTable47[[#This Row],[Profit]]/SalesTable47[[#This Row],[Net Revenue]]</f>
        <v>0.34426377699183036</v>
      </c>
      <c r="T258" s="3"/>
    </row>
    <row r="259" spans="1:20">
      <c r="A259" s="1">
        <v>45841</v>
      </c>
      <c r="B259" t="s">
        <v>317</v>
      </c>
      <c r="C259" t="s">
        <v>69</v>
      </c>
      <c r="D259" t="s">
        <v>70</v>
      </c>
      <c r="E259" t="s">
        <v>30</v>
      </c>
      <c r="F259" t="s">
        <v>52</v>
      </c>
      <c r="G259" t="s">
        <v>53</v>
      </c>
      <c r="H259" t="s">
        <v>20</v>
      </c>
      <c r="I259" s="2">
        <v>2</v>
      </c>
      <c r="J259" s="3">
        <v>40.67</v>
      </c>
      <c r="K259" s="4">
        <v>0.1</v>
      </c>
      <c r="L259" s="3">
        <v>18.41</v>
      </c>
      <c r="M259" s="3">
        <f>SalesTable47[[#This Row],[Quantity]]*SalesTable47[[#This Row],[Unit Cost]]</f>
        <v>36.82</v>
      </c>
      <c r="N259" s="3">
        <f>SalesTable47[[#This Row],[Net Revenue]]-SalesTable47[[#This Row],[Total Cost]]</f>
        <v>36.389999999999993</v>
      </c>
      <c r="O259" s="2">
        <v>2</v>
      </c>
      <c r="P259" s="3">
        <f>SalesTable47[[#This Row],[Unit Price]]*SalesTable47[[#This Row],[Quantity]]</f>
        <v>81.34</v>
      </c>
      <c r="Q259" s="3">
        <f>ROUND(SalesTable47[[#This Row],[Unit Price]]*SalesTable47[[#This Row],[Quantity]]*(1-SalesTable47[[#This Row],[Discount %]]),2)</f>
        <v>73.209999999999994</v>
      </c>
      <c r="R259" s="3">
        <f>SalesTable47[[#This Row],[Net Revenue]]-SalesTable47[[#This Row],[Total Cost]]</f>
        <v>36.389999999999993</v>
      </c>
      <c r="S259" s="34">
        <f>SalesTable47[[#This Row],[Profit]]/SalesTable47[[#This Row],[Net Revenue]]</f>
        <v>0.49706324272640345</v>
      </c>
      <c r="T259" s="3"/>
    </row>
    <row r="260" spans="1:20">
      <c r="A260" s="1">
        <v>45858</v>
      </c>
      <c r="B260" t="s">
        <v>318</v>
      </c>
      <c r="C260" t="s">
        <v>39</v>
      </c>
      <c r="D260" t="s">
        <v>40</v>
      </c>
      <c r="E260" t="s">
        <v>30</v>
      </c>
      <c r="F260" t="s">
        <v>52</v>
      </c>
      <c r="G260" t="s">
        <v>53</v>
      </c>
      <c r="H260" t="s">
        <v>20</v>
      </c>
      <c r="I260" s="2">
        <v>2</v>
      </c>
      <c r="J260" s="3">
        <v>56.47</v>
      </c>
      <c r="K260" s="4">
        <v>0.1</v>
      </c>
      <c r="L260" s="3">
        <v>26.87</v>
      </c>
      <c r="M260" s="3">
        <f>SalesTable47[[#This Row],[Quantity]]*SalesTable47[[#This Row],[Unit Cost]]</f>
        <v>53.74</v>
      </c>
      <c r="N260" s="3">
        <f>SalesTable47[[#This Row],[Net Revenue]]-SalesTable47[[#This Row],[Total Cost]]</f>
        <v>47.910000000000004</v>
      </c>
      <c r="O260" s="2">
        <v>2</v>
      </c>
      <c r="P260" s="3">
        <f>SalesTable47[[#This Row],[Unit Price]]*SalesTable47[[#This Row],[Quantity]]</f>
        <v>112.94</v>
      </c>
      <c r="Q260" s="3">
        <f>ROUND(SalesTable47[[#This Row],[Unit Price]]*SalesTable47[[#This Row],[Quantity]]*(1-SalesTable47[[#This Row],[Discount %]]),2)</f>
        <v>101.65</v>
      </c>
      <c r="R260" s="3">
        <f>SalesTable47[[#This Row],[Net Revenue]]-SalesTable47[[#This Row],[Total Cost]]</f>
        <v>47.910000000000004</v>
      </c>
      <c r="S260" s="34">
        <f>SalesTable47[[#This Row],[Profit]]/SalesTable47[[#This Row],[Net Revenue]]</f>
        <v>0.47132316773241517</v>
      </c>
      <c r="T260" s="3"/>
    </row>
    <row r="261" spans="1:20">
      <c r="A261" s="1">
        <v>46006</v>
      </c>
      <c r="B261" t="s">
        <v>319</v>
      </c>
      <c r="C261" t="s">
        <v>73</v>
      </c>
      <c r="D261" t="s">
        <v>74</v>
      </c>
      <c r="E261" t="s">
        <v>75</v>
      </c>
      <c r="F261" t="s">
        <v>52</v>
      </c>
      <c r="G261" t="s">
        <v>53</v>
      </c>
      <c r="H261" t="s">
        <v>33</v>
      </c>
      <c r="I261" s="2">
        <v>10</v>
      </c>
      <c r="J261" s="3">
        <v>31.29</v>
      </c>
      <c r="K261" s="4">
        <v>0.1</v>
      </c>
      <c r="L261" s="3">
        <v>14.31</v>
      </c>
      <c r="M261" s="3">
        <f>SalesTable47[[#This Row],[Quantity]]*SalesTable47[[#This Row],[Unit Cost]]</f>
        <v>143.1</v>
      </c>
      <c r="N261" s="3">
        <f>SalesTable47[[#This Row],[Net Revenue]]-SalesTable47[[#This Row],[Total Cost]]</f>
        <v>138.51000000000002</v>
      </c>
      <c r="O261" s="2">
        <v>0</v>
      </c>
      <c r="P261" s="3">
        <f>SalesTable47[[#This Row],[Unit Price]]*SalesTable47[[#This Row],[Quantity]]</f>
        <v>312.89999999999998</v>
      </c>
      <c r="Q261" s="3">
        <f>ROUND(SalesTable47[[#This Row],[Unit Price]]*SalesTable47[[#This Row],[Quantity]]*(1-SalesTable47[[#This Row],[Discount %]]),2)</f>
        <v>281.61</v>
      </c>
      <c r="R261" s="3">
        <f>SalesTable47[[#This Row],[Net Revenue]]-SalesTable47[[#This Row],[Total Cost]]</f>
        <v>138.51000000000002</v>
      </c>
      <c r="S261" s="34">
        <f>SalesTable47[[#This Row],[Profit]]/SalesTable47[[#This Row],[Net Revenue]]</f>
        <v>0.49185043144774693</v>
      </c>
      <c r="T261" s="3"/>
    </row>
    <row r="262" spans="1:20">
      <c r="A262" s="1">
        <v>45844</v>
      </c>
      <c r="B262" t="s">
        <v>320</v>
      </c>
      <c r="C262" t="s">
        <v>82</v>
      </c>
      <c r="D262" t="s">
        <v>83</v>
      </c>
      <c r="E262" t="s">
        <v>75</v>
      </c>
      <c r="F262" t="s">
        <v>18</v>
      </c>
      <c r="G262" t="s">
        <v>19</v>
      </c>
      <c r="H262" t="s">
        <v>20</v>
      </c>
      <c r="I262" s="2">
        <v>5</v>
      </c>
      <c r="J262" s="3">
        <v>27.48</v>
      </c>
      <c r="K262" s="4">
        <v>0.05</v>
      </c>
      <c r="L262" s="3">
        <v>11.65</v>
      </c>
      <c r="M262" s="3">
        <f>SalesTable47[[#This Row],[Quantity]]*SalesTable47[[#This Row],[Unit Cost]]</f>
        <v>58.25</v>
      </c>
      <c r="N262" s="3">
        <f>SalesTable47[[#This Row],[Net Revenue]]-SalesTable47[[#This Row],[Total Cost]]</f>
        <v>72.28</v>
      </c>
      <c r="O262" s="2">
        <v>5</v>
      </c>
      <c r="P262" s="3">
        <f>SalesTable47[[#This Row],[Unit Price]]*SalesTable47[[#This Row],[Quantity]]</f>
        <v>137.4</v>
      </c>
      <c r="Q262" s="3">
        <f>ROUND(SalesTable47[[#This Row],[Unit Price]]*SalesTable47[[#This Row],[Quantity]]*(1-SalesTable47[[#This Row],[Discount %]]),2)</f>
        <v>130.53</v>
      </c>
      <c r="R262" s="3">
        <f>SalesTable47[[#This Row],[Net Revenue]]-SalesTable47[[#This Row],[Total Cost]]</f>
        <v>72.28</v>
      </c>
      <c r="S262" s="34">
        <f>SalesTable47[[#This Row],[Profit]]/SalesTable47[[#This Row],[Net Revenue]]</f>
        <v>0.55374243468934348</v>
      </c>
      <c r="T262" s="3"/>
    </row>
    <row r="263" spans="1:20">
      <c r="A263" s="1">
        <v>45973</v>
      </c>
      <c r="B263" t="s">
        <v>321</v>
      </c>
      <c r="C263" t="s">
        <v>66</v>
      </c>
      <c r="D263" t="s">
        <v>67</v>
      </c>
      <c r="E263" t="s">
        <v>30</v>
      </c>
      <c r="F263" t="s">
        <v>25</v>
      </c>
      <c r="G263" t="s">
        <v>26</v>
      </c>
      <c r="H263" t="s">
        <v>20</v>
      </c>
      <c r="I263" s="2">
        <v>11</v>
      </c>
      <c r="J263" s="3">
        <v>70.75</v>
      </c>
      <c r="K263" s="4">
        <v>0.2</v>
      </c>
      <c r="L263" s="3">
        <v>34.28</v>
      </c>
      <c r="M263" s="3">
        <f>SalesTable47[[#This Row],[Quantity]]*SalesTable47[[#This Row],[Unit Cost]]</f>
        <v>377.08000000000004</v>
      </c>
      <c r="N263" s="3">
        <f>SalesTable47[[#This Row],[Net Revenue]]-SalesTable47[[#This Row],[Total Cost]]</f>
        <v>245.51999999999998</v>
      </c>
      <c r="O263" s="2">
        <v>11</v>
      </c>
      <c r="P263" s="3">
        <f>SalesTable47[[#This Row],[Unit Price]]*SalesTable47[[#This Row],[Quantity]]</f>
        <v>778.25</v>
      </c>
      <c r="Q263" s="3">
        <f>ROUND(SalesTable47[[#This Row],[Unit Price]]*SalesTable47[[#This Row],[Quantity]]*(1-SalesTable47[[#This Row],[Discount %]]),2)</f>
        <v>622.6</v>
      </c>
      <c r="R263" s="3">
        <f>SalesTable47[[#This Row],[Net Revenue]]-SalesTable47[[#This Row],[Total Cost]]</f>
        <v>245.51999999999998</v>
      </c>
      <c r="S263" s="34">
        <f>SalesTable47[[#This Row],[Profit]]/SalesTable47[[#This Row],[Net Revenue]]</f>
        <v>0.39434628975265013</v>
      </c>
      <c r="T263" s="3"/>
    </row>
    <row r="264" spans="1:20">
      <c r="A264" s="1">
        <v>45818</v>
      </c>
      <c r="B264" t="s">
        <v>322</v>
      </c>
      <c r="C264" t="s">
        <v>35</v>
      </c>
      <c r="D264" t="s">
        <v>36</v>
      </c>
      <c r="E264" t="s">
        <v>17</v>
      </c>
      <c r="F264" t="s">
        <v>41</v>
      </c>
      <c r="G264" t="s">
        <v>42</v>
      </c>
      <c r="H264" t="s">
        <v>33</v>
      </c>
      <c r="I264" s="2">
        <v>6</v>
      </c>
      <c r="J264" s="3">
        <v>24.36</v>
      </c>
      <c r="K264" s="4">
        <v>0.15</v>
      </c>
      <c r="L264" s="3">
        <v>9.4600000000000009</v>
      </c>
      <c r="M264" s="3">
        <f>SalesTable47[[#This Row],[Quantity]]*SalesTable47[[#This Row],[Unit Cost]]</f>
        <v>56.760000000000005</v>
      </c>
      <c r="N264" s="3">
        <f>SalesTable47[[#This Row],[Net Revenue]]-SalesTable47[[#This Row],[Total Cost]]</f>
        <v>67.47999999999999</v>
      </c>
      <c r="O264" s="2">
        <v>0</v>
      </c>
      <c r="P264" s="3">
        <f>SalesTable47[[#This Row],[Unit Price]]*SalesTable47[[#This Row],[Quantity]]</f>
        <v>146.16</v>
      </c>
      <c r="Q264" s="3">
        <f>ROUND(SalesTable47[[#This Row],[Unit Price]]*SalesTable47[[#This Row],[Quantity]]*(1-SalesTable47[[#This Row],[Discount %]]),2)</f>
        <v>124.24</v>
      </c>
      <c r="R264" s="3">
        <f>SalesTable47[[#This Row],[Net Revenue]]-SalesTable47[[#This Row],[Total Cost]]</f>
        <v>67.47999999999999</v>
      </c>
      <c r="S264" s="34">
        <f>SalesTable47[[#This Row],[Profit]]/SalesTable47[[#This Row],[Net Revenue]]</f>
        <v>0.5431423052157115</v>
      </c>
      <c r="T264" s="3"/>
    </row>
    <row r="265" spans="1:20">
      <c r="A265" s="1">
        <v>45786</v>
      </c>
      <c r="B265" t="s">
        <v>323</v>
      </c>
      <c r="C265" t="s">
        <v>45</v>
      </c>
      <c r="D265" t="s">
        <v>46</v>
      </c>
      <c r="E265" t="s">
        <v>24</v>
      </c>
      <c r="F265" t="s">
        <v>31</v>
      </c>
      <c r="G265" t="s">
        <v>32</v>
      </c>
      <c r="H265" t="s">
        <v>33</v>
      </c>
      <c r="I265" s="2">
        <v>6</v>
      </c>
      <c r="J265" s="3">
        <v>22.4</v>
      </c>
      <c r="K265" s="4">
        <v>0.15</v>
      </c>
      <c r="L265" s="3">
        <v>8.5299999999999994</v>
      </c>
      <c r="M265" s="3">
        <f>SalesTable47[[#This Row],[Quantity]]*SalesTable47[[#This Row],[Unit Cost]]</f>
        <v>51.179999999999993</v>
      </c>
      <c r="N265" s="3">
        <f>SalesTable47[[#This Row],[Net Revenue]]-SalesTable47[[#This Row],[Total Cost]]</f>
        <v>63.06</v>
      </c>
      <c r="O265" s="2">
        <v>0</v>
      </c>
      <c r="P265" s="3">
        <f>SalesTable47[[#This Row],[Unit Price]]*SalesTable47[[#This Row],[Quantity]]</f>
        <v>134.39999999999998</v>
      </c>
      <c r="Q265" s="3">
        <f>ROUND(SalesTable47[[#This Row],[Unit Price]]*SalesTable47[[#This Row],[Quantity]]*(1-SalesTable47[[#This Row],[Discount %]]),2)</f>
        <v>114.24</v>
      </c>
      <c r="R265" s="3">
        <f>SalesTable47[[#This Row],[Net Revenue]]-SalesTable47[[#This Row],[Total Cost]]</f>
        <v>63.06</v>
      </c>
      <c r="S265" s="34">
        <f>SalesTable47[[#This Row],[Profit]]/SalesTable47[[#This Row],[Net Revenue]]</f>
        <v>0.55199579831932777</v>
      </c>
      <c r="T265" s="3"/>
    </row>
    <row r="266" spans="1:20">
      <c r="A266" s="1">
        <v>45899</v>
      </c>
      <c r="B266" t="s">
        <v>324</v>
      </c>
      <c r="C266" t="s">
        <v>63</v>
      </c>
      <c r="D266" t="s">
        <v>64</v>
      </c>
      <c r="E266" t="s">
        <v>17</v>
      </c>
      <c r="F266" t="s">
        <v>52</v>
      </c>
      <c r="G266" t="s">
        <v>53</v>
      </c>
      <c r="H266" t="s">
        <v>33</v>
      </c>
      <c r="I266" s="2">
        <v>6</v>
      </c>
      <c r="J266" s="3">
        <v>79.319999999999993</v>
      </c>
      <c r="K266" s="4">
        <v>0.2</v>
      </c>
      <c r="L266" s="3">
        <v>45.17</v>
      </c>
      <c r="M266" s="3">
        <f>SalesTable47[[#This Row],[Quantity]]*SalesTable47[[#This Row],[Unit Cost]]</f>
        <v>271.02</v>
      </c>
      <c r="N266" s="3">
        <f>SalesTable47[[#This Row],[Net Revenue]]-SalesTable47[[#This Row],[Total Cost]]</f>
        <v>109.72000000000003</v>
      </c>
      <c r="O266" s="2">
        <v>0</v>
      </c>
      <c r="P266" s="3">
        <f>SalesTable47[[#This Row],[Unit Price]]*SalesTable47[[#This Row],[Quantity]]</f>
        <v>475.91999999999996</v>
      </c>
      <c r="Q266" s="3">
        <f>ROUND(SalesTable47[[#This Row],[Unit Price]]*SalesTable47[[#This Row],[Quantity]]*(1-SalesTable47[[#This Row],[Discount %]]),2)</f>
        <v>380.74</v>
      </c>
      <c r="R266" s="3">
        <f>SalesTable47[[#This Row],[Net Revenue]]-SalesTable47[[#This Row],[Total Cost]]</f>
        <v>109.72000000000003</v>
      </c>
      <c r="S266" s="34">
        <f>SalesTable47[[#This Row],[Profit]]/SalesTable47[[#This Row],[Net Revenue]]</f>
        <v>0.28817565792929567</v>
      </c>
      <c r="T266" s="3"/>
    </row>
    <row r="267" spans="1:20">
      <c r="A267" s="1">
        <v>45995</v>
      </c>
      <c r="B267" t="s">
        <v>325</v>
      </c>
      <c r="C267" t="s">
        <v>58</v>
      </c>
      <c r="D267" t="s">
        <v>59</v>
      </c>
      <c r="E267" t="s">
        <v>17</v>
      </c>
      <c r="F267" t="s">
        <v>31</v>
      </c>
      <c r="G267" t="s">
        <v>32</v>
      </c>
      <c r="H267" t="s">
        <v>33</v>
      </c>
      <c r="I267" s="2">
        <v>5</v>
      </c>
      <c r="J267" s="3">
        <v>19.440000000000001</v>
      </c>
      <c r="K267" s="4">
        <v>0.1</v>
      </c>
      <c r="L267" s="3">
        <v>7.25</v>
      </c>
      <c r="M267" s="3">
        <f>SalesTable47[[#This Row],[Quantity]]*SalesTable47[[#This Row],[Unit Cost]]</f>
        <v>36.25</v>
      </c>
      <c r="N267" s="3">
        <f>SalesTable47[[#This Row],[Net Revenue]]-SalesTable47[[#This Row],[Total Cost]]</f>
        <v>51.230000000000004</v>
      </c>
      <c r="O267" s="2">
        <v>0</v>
      </c>
      <c r="P267" s="3">
        <f>SalesTable47[[#This Row],[Unit Price]]*SalesTable47[[#This Row],[Quantity]]</f>
        <v>97.2</v>
      </c>
      <c r="Q267" s="3">
        <f>ROUND(SalesTable47[[#This Row],[Unit Price]]*SalesTable47[[#This Row],[Quantity]]*(1-SalesTable47[[#This Row],[Discount %]]),2)</f>
        <v>87.48</v>
      </c>
      <c r="R267" s="3">
        <f>SalesTable47[[#This Row],[Net Revenue]]-SalesTable47[[#This Row],[Total Cost]]</f>
        <v>51.230000000000004</v>
      </c>
      <c r="S267" s="34">
        <f>SalesTable47[[#This Row],[Profit]]/SalesTable47[[#This Row],[Net Revenue]]</f>
        <v>0.58561957018747146</v>
      </c>
      <c r="T267" s="3"/>
    </row>
    <row r="268" spans="1:20">
      <c r="A268" s="1">
        <v>45965</v>
      </c>
      <c r="B268" t="s">
        <v>326</v>
      </c>
      <c r="C268" t="s">
        <v>28</v>
      </c>
      <c r="D268" t="s">
        <v>29</v>
      </c>
      <c r="E268" t="s">
        <v>30</v>
      </c>
      <c r="F268" t="s">
        <v>41</v>
      </c>
      <c r="G268" t="s">
        <v>42</v>
      </c>
      <c r="H268" t="s">
        <v>20</v>
      </c>
      <c r="I268" s="2">
        <v>6</v>
      </c>
      <c r="J268" s="3">
        <v>25.08</v>
      </c>
      <c r="K268" s="4">
        <v>0.2</v>
      </c>
      <c r="L268" s="3">
        <v>10.54</v>
      </c>
      <c r="M268" s="3">
        <f>SalesTable47[[#This Row],[Quantity]]*SalesTable47[[#This Row],[Unit Cost]]</f>
        <v>63.239999999999995</v>
      </c>
      <c r="N268" s="3">
        <f>SalesTable47[[#This Row],[Net Revenue]]-SalesTable47[[#This Row],[Total Cost]]</f>
        <v>57.14</v>
      </c>
      <c r="O268" s="2">
        <v>6</v>
      </c>
      <c r="P268" s="3">
        <f>SalesTable47[[#This Row],[Unit Price]]*SalesTable47[[#This Row],[Quantity]]</f>
        <v>150.47999999999999</v>
      </c>
      <c r="Q268" s="3">
        <f>ROUND(SalesTable47[[#This Row],[Unit Price]]*SalesTable47[[#This Row],[Quantity]]*(1-SalesTable47[[#This Row],[Discount %]]),2)</f>
        <v>120.38</v>
      </c>
      <c r="R268" s="3">
        <f>SalesTable47[[#This Row],[Net Revenue]]-SalesTable47[[#This Row],[Total Cost]]</f>
        <v>57.14</v>
      </c>
      <c r="S268" s="34">
        <f>SalesTable47[[#This Row],[Profit]]/SalesTable47[[#This Row],[Net Revenue]]</f>
        <v>0.47466356537630838</v>
      </c>
      <c r="T268" s="3"/>
    </row>
    <row r="269" spans="1:20">
      <c r="A269" s="1">
        <v>45850</v>
      </c>
      <c r="B269" t="s">
        <v>327</v>
      </c>
      <c r="C269" t="s">
        <v>28</v>
      </c>
      <c r="D269" t="s">
        <v>29</v>
      </c>
      <c r="E269" t="s">
        <v>30</v>
      </c>
      <c r="F269" t="s">
        <v>52</v>
      </c>
      <c r="G269" t="s">
        <v>53</v>
      </c>
      <c r="H269" t="s">
        <v>20</v>
      </c>
      <c r="I269" s="2">
        <v>3</v>
      </c>
      <c r="J269" s="3">
        <v>25.68</v>
      </c>
      <c r="K269" s="4">
        <v>0</v>
      </c>
      <c r="L269" s="3">
        <v>10.6</v>
      </c>
      <c r="M269" s="3">
        <f>SalesTable47[[#This Row],[Quantity]]*SalesTable47[[#This Row],[Unit Cost]]</f>
        <v>31.799999999999997</v>
      </c>
      <c r="N269" s="3">
        <f>SalesTable47[[#This Row],[Net Revenue]]-SalesTable47[[#This Row],[Total Cost]]</f>
        <v>45.240000000000009</v>
      </c>
      <c r="O269" s="2">
        <v>3</v>
      </c>
      <c r="P269" s="3">
        <f>SalesTable47[[#This Row],[Unit Price]]*SalesTable47[[#This Row],[Quantity]]</f>
        <v>77.039999999999992</v>
      </c>
      <c r="Q269" s="3">
        <f>ROUND(SalesTable47[[#This Row],[Unit Price]]*SalesTable47[[#This Row],[Quantity]]*(1-SalesTable47[[#This Row],[Discount %]]),2)</f>
        <v>77.040000000000006</v>
      </c>
      <c r="R269" s="3">
        <f>SalesTable47[[#This Row],[Net Revenue]]-SalesTable47[[#This Row],[Total Cost]]</f>
        <v>45.240000000000009</v>
      </c>
      <c r="S269" s="34">
        <f>SalesTable47[[#This Row],[Profit]]/SalesTable47[[#This Row],[Net Revenue]]</f>
        <v>0.58722741433021819</v>
      </c>
      <c r="T269" s="3"/>
    </row>
    <row r="270" spans="1:20">
      <c r="A270" s="1">
        <v>45788</v>
      </c>
      <c r="B270" t="s">
        <v>328</v>
      </c>
      <c r="C270" t="s">
        <v>89</v>
      </c>
      <c r="D270" t="s">
        <v>90</v>
      </c>
      <c r="E270" t="s">
        <v>75</v>
      </c>
      <c r="F270" t="s">
        <v>31</v>
      </c>
      <c r="G270" t="s">
        <v>32</v>
      </c>
      <c r="H270" t="s">
        <v>33</v>
      </c>
      <c r="I270" s="2">
        <v>2</v>
      </c>
      <c r="J270" s="3">
        <v>18.53</v>
      </c>
      <c r="K270" s="4">
        <v>0.15</v>
      </c>
      <c r="L270" s="3">
        <v>6.85</v>
      </c>
      <c r="M270" s="3">
        <f>SalesTable47[[#This Row],[Quantity]]*SalesTable47[[#This Row],[Unit Cost]]</f>
        <v>13.7</v>
      </c>
      <c r="N270" s="3">
        <f>SalesTable47[[#This Row],[Net Revenue]]-SalesTable47[[#This Row],[Total Cost]]</f>
        <v>17.8</v>
      </c>
      <c r="O270" s="2">
        <v>0</v>
      </c>
      <c r="P270" s="3">
        <f>SalesTable47[[#This Row],[Unit Price]]*SalesTable47[[#This Row],[Quantity]]</f>
        <v>37.06</v>
      </c>
      <c r="Q270" s="3">
        <f>ROUND(SalesTable47[[#This Row],[Unit Price]]*SalesTable47[[#This Row],[Quantity]]*(1-SalesTable47[[#This Row],[Discount %]]),2)</f>
        <v>31.5</v>
      </c>
      <c r="R270" s="3">
        <f>SalesTable47[[#This Row],[Net Revenue]]-SalesTable47[[#This Row],[Total Cost]]</f>
        <v>17.8</v>
      </c>
      <c r="S270" s="34">
        <f>SalesTable47[[#This Row],[Profit]]/SalesTable47[[#This Row],[Net Revenue]]</f>
        <v>0.56507936507936507</v>
      </c>
      <c r="T270" s="3"/>
    </row>
    <row r="271" spans="1:20">
      <c r="A271" s="1">
        <v>45803</v>
      </c>
      <c r="B271" t="s">
        <v>329</v>
      </c>
      <c r="C271" t="s">
        <v>15</v>
      </c>
      <c r="D271" t="s">
        <v>16</v>
      </c>
      <c r="E271" t="s">
        <v>17</v>
      </c>
      <c r="F271" t="s">
        <v>41</v>
      </c>
      <c r="G271" t="s">
        <v>42</v>
      </c>
      <c r="H271" t="s">
        <v>20</v>
      </c>
      <c r="I271" s="2">
        <v>2</v>
      </c>
      <c r="J271" s="3">
        <v>29.29</v>
      </c>
      <c r="K271" s="4">
        <v>0</v>
      </c>
      <c r="L271" s="3">
        <v>12.12</v>
      </c>
      <c r="M271" s="3">
        <f>SalesTable47[[#This Row],[Quantity]]*SalesTable47[[#This Row],[Unit Cost]]</f>
        <v>24.24</v>
      </c>
      <c r="N271" s="3">
        <f>SalesTable47[[#This Row],[Net Revenue]]-SalesTable47[[#This Row],[Total Cost]]</f>
        <v>34.340000000000003</v>
      </c>
      <c r="O271" s="2">
        <v>2</v>
      </c>
      <c r="P271" s="3">
        <f>SalesTable47[[#This Row],[Unit Price]]*SalesTable47[[#This Row],[Quantity]]</f>
        <v>58.58</v>
      </c>
      <c r="Q271" s="3">
        <f>ROUND(SalesTable47[[#This Row],[Unit Price]]*SalesTable47[[#This Row],[Quantity]]*(1-SalesTable47[[#This Row],[Discount %]]),2)</f>
        <v>58.58</v>
      </c>
      <c r="R271" s="3">
        <f>SalesTable47[[#This Row],[Net Revenue]]-SalesTable47[[#This Row],[Total Cost]]</f>
        <v>34.340000000000003</v>
      </c>
      <c r="S271" s="34">
        <f>SalesTable47[[#This Row],[Profit]]/SalesTable47[[#This Row],[Net Revenue]]</f>
        <v>0.5862068965517242</v>
      </c>
      <c r="T271" s="3"/>
    </row>
    <row r="272" spans="1:20">
      <c r="A272" s="1">
        <v>45887</v>
      </c>
      <c r="B272" t="s">
        <v>330</v>
      </c>
      <c r="C272" t="s">
        <v>69</v>
      </c>
      <c r="D272" t="s">
        <v>70</v>
      </c>
      <c r="E272" t="s">
        <v>30</v>
      </c>
      <c r="F272" t="s">
        <v>18</v>
      </c>
      <c r="G272" t="s">
        <v>19</v>
      </c>
      <c r="H272" t="s">
        <v>33</v>
      </c>
      <c r="I272" s="2">
        <v>9</v>
      </c>
      <c r="J272" s="3">
        <v>39.35</v>
      </c>
      <c r="K272" s="4">
        <v>0.1</v>
      </c>
      <c r="L272" s="3">
        <v>18.34</v>
      </c>
      <c r="M272" s="3">
        <f>SalesTable47[[#This Row],[Quantity]]*SalesTable47[[#This Row],[Unit Cost]]</f>
        <v>165.06</v>
      </c>
      <c r="N272" s="3">
        <f>SalesTable47[[#This Row],[Net Revenue]]-SalesTable47[[#This Row],[Total Cost]]</f>
        <v>153.68</v>
      </c>
      <c r="O272" s="2">
        <v>0</v>
      </c>
      <c r="P272" s="3">
        <f>SalesTable47[[#This Row],[Unit Price]]*SalesTable47[[#This Row],[Quantity]]</f>
        <v>354.15000000000003</v>
      </c>
      <c r="Q272" s="3">
        <f>ROUND(SalesTable47[[#This Row],[Unit Price]]*SalesTable47[[#This Row],[Quantity]]*(1-SalesTable47[[#This Row],[Discount %]]),2)</f>
        <v>318.74</v>
      </c>
      <c r="R272" s="3">
        <f>SalesTable47[[#This Row],[Net Revenue]]-SalesTable47[[#This Row],[Total Cost]]</f>
        <v>153.68</v>
      </c>
      <c r="S272" s="34">
        <f>SalesTable47[[#This Row],[Profit]]/SalesTable47[[#This Row],[Net Revenue]]</f>
        <v>0.48214845955951557</v>
      </c>
      <c r="T272" s="3"/>
    </row>
    <row r="273" spans="1:20">
      <c r="A273" s="1">
        <v>45738</v>
      </c>
      <c r="B273" t="s">
        <v>331</v>
      </c>
      <c r="C273" t="s">
        <v>82</v>
      </c>
      <c r="D273" t="s">
        <v>83</v>
      </c>
      <c r="E273" t="s">
        <v>75</v>
      </c>
      <c r="F273" t="s">
        <v>52</v>
      </c>
      <c r="G273" t="s">
        <v>53</v>
      </c>
      <c r="H273" t="s">
        <v>20</v>
      </c>
      <c r="I273" s="2">
        <v>4</v>
      </c>
      <c r="J273" s="3">
        <v>26.99</v>
      </c>
      <c r="K273" s="4">
        <v>0.1</v>
      </c>
      <c r="L273" s="3">
        <v>11.85</v>
      </c>
      <c r="M273" s="3">
        <f>SalesTable47[[#This Row],[Quantity]]*SalesTable47[[#This Row],[Unit Cost]]</f>
        <v>47.4</v>
      </c>
      <c r="N273" s="3">
        <f>SalesTable47[[#This Row],[Net Revenue]]-SalesTable47[[#This Row],[Total Cost]]</f>
        <v>49.76</v>
      </c>
      <c r="O273" s="2">
        <v>4</v>
      </c>
      <c r="P273" s="3">
        <f>SalesTable47[[#This Row],[Unit Price]]*SalesTable47[[#This Row],[Quantity]]</f>
        <v>107.96</v>
      </c>
      <c r="Q273" s="3">
        <f>ROUND(SalesTable47[[#This Row],[Unit Price]]*SalesTable47[[#This Row],[Quantity]]*(1-SalesTable47[[#This Row],[Discount %]]),2)</f>
        <v>97.16</v>
      </c>
      <c r="R273" s="3">
        <f>SalesTable47[[#This Row],[Net Revenue]]-SalesTable47[[#This Row],[Total Cost]]</f>
        <v>49.76</v>
      </c>
      <c r="S273" s="34">
        <f>SalesTable47[[#This Row],[Profit]]/SalesTable47[[#This Row],[Net Revenue]]</f>
        <v>0.5121449156031288</v>
      </c>
      <c r="T273" s="3"/>
    </row>
    <row r="274" spans="1:20">
      <c r="A274" s="1">
        <v>45741</v>
      </c>
      <c r="B274" t="s">
        <v>332</v>
      </c>
      <c r="C274" t="s">
        <v>15</v>
      </c>
      <c r="D274" t="s">
        <v>16</v>
      </c>
      <c r="E274" t="s">
        <v>17</v>
      </c>
      <c r="F274" t="s">
        <v>41</v>
      </c>
      <c r="G274" t="s">
        <v>42</v>
      </c>
      <c r="H274" t="s">
        <v>33</v>
      </c>
      <c r="I274" s="2">
        <v>6</v>
      </c>
      <c r="J274" s="3">
        <v>30.06</v>
      </c>
      <c r="K274" s="4">
        <v>0.1</v>
      </c>
      <c r="L274" s="3">
        <v>11.92</v>
      </c>
      <c r="M274" s="3">
        <f>SalesTable47[[#This Row],[Quantity]]*SalesTable47[[#This Row],[Unit Cost]]</f>
        <v>71.52</v>
      </c>
      <c r="N274" s="3">
        <f>SalesTable47[[#This Row],[Net Revenue]]-SalesTable47[[#This Row],[Total Cost]]</f>
        <v>90.8</v>
      </c>
      <c r="O274" s="2">
        <v>0</v>
      </c>
      <c r="P274" s="3">
        <f>SalesTable47[[#This Row],[Unit Price]]*SalesTable47[[#This Row],[Quantity]]</f>
        <v>180.35999999999999</v>
      </c>
      <c r="Q274" s="3">
        <f>ROUND(SalesTable47[[#This Row],[Unit Price]]*SalesTable47[[#This Row],[Quantity]]*(1-SalesTable47[[#This Row],[Discount %]]),2)</f>
        <v>162.32</v>
      </c>
      <c r="R274" s="3">
        <f>SalesTable47[[#This Row],[Net Revenue]]-SalesTable47[[#This Row],[Total Cost]]</f>
        <v>90.8</v>
      </c>
      <c r="S274" s="34">
        <f>SalesTable47[[#This Row],[Profit]]/SalesTable47[[#This Row],[Net Revenue]]</f>
        <v>0.55938886150813205</v>
      </c>
      <c r="T274" s="3"/>
    </row>
    <row r="275" spans="1:20">
      <c r="A275" s="1">
        <v>45847</v>
      </c>
      <c r="B275" t="s">
        <v>333</v>
      </c>
      <c r="C275" t="s">
        <v>45</v>
      </c>
      <c r="D275" t="s">
        <v>46</v>
      </c>
      <c r="E275" t="s">
        <v>24</v>
      </c>
      <c r="F275" t="s">
        <v>52</v>
      </c>
      <c r="G275" t="s">
        <v>53</v>
      </c>
      <c r="H275" t="s">
        <v>33</v>
      </c>
      <c r="I275" s="2">
        <v>4</v>
      </c>
      <c r="J275" s="3">
        <v>23.12</v>
      </c>
      <c r="K275" s="4">
        <v>0.1</v>
      </c>
      <c r="L275" s="3">
        <v>8.5299999999999994</v>
      </c>
      <c r="M275" s="3">
        <f>SalesTable47[[#This Row],[Quantity]]*SalesTable47[[#This Row],[Unit Cost]]</f>
        <v>34.119999999999997</v>
      </c>
      <c r="N275" s="3">
        <f>SalesTable47[[#This Row],[Net Revenue]]-SalesTable47[[#This Row],[Total Cost]]</f>
        <v>49.110000000000007</v>
      </c>
      <c r="O275" s="2">
        <v>0</v>
      </c>
      <c r="P275" s="3">
        <f>SalesTable47[[#This Row],[Unit Price]]*SalesTable47[[#This Row],[Quantity]]</f>
        <v>92.48</v>
      </c>
      <c r="Q275" s="3">
        <f>ROUND(SalesTable47[[#This Row],[Unit Price]]*SalesTable47[[#This Row],[Quantity]]*(1-SalesTable47[[#This Row],[Discount %]]),2)</f>
        <v>83.23</v>
      </c>
      <c r="R275" s="3">
        <f>SalesTable47[[#This Row],[Net Revenue]]-SalesTable47[[#This Row],[Total Cost]]</f>
        <v>49.110000000000007</v>
      </c>
      <c r="S275" s="34">
        <f>SalesTable47[[#This Row],[Profit]]/SalesTable47[[#This Row],[Net Revenue]]</f>
        <v>0.59005166406343867</v>
      </c>
      <c r="T275" s="3"/>
    </row>
    <row r="276" spans="1:20">
      <c r="A276" s="1">
        <v>45805</v>
      </c>
      <c r="B276" t="s">
        <v>334</v>
      </c>
      <c r="C276" t="s">
        <v>89</v>
      </c>
      <c r="D276" t="s">
        <v>90</v>
      </c>
      <c r="E276" t="s">
        <v>75</v>
      </c>
      <c r="F276" t="s">
        <v>25</v>
      </c>
      <c r="G276" t="s">
        <v>26</v>
      </c>
      <c r="H276" t="s">
        <v>20</v>
      </c>
      <c r="I276" s="2">
        <v>5</v>
      </c>
      <c r="J276" s="3">
        <v>19.329999999999998</v>
      </c>
      <c r="K276" s="4">
        <v>0</v>
      </c>
      <c r="L276" s="3">
        <v>6.85</v>
      </c>
      <c r="M276" s="3">
        <f>SalesTable47[[#This Row],[Quantity]]*SalesTable47[[#This Row],[Unit Cost]]</f>
        <v>34.25</v>
      </c>
      <c r="N276" s="3">
        <f>SalesTable47[[#This Row],[Net Revenue]]-SalesTable47[[#This Row],[Total Cost]]</f>
        <v>62.400000000000006</v>
      </c>
      <c r="O276" s="2">
        <v>5</v>
      </c>
      <c r="P276" s="3">
        <f>SalesTable47[[#This Row],[Unit Price]]*SalesTable47[[#This Row],[Quantity]]</f>
        <v>96.649999999999991</v>
      </c>
      <c r="Q276" s="3">
        <f>ROUND(SalesTable47[[#This Row],[Unit Price]]*SalesTable47[[#This Row],[Quantity]]*(1-SalesTable47[[#This Row],[Discount %]]),2)</f>
        <v>96.65</v>
      </c>
      <c r="R276" s="3">
        <f>SalesTable47[[#This Row],[Net Revenue]]-SalesTable47[[#This Row],[Total Cost]]</f>
        <v>62.400000000000006</v>
      </c>
      <c r="S276" s="34">
        <f>SalesTable47[[#This Row],[Profit]]/SalesTable47[[#This Row],[Net Revenue]]</f>
        <v>0.64562855664769792</v>
      </c>
      <c r="T276" s="3"/>
    </row>
    <row r="277" spans="1:20">
      <c r="A277" s="1">
        <v>45751</v>
      </c>
      <c r="B277" t="s">
        <v>335</v>
      </c>
      <c r="C277" t="s">
        <v>69</v>
      </c>
      <c r="D277" t="s">
        <v>70</v>
      </c>
      <c r="E277" t="s">
        <v>30</v>
      </c>
      <c r="F277" t="s">
        <v>18</v>
      </c>
      <c r="G277" t="s">
        <v>19</v>
      </c>
      <c r="H277" t="s">
        <v>33</v>
      </c>
      <c r="I277" s="2">
        <v>3</v>
      </c>
      <c r="J277" s="3">
        <v>39.79</v>
      </c>
      <c r="K277" s="4">
        <v>0</v>
      </c>
      <c r="L277" s="3">
        <v>18.3</v>
      </c>
      <c r="M277" s="3">
        <f>SalesTable47[[#This Row],[Quantity]]*SalesTable47[[#This Row],[Unit Cost]]</f>
        <v>54.900000000000006</v>
      </c>
      <c r="N277" s="3">
        <f>SalesTable47[[#This Row],[Net Revenue]]-SalesTable47[[#This Row],[Total Cost]]</f>
        <v>64.47</v>
      </c>
      <c r="O277" s="2">
        <v>0</v>
      </c>
      <c r="P277" s="3">
        <f>SalesTable47[[#This Row],[Unit Price]]*SalesTable47[[#This Row],[Quantity]]</f>
        <v>119.37</v>
      </c>
      <c r="Q277" s="3">
        <f>ROUND(SalesTable47[[#This Row],[Unit Price]]*SalesTable47[[#This Row],[Quantity]]*(1-SalesTable47[[#This Row],[Discount %]]),2)</f>
        <v>119.37</v>
      </c>
      <c r="R277" s="3">
        <f>SalesTable47[[#This Row],[Net Revenue]]-SalesTable47[[#This Row],[Total Cost]]</f>
        <v>64.47</v>
      </c>
      <c r="S277" s="34">
        <f>SalesTable47[[#This Row],[Profit]]/SalesTable47[[#This Row],[Net Revenue]]</f>
        <v>0.54008544860517715</v>
      </c>
      <c r="T277" s="3"/>
    </row>
    <row r="278" spans="1:20">
      <c r="A278" s="1">
        <v>45824</v>
      </c>
      <c r="B278" t="s">
        <v>336</v>
      </c>
      <c r="C278" t="s">
        <v>45</v>
      </c>
      <c r="D278" t="s">
        <v>46</v>
      </c>
      <c r="E278" t="s">
        <v>24</v>
      </c>
      <c r="F278" t="s">
        <v>25</v>
      </c>
      <c r="G278" t="s">
        <v>26</v>
      </c>
      <c r="H278" t="s">
        <v>33</v>
      </c>
      <c r="I278" s="2">
        <v>4</v>
      </c>
      <c r="J278" s="3">
        <v>23.68</v>
      </c>
      <c r="K278" s="4">
        <v>0.2</v>
      </c>
      <c r="L278" s="3">
        <v>8.39</v>
      </c>
      <c r="M278" s="3">
        <f>SalesTable47[[#This Row],[Quantity]]*SalesTable47[[#This Row],[Unit Cost]]</f>
        <v>33.56</v>
      </c>
      <c r="N278" s="3">
        <f>SalesTable47[[#This Row],[Net Revenue]]-SalesTable47[[#This Row],[Total Cost]]</f>
        <v>42.22</v>
      </c>
      <c r="O278" s="2">
        <v>0</v>
      </c>
      <c r="P278" s="3">
        <f>SalesTable47[[#This Row],[Unit Price]]*SalesTable47[[#This Row],[Quantity]]</f>
        <v>94.72</v>
      </c>
      <c r="Q278" s="3">
        <f>ROUND(SalesTable47[[#This Row],[Unit Price]]*SalesTable47[[#This Row],[Quantity]]*(1-SalesTable47[[#This Row],[Discount %]]),2)</f>
        <v>75.78</v>
      </c>
      <c r="R278" s="3">
        <f>SalesTable47[[#This Row],[Net Revenue]]-SalesTable47[[#This Row],[Total Cost]]</f>
        <v>42.22</v>
      </c>
      <c r="S278" s="34">
        <f>SalesTable47[[#This Row],[Profit]]/SalesTable47[[#This Row],[Net Revenue]]</f>
        <v>0.55713908683029822</v>
      </c>
      <c r="T278" s="3"/>
    </row>
    <row r="279" spans="1:20">
      <c r="A279" s="1">
        <v>45783</v>
      </c>
      <c r="B279" t="s">
        <v>337</v>
      </c>
      <c r="C279" t="s">
        <v>73</v>
      </c>
      <c r="D279" t="s">
        <v>74</v>
      </c>
      <c r="E279" t="s">
        <v>75</v>
      </c>
      <c r="F279" t="s">
        <v>52</v>
      </c>
      <c r="G279" t="s">
        <v>53</v>
      </c>
      <c r="H279" t="s">
        <v>33</v>
      </c>
      <c r="I279" s="2">
        <v>7</v>
      </c>
      <c r="J279" s="3">
        <v>32.86</v>
      </c>
      <c r="K279" s="4">
        <v>0.15</v>
      </c>
      <c r="L279" s="3">
        <v>13.99</v>
      </c>
      <c r="M279" s="3">
        <f>SalesTable47[[#This Row],[Quantity]]*SalesTable47[[#This Row],[Unit Cost]]</f>
        <v>97.93</v>
      </c>
      <c r="N279" s="3">
        <f>SalesTable47[[#This Row],[Net Revenue]]-SalesTable47[[#This Row],[Total Cost]]</f>
        <v>97.59</v>
      </c>
      <c r="O279" s="2">
        <v>0</v>
      </c>
      <c r="P279" s="3">
        <f>SalesTable47[[#This Row],[Unit Price]]*SalesTable47[[#This Row],[Quantity]]</f>
        <v>230.01999999999998</v>
      </c>
      <c r="Q279" s="3">
        <f>ROUND(SalesTable47[[#This Row],[Unit Price]]*SalesTable47[[#This Row],[Quantity]]*(1-SalesTable47[[#This Row],[Discount %]]),2)</f>
        <v>195.52</v>
      </c>
      <c r="R279" s="3">
        <f>SalesTable47[[#This Row],[Net Revenue]]-SalesTable47[[#This Row],[Total Cost]]</f>
        <v>97.59</v>
      </c>
      <c r="S279" s="34">
        <f>SalesTable47[[#This Row],[Profit]]/SalesTable47[[#This Row],[Net Revenue]]</f>
        <v>0.49913052373158756</v>
      </c>
      <c r="T279" s="3"/>
    </row>
    <row r="280" spans="1:20">
      <c r="A280" s="1">
        <v>45979</v>
      </c>
      <c r="B280" t="s">
        <v>338</v>
      </c>
      <c r="C280" t="s">
        <v>22</v>
      </c>
      <c r="D280" t="s">
        <v>23</v>
      </c>
      <c r="E280" t="s">
        <v>24</v>
      </c>
      <c r="F280" t="s">
        <v>52</v>
      </c>
      <c r="G280" t="s">
        <v>53</v>
      </c>
      <c r="H280" t="s">
        <v>33</v>
      </c>
      <c r="I280" s="2">
        <v>5</v>
      </c>
      <c r="J280" s="3">
        <v>12.98</v>
      </c>
      <c r="K280" s="4">
        <v>0</v>
      </c>
      <c r="L280" s="3">
        <v>4.3</v>
      </c>
      <c r="M280" s="3">
        <f>SalesTable47[[#This Row],[Quantity]]*SalesTable47[[#This Row],[Unit Cost]]</f>
        <v>21.5</v>
      </c>
      <c r="N280" s="3">
        <f>SalesTable47[[#This Row],[Net Revenue]]-SalesTable47[[#This Row],[Total Cost]]</f>
        <v>43.400000000000006</v>
      </c>
      <c r="O280" s="2">
        <v>0</v>
      </c>
      <c r="P280" s="3">
        <f>SalesTable47[[#This Row],[Unit Price]]*SalesTable47[[#This Row],[Quantity]]</f>
        <v>64.900000000000006</v>
      </c>
      <c r="Q280" s="3">
        <f>ROUND(SalesTable47[[#This Row],[Unit Price]]*SalesTable47[[#This Row],[Quantity]]*(1-SalesTable47[[#This Row],[Discount %]]),2)</f>
        <v>64.900000000000006</v>
      </c>
      <c r="R280" s="3">
        <f>SalesTable47[[#This Row],[Net Revenue]]-SalesTable47[[#This Row],[Total Cost]]</f>
        <v>43.400000000000006</v>
      </c>
      <c r="S280" s="34">
        <f>SalesTable47[[#This Row],[Profit]]/SalesTable47[[#This Row],[Net Revenue]]</f>
        <v>0.66872110939907548</v>
      </c>
      <c r="T280" s="3"/>
    </row>
    <row r="281" spans="1:20">
      <c r="A281" s="1">
        <v>45749</v>
      </c>
      <c r="B281" t="s">
        <v>339</v>
      </c>
      <c r="C281" t="s">
        <v>49</v>
      </c>
      <c r="D281" t="s">
        <v>50</v>
      </c>
      <c r="E281" t="s">
        <v>30</v>
      </c>
      <c r="F281" t="s">
        <v>31</v>
      </c>
      <c r="G281" t="s">
        <v>32</v>
      </c>
      <c r="H281" t="s">
        <v>33</v>
      </c>
      <c r="I281" s="2">
        <v>1</v>
      </c>
      <c r="J281" s="3">
        <v>189.5</v>
      </c>
      <c r="K281" s="4">
        <v>0.15</v>
      </c>
      <c r="L281" s="3">
        <v>118.23</v>
      </c>
      <c r="M281" s="3">
        <f>SalesTable47[[#This Row],[Quantity]]*SalesTable47[[#This Row],[Unit Cost]]</f>
        <v>118.23</v>
      </c>
      <c r="N281" s="3">
        <f>SalesTable47[[#This Row],[Net Revenue]]-SalesTable47[[#This Row],[Total Cost]]</f>
        <v>42.850000000000009</v>
      </c>
      <c r="O281" s="2">
        <v>0</v>
      </c>
      <c r="P281" s="3">
        <f>SalesTable47[[#This Row],[Unit Price]]*SalesTable47[[#This Row],[Quantity]]</f>
        <v>189.5</v>
      </c>
      <c r="Q281" s="3">
        <f>ROUND(SalesTable47[[#This Row],[Unit Price]]*SalesTable47[[#This Row],[Quantity]]*(1-SalesTable47[[#This Row],[Discount %]]),2)</f>
        <v>161.08000000000001</v>
      </c>
      <c r="R281" s="3">
        <f>SalesTable47[[#This Row],[Net Revenue]]-SalesTable47[[#This Row],[Total Cost]]</f>
        <v>42.850000000000009</v>
      </c>
      <c r="S281" s="34">
        <f>SalesTable47[[#This Row],[Profit]]/SalesTable47[[#This Row],[Net Revenue]]</f>
        <v>0.26601688601936929</v>
      </c>
      <c r="T281" s="3"/>
    </row>
    <row r="282" spans="1:20">
      <c r="A282" s="1">
        <v>45692</v>
      </c>
      <c r="B282" t="s">
        <v>340</v>
      </c>
      <c r="C282" t="s">
        <v>49</v>
      </c>
      <c r="D282" t="s">
        <v>50</v>
      </c>
      <c r="E282" t="s">
        <v>30</v>
      </c>
      <c r="F282" t="s">
        <v>25</v>
      </c>
      <c r="G282" t="s">
        <v>26</v>
      </c>
      <c r="H282" t="s">
        <v>33</v>
      </c>
      <c r="I282" s="2">
        <v>2</v>
      </c>
      <c r="J282" s="3">
        <v>193.67</v>
      </c>
      <c r="K282" s="4">
        <v>0</v>
      </c>
      <c r="L282" s="3">
        <v>119.23</v>
      </c>
      <c r="M282" s="3">
        <f>SalesTable47[[#This Row],[Quantity]]*SalesTable47[[#This Row],[Unit Cost]]</f>
        <v>238.46</v>
      </c>
      <c r="N282" s="3">
        <f>SalesTable47[[#This Row],[Net Revenue]]-SalesTable47[[#This Row],[Total Cost]]</f>
        <v>148.87999999999997</v>
      </c>
      <c r="O282" s="2">
        <v>0</v>
      </c>
      <c r="P282" s="3">
        <f>SalesTable47[[#This Row],[Unit Price]]*SalesTable47[[#This Row],[Quantity]]</f>
        <v>387.34</v>
      </c>
      <c r="Q282" s="3">
        <f>ROUND(SalesTable47[[#This Row],[Unit Price]]*SalesTable47[[#This Row],[Quantity]]*(1-SalesTable47[[#This Row],[Discount %]]),2)</f>
        <v>387.34</v>
      </c>
      <c r="R282" s="3">
        <f>SalesTable47[[#This Row],[Net Revenue]]-SalesTable47[[#This Row],[Total Cost]]</f>
        <v>148.87999999999997</v>
      </c>
      <c r="S282" s="34">
        <f>SalesTable47[[#This Row],[Profit]]/SalesTable47[[#This Row],[Net Revenue]]</f>
        <v>0.38436515722620945</v>
      </c>
      <c r="T282" s="3"/>
    </row>
    <row r="283" spans="1:20">
      <c r="A283" s="1">
        <v>45845</v>
      </c>
      <c r="B283" t="s">
        <v>341</v>
      </c>
      <c r="C283" t="s">
        <v>82</v>
      </c>
      <c r="D283" t="s">
        <v>83</v>
      </c>
      <c r="E283" t="s">
        <v>75</v>
      </c>
      <c r="F283" t="s">
        <v>41</v>
      </c>
      <c r="G283" t="s">
        <v>42</v>
      </c>
      <c r="H283" t="s">
        <v>33</v>
      </c>
      <c r="I283" s="2">
        <v>4</v>
      </c>
      <c r="J283" s="3">
        <v>27.07</v>
      </c>
      <c r="K283" s="4">
        <v>0</v>
      </c>
      <c r="L283" s="3">
        <v>11.73</v>
      </c>
      <c r="M283" s="3">
        <f>SalesTable47[[#This Row],[Quantity]]*SalesTable47[[#This Row],[Unit Cost]]</f>
        <v>46.92</v>
      </c>
      <c r="N283" s="3">
        <f>SalesTable47[[#This Row],[Net Revenue]]-SalesTable47[[#This Row],[Total Cost]]</f>
        <v>61.36</v>
      </c>
      <c r="O283" s="2">
        <v>0</v>
      </c>
      <c r="P283" s="3">
        <f>SalesTable47[[#This Row],[Unit Price]]*SalesTable47[[#This Row],[Quantity]]</f>
        <v>108.28</v>
      </c>
      <c r="Q283" s="3">
        <f>ROUND(SalesTable47[[#This Row],[Unit Price]]*SalesTable47[[#This Row],[Quantity]]*(1-SalesTable47[[#This Row],[Discount %]]),2)</f>
        <v>108.28</v>
      </c>
      <c r="R283" s="3">
        <f>SalesTable47[[#This Row],[Net Revenue]]-SalesTable47[[#This Row],[Total Cost]]</f>
        <v>61.36</v>
      </c>
      <c r="S283" s="34">
        <f>SalesTable47[[#This Row],[Profit]]/SalesTable47[[#This Row],[Net Revenue]]</f>
        <v>0.56667898042113041</v>
      </c>
      <c r="T283" s="3"/>
    </row>
    <row r="284" spans="1:20">
      <c r="A284" s="1">
        <v>45804</v>
      </c>
      <c r="B284" t="s">
        <v>342</v>
      </c>
      <c r="C284" t="s">
        <v>66</v>
      </c>
      <c r="D284" t="s">
        <v>67</v>
      </c>
      <c r="E284" t="s">
        <v>30</v>
      </c>
      <c r="F284" t="s">
        <v>52</v>
      </c>
      <c r="G284" t="s">
        <v>53</v>
      </c>
      <c r="H284" t="s">
        <v>33</v>
      </c>
      <c r="I284" s="2">
        <v>1</v>
      </c>
      <c r="J284" s="3">
        <v>71.3</v>
      </c>
      <c r="K284" s="4">
        <v>0.05</v>
      </c>
      <c r="L284" s="3">
        <v>34.42</v>
      </c>
      <c r="M284" s="3">
        <f>SalesTable47[[#This Row],[Quantity]]*SalesTable47[[#This Row],[Unit Cost]]</f>
        <v>34.42</v>
      </c>
      <c r="N284" s="3">
        <f>SalesTable47[[#This Row],[Net Revenue]]-SalesTable47[[#This Row],[Total Cost]]</f>
        <v>33.319999999999993</v>
      </c>
      <c r="O284" s="2">
        <v>0</v>
      </c>
      <c r="P284" s="3">
        <f>SalesTable47[[#This Row],[Unit Price]]*SalesTable47[[#This Row],[Quantity]]</f>
        <v>71.3</v>
      </c>
      <c r="Q284" s="3">
        <f>ROUND(SalesTable47[[#This Row],[Unit Price]]*SalesTable47[[#This Row],[Quantity]]*(1-SalesTable47[[#This Row],[Discount %]]),2)</f>
        <v>67.739999999999995</v>
      </c>
      <c r="R284" s="3">
        <f>SalesTable47[[#This Row],[Net Revenue]]-SalesTable47[[#This Row],[Total Cost]]</f>
        <v>33.319999999999993</v>
      </c>
      <c r="S284" s="34">
        <f>SalesTable47[[#This Row],[Profit]]/SalesTable47[[#This Row],[Net Revenue]]</f>
        <v>0.49188072040153524</v>
      </c>
      <c r="T284" s="3"/>
    </row>
    <row r="285" spans="1:20">
      <c r="A285" s="1">
        <v>45881</v>
      </c>
      <c r="B285" t="s">
        <v>343</v>
      </c>
      <c r="C285" t="s">
        <v>35</v>
      </c>
      <c r="D285" t="s">
        <v>36</v>
      </c>
      <c r="E285" t="s">
        <v>17</v>
      </c>
      <c r="F285" t="s">
        <v>25</v>
      </c>
      <c r="G285" t="s">
        <v>26</v>
      </c>
      <c r="H285" t="s">
        <v>33</v>
      </c>
      <c r="I285" s="2">
        <v>1</v>
      </c>
      <c r="J285" s="3">
        <v>23.96</v>
      </c>
      <c r="K285" s="4">
        <v>0.05</v>
      </c>
      <c r="L285" s="3">
        <v>9.7200000000000006</v>
      </c>
      <c r="M285" s="3">
        <f>SalesTable47[[#This Row],[Quantity]]*SalesTable47[[#This Row],[Unit Cost]]</f>
        <v>9.7200000000000006</v>
      </c>
      <c r="N285" s="3">
        <f>SalesTable47[[#This Row],[Net Revenue]]-SalesTable47[[#This Row],[Total Cost]]</f>
        <v>13.040000000000001</v>
      </c>
      <c r="O285" s="2">
        <v>0</v>
      </c>
      <c r="P285" s="3">
        <f>SalesTable47[[#This Row],[Unit Price]]*SalesTable47[[#This Row],[Quantity]]</f>
        <v>23.96</v>
      </c>
      <c r="Q285" s="3">
        <f>ROUND(SalesTable47[[#This Row],[Unit Price]]*SalesTable47[[#This Row],[Quantity]]*(1-SalesTable47[[#This Row],[Discount %]]),2)</f>
        <v>22.76</v>
      </c>
      <c r="R285" s="3">
        <f>SalesTable47[[#This Row],[Net Revenue]]-SalesTable47[[#This Row],[Total Cost]]</f>
        <v>13.040000000000001</v>
      </c>
      <c r="S285" s="34">
        <f>SalesTable47[[#This Row],[Profit]]/SalesTable47[[#This Row],[Net Revenue]]</f>
        <v>0.57293497363796131</v>
      </c>
      <c r="T285" s="3"/>
    </row>
    <row r="286" spans="1:20">
      <c r="A286" s="1">
        <v>45980</v>
      </c>
      <c r="B286" t="s">
        <v>344</v>
      </c>
      <c r="C286" t="s">
        <v>73</v>
      </c>
      <c r="D286" t="s">
        <v>74</v>
      </c>
      <c r="E286" t="s">
        <v>75</v>
      </c>
      <c r="F286" t="s">
        <v>25</v>
      </c>
      <c r="G286" t="s">
        <v>26</v>
      </c>
      <c r="H286" t="s">
        <v>20</v>
      </c>
      <c r="I286" s="2">
        <v>4</v>
      </c>
      <c r="J286" s="3">
        <v>32.909999999999997</v>
      </c>
      <c r="K286" s="4">
        <v>0.15</v>
      </c>
      <c r="L286" s="3">
        <v>14.21</v>
      </c>
      <c r="M286" s="3">
        <f>SalesTable47[[#This Row],[Quantity]]*SalesTable47[[#This Row],[Unit Cost]]</f>
        <v>56.84</v>
      </c>
      <c r="N286" s="3">
        <f>SalesTable47[[#This Row],[Net Revenue]]-SalesTable47[[#This Row],[Total Cost]]</f>
        <v>55.05</v>
      </c>
      <c r="O286" s="2">
        <v>4</v>
      </c>
      <c r="P286" s="3">
        <f>SalesTable47[[#This Row],[Unit Price]]*SalesTable47[[#This Row],[Quantity]]</f>
        <v>131.63999999999999</v>
      </c>
      <c r="Q286" s="3">
        <f>ROUND(SalesTable47[[#This Row],[Unit Price]]*SalesTable47[[#This Row],[Quantity]]*(1-SalesTable47[[#This Row],[Discount %]]),2)</f>
        <v>111.89</v>
      </c>
      <c r="R286" s="3">
        <f>SalesTable47[[#This Row],[Net Revenue]]-SalesTable47[[#This Row],[Total Cost]]</f>
        <v>55.05</v>
      </c>
      <c r="S286" s="34">
        <f>SalesTable47[[#This Row],[Profit]]/SalesTable47[[#This Row],[Net Revenue]]</f>
        <v>0.49200107248190184</v>
      </c>
      <c r="T286" s="3"/>
    </row>
    <row r="287" spans="1:20">
      <c r="A287" s="1">
        <v>46018</v>
      </c>
      <c r="B287" t="s">
        <v>345</v>
      </c>
      <c r="C287" t="s">
        <v>66</v>
      </c>
      <c r="D287" t="s">
        <v>67</v>
      </c>
      <c r="E287" t="s">
        <v>30</v>
      </c>
      <c r="F287" t="s">
        <v>31</v>
      </c>
      <c r="G287" t="s">
        <v>32</v>
      </c>
      <c r="H287" t="s">
        <v>33</v>
      </c>
      <c r="I287" s="2">
        <v>6</v>
      </c>
      <c r="J287" s="3">
        <v>72.06</v>
      </c>
      <c r="K287" s="4">
        <v>0</v>
      </c>
      <c r="L287" s="3">
        <v>33.5</v>
      </c>
      <c r="M287" s="3">
        <f>SalesTable47[[#This Row],[Quantity]]*SalesTable47[[#This Row],[Unit Cost]]</f>
        <v>201</v>
      </c>
      <c r="N287" s="3">
        <f>SalesTable47[[#This Row],[Net Revenue]]-SalesTable47[[#This Row],[Total Cost]]</f>
        <v>231.36</v>
      </c>
      <c r="O287" s="2">
        <v>0</v>
      </c>
      <c r="P287" s="3">
        <f>SalesTable47[[#This Row],[Unit Price]]*SalesTable47[[#This Row],[Quantity]]</f>
        <v>432.36</v>
      </c>
      <c r="Q287" s="3">
        <f>ROUND(SalesTable47[[#This Row],[Unit Price]]*SalesTable47[[#This Row],[Quantity]]*(1-SalesTable47[[#This Row],[Discount %]]),2)</f>
        <v>432.36</v>
      </c>
      <c r="R287" s="3">
        <f>SalesTable47[[#This Row],[Net Revenue]]-SalesTable47[[#This Row],[Total Cost]]</f>
        <v>231.36</v>
      </c>
      <c r="S287" s="34">
        <f>SalesTable47[[#This Row],[Profit]]/SalesTable47[[#This Row],[Net Revenue]]</f>
        <v>0.53510963086316965</v>
      </c>
      <c r="T287" s="3"/>
    </row>
    <row r="288" spans="1:20">
      <c r="A288" s="1">
        <v>45727</v>
      </c>
      <c r="B288" t="s">
        <v>346</v>
      </c>
      <c r="C288" t="s">
        <v>35</v>
      </c>
      <c r="D288" t="s">
        <v>36</v>
      </c>
      <c r="E288" t="s">
        <v>17</v>
      </c>
      <c r="F288" t="s">
        <v>31</v>
      </c>
      <c r="G288" t="s">
        <v>32</v>
      </c>
      <c r="H288" t="s">
        <v>33</v>
      </c>
      <c r="I288" s="2">
        <v>5</v>
      </c>
      <c r="J288" s="3">
        <v>24.47</v>
      </c>
      <c r="K288" s="4">
        <v>0.05</v>
      </c>
      <c r="L288" s="3">
        <v>9.65</v>
      </c>
      <c r="M288" s="3">
        <f>SalesTable47[[#This Row],[Quantity]]*SalesTable47[[#This Row],[Unit Cost]]</f>
        <v>48.25</v>
      </c>
      <c r="N288" s="3">
        <f>SalesTable47[[#This Row],[Net Revenue]]-SalesTable47[[#This Row],[Total Cost]]</f>
        <v>67.98</v>
      </c>
      <c r="O288" s="2">
        <v>0</v>
      </c>
      <c r="P288" s="3">
        <f>SalesTable47[[#This Row],[Unit Price]]*SalesTable47[[#This Row],[Quantity]]</f>
        <v>122.35</v>
      </c>
      <c r="Q288" s="3">
        <f>ROUND(SalesTable47[[#This Row],[Unit Price]]*SalesTable47[[#This Row],[Quantity]]*(1-SalesTable47[[#This Row],[Discount %]]),2)</f>
        <v>116.23</v>
      </c>
      <c r="R288" s="3">
        <f>SalesTable47[[#This Row],[Net Revenue]]-SalesTable47[[#This Row],[Total Cost]]</f>
        <v>67.98</v>
      </c>
      <c r="S288" s="34">
        <f>SalesTable47[[#This Row],[Profit]]/SalesTable47[[#This Row],[Net Revenue]]</f>
        <v>0.58487481717284695</v>
      </c>
      <c r="T288" s="3"/>
    </row>
    <row r="289" spans="1:20">
      <c r="A289" s="1">
        <v>45811</v>
      </c>
      <c r="B289" t="s">
        <v>347</v>
      </c>
      <c r="C289" t="s">
        <v>45</v>
      </c>
      <c r="D289" t="s">
        <v>46</v>
      </c>
      <c r="E289" t="s">
        <v>24</v>
      </c>
      <c r="F289" t="s">
        <v>41</v>
      </c>
      <c r="G289" t="s">
        <v>42</v>
      </c>
      <c r="H289" t="s">
        <v>33</v>
      </c>
      <c r="I289" s="2">
        <v>5</v>
      </c>
      <c r="J289" s="3">
        <v>23.26</v>
      </c>
      <c r="K289" s="4">
        <v>0.1</v>
      </c>
      <c r="L289" s="3">
        <v>8.48</v>
      </c>
      <c r="M289" s="3">
        <f>SalesTable47[[#This Row],[Quantity]]*SalesTable47[[#This Row],[Unit Cost]]</f>
        <v>42.400000000000006</v>
      </c>
      <c r="N289" s="3">
        <f>SalesTable47[[#This Row],[Net Revenue]]-SalesTable47[[#This Row],[Total Cost]]</f>
        <v>62.269999999999996</v>
      </c>
      <c r="O289" s="2">
        <v>0</v>
      </c>
      <c r="P289" s="3">
        <f>SalesTable47[[#This Row],[Unit Price]]*SalesTable47[[#This Row],[Quantity]]</f>
        <v>116.30000000000001</v>
      </c>
      <c r="Q289" s="3">
        <f>ROUND(SalesTable47[[#This Row],[Unit Price]]*SalesTable47[[#This Row],[Quantity]]*(1-SalesTable47[[#This Row],[Discount %]]),2)</f>
        <v>104.67</v>
      </c>
      <c r="R289" s="3">
        <f>SalesTable47[[#This Row],[Net Revenue]]-SalesTable47[[#This Row],[Total Cost]]</f>
        <v>62.269999999999996</v>
      </c>
      <c r="S289" s="34">
        <f>SalesTable47[[#This Row],[Profit]]/SalesTable47[[#This Row],[Net Revenue]]</f>
        <v>0.59491735931976686</v>
      </c>
      <c r="T289" s="3"/>
    </row>
    <row r="290" spans="1:20">
      <c r="A290" s="1">
        <v>45857</v>
      </c>
      <c r="B290" t="s">
        <v>348</v>
      </c>
      <c r="C290" t="s">
        <v>28</v>
      </c>
      <c r="D290" t="s">
        <v>29</v>
      </c>
      <c r="E290" t="s">
        <v>30</v>
      </c>
      <c r="F290" t="s">
        <v>41</v>
      </c>
      <c r="G290" t="s">
        <v>42</v>
      </c>
      <c r="H290" t="s">
        <v>33</v>
      </c>
      <c r="I290" s="2">
        <v>3</v>
      </c>
      <c r="J290" s="3">
        <v>25.24</v>
      </c>
      <c r="K290" s="4">
        <v>0.1</v>
      </c>
      <c r="L290" s="3">
        <v>10.65</v>
      </c>
      <c r="M290" s="3">
        <f>SalesTable47[[#This Row],[Quantity]]*SalesTable47[[#This Row],[Unit Cost]]</f>
        <v>31.950000000000003</v>
      </c>
      <c r="N290" s="3">
        <f>SalesTable47[[#This Row],[Net Revenue]]-SalesTable47[[#This Row],[Total Cost]]</f>
        <v>36.200000000000003</v>
      </c>
      <c r="O290" s="2">
        <v>0</v>
      </c>
      <c r="P290" s="3">
        <f>SalesTable47[[#This Row],[Unit Price]]*SalesTable47[[#This Row],[Quantity]]</f>
        <v>75.72</v>
      </c>
      <c r="Q290" s="3">
        <f>ROUND(SalesTable47[[#This Row],[Unit Price]]*SalesTable47[[#This Row],[Quantity]]*(1-SalesTable47[[#This Row],[Discount %]]),2)</f>
        <v>68.150000000000006</v>
      </c>
      <c r="R290" s="3">
        <f>SalesTable47[[#This Row],[Net Revenue]]-SalesTable47[[#This Row],[Total Cost]]</f>
        <v>36.200000000000003</v>
      </c>
      <c r="S290" s="34">
        <f>SalesTable47[[#This Row],[Profit]]/SalesTable47[[#This Row],[Net Revenue]]</f>
        <v>0.53118121790168749</v>
      </c>
      <c r="T290" s="3"/>
    </row>
    <row r="291" spans="1:20">
      <c r="A291" s="1">
        <v>45974</v>
      </c>
      <c r="B291" t="s">
        <v>349</v>
      </c>
      <c r="C291" t="s">
        <v>39</v>
      </c>
      <c r="D291" t="s">
        <v>40</v>
      </c>
      <c r="E291" t="s">
        <v>30</v>
      </c>
      <c r="F291" t="s">
        <v>52</v>
      </c>
      <c r="G291" t="s">
        <v>53</v>
      </c>
      <c r="H291" t="s">
        <v>33</v>
      </c>
      <c r="I291" s="2">
        <v>4</v>
      </c>
      <c r="J291" s="3">
        <v>56.07</v>
      </c>
      <c r="K291" s="4">
        <v>0.1</v>
      </c>
      <c r="L291" s="3">
        <v>26.6</v>
      </c>
      <c r="M291" s="3">
        <f>SalesTable47[[#This Row],[Quantity]]*SalesTable47[[#This Row],[Unit Cost]]</f>
        <v>106.4</v>
      </c>
      <c r="N291" s="3">
        <f>SalesTable47[[#This Row],[Net Revenue]]-SalesTable47[[#This Row],[Total Cost]]</f>
        <v>95.449999999999989</v>
      </c>
      <c r="O291" s="2">
        <v>0</v>
      </c>
      <c r="P291" s="3">
        <f>SalesTable47[[#This Row],[Unit Price]]*SalesTable47[[#This Row],[Quantity]]</f>
        <v>224.28</v>
      </c>
      <c r="Q291" s="3">
        <f>ROUND(SalesTable47[[#This Row],[Unit Price]]*SalesTable47[[#This Row],[Quantity]]*(1-SalesTable47[[#This Row],[Discount %]]),2)</f>
        <v>201.85</v>
      </c>
      <c r="R291" s="3">
        <f>SalesTable47[[#This Row],[Net Revenue]]-SalesTable47[[#This Row],[Total Cost]]</f>
        <v>95.449999999999989</v>
      </c>
      <c r="S291" s="34">
        <f>SalesTable47[[#This Row],[Profit]]/SalesTable47[[#This Row],[Net Revenue]]</f>
        <v>0.4728758979440178</v>
      </c>
      <c r="T291" s="3"/>
    </row>
    <row r="292" spans="1:20">
      <c r="A292" s="1">
        <v>45987</v>
      </c>
      <c r="B292" t="s">
        <v>350</v>
      </c>
      <c r="C292" t="s">
        <v>73</v>
      </c>
      <c r="D292" t="s">
        <v>74</v>
      </c>
      <c r="E292" t="s">
        <v>75</v>
      </c>
      <c r="F292" t="s">
        <v>41</v>
      </c>
      <c r="G292" t="s">
        <v>42</v>
      </c>
      <c r="H292" t="s">
        <v>20</v>
      </c>
      <c r="I292" s="2">
        <v>6</v>
      </c>
      <c r="J292" s="3">
        <v>31.06</v>
      </c>
      <c r="K292" s="4">
        <v>0.15</v>
      </c>
      <c r="L292" s="3">
        <v>14.03</v>
      </c>
      <c r="M292" s="3">
        <f>SalesTable47[[#This Row],[Quantity]]*SalesTable47[[#This Row],[Unit Cost]]</f>
        <v>84.179999999999993</v>
      </c>
      <c r="N292" s="3">
        <f>SalesTable47[[#This Row],[Net Revenue]]-SalesTable47[[#This Row],[Total Cost]]</f>
        <v>74.23</v>
      </c>
      <c r="O292" s="2">
        <v>6</v>
      </c>
      <c r="P292" s="3">
        <f>SalesTable47[[#This Row],[Unit Price]]*SalesTable47[[#This Row],[Quantity]]</f>
        <v>186.35999999999999</v>
      </c>
      <c r="Q292" s="3">
        <f>ROUND(SalesTable47[[#This Row],[Unit Price]]*SalesTable47[[#This Row],[Quantity]]*(1-SalesTable47[[#This Row],[Discount %]]),2)</f>
        <v>158.41</v>
      </c>
      <c r="R292" s="3">
        <f>SalesTable47[[#This Row],[Net Revenue]]-SalesTable47[[#This Row],[Total Cost]]</f>
        <v>74.23</v>
      </c>
      <c r="S292" s="34">
        <f>SalesTable47[[#This Row],[Profit]]/SalesTable47[[#This Row],[Net Revenue]]</f>
        <v>0.46859415440944391</v>
      </c>
      <c r="T292" s="3"/>
    </row>
    <row r="293" spans="1:20">
      <c r="A293" s="1">
        <v>45935</v>
      </c>
      <c r="B293" t="s">
        <v>351</v>
      </c>
      <c r="C293" t="s">
        <v>63</v>
      </c>
      <c r="D293" t="s">
        <v>64</v>
      </c>
      <c r="E293" t="s">
        <v>17</v>
      </c>
      <c r="F293" t="s">
        <v>18</v>
      </c>
      <c r="G293" t="s">
        <v>19</v>
      </c>
      <c r="H293" t="s">
        <v>20</v>
      </c>
      <c r="I293" s="2">
        <v>8</v>
      </c>
      <c r="J293" s="3">
        <v>78.91</v>
      </c>
      <c r="K293" s="4">
        <v>0.15</v>
      </c>
      <c r="L293" s="3">
        <v>45.3</v>
      </c>
      <c r="M293" s="3">
        <f>SalesTable47[[#This Row],[Quantity]]*SalesTable47[[#This Row],[Unit Cost]]</f>
        <v>362.4</v>
      </c>
      <c r="N293" s="3">
        <f>SalesTable47[[#This Row],[Net Revenue]]-SalesTable47[[#This Row],[Total Cost]]</f>
        <v>174.19000000000005</v>
      </c>
      <c r="O293" s="2">
        <v>8</v>
      </c>
      <c r="P293" s="3">
        <f>SalesTable47[[#This Row],[Unit Price]]*SalesTable47[[#This Row],[Quantity]]</f>
        <v>631.28</v>
      </c>
      <c r="Q293" s="3">
        <f>ROUND(SalesTable47[[#This Row],[Unit Price]]*SalesTable47[[#This Row],[Quantity]]*(1-SalesTable47[[#This Row],[Discount %]]),2)</f>
        <v>536.59</v>
      </c>
      <c r="R293" s="3">
        <f>SalesTable47[[#This Row],[Net Revenue]]-SalesTable47[[#This Row],[Total Cost]]</f>
        <v>174.19000000000005</v>
      </c>
      <c r="S293" s="34">
        <f>SalesTable47[[#This Row],[Profit]]/SalesTable47[[#This Row],[Net Revenue]]</f>
        <v>0.324624014610783</v>
      </c>
      <c r="T293" s="3"/>
    </row>
    <row r="294" spans="1:20">
      <c r="A294" s="1">
        <v>45902</v>
      </c>
      <c r="B294" t="s">
        <v>352</v>
      </c>
      <c r="C294" t="s">
        <v>82</v>
      </c>
      <c r="D294" t="s">
        <v>83</v>
      </c>
      <c r="E294" t="s">
        <v>75</v>
      </c>
      <c r="F294" t="s">
        <v>18</v>
      </c>
      <c r="G294" t="s">
        <v>19</v>
      </c>
      <c r="H294" t="s">
        <v>33</v>
      </c>
      <c r="I294" s="2">
        <v>5</v>
      </c>
      <c r="J294" s="3">
        <v>27.37</v>
      </c>
      <c r="K294" s="4">
        <v>0</v>
      </c>
      <c r="L294" s="3">
        <v>11.85</v>
      </c>
      <c r="M294" s="3">
        <f>SalesTable47[[#This Row],[Quantity]]*SalesTable47[[#This Row],[Unit Cost]]</f>
        <v>59.25</v>
      </c>
      <c r="N294" s="3">
        <f>SalesTable47[[#This Row],[Net Revenue]]-SalesTable47[[#This Row],[Total Cost]]</f>
        <v>77.599999999999994</v>
      </c>
      <c r="O294" s="2">
        <v>0</v>
      </c>
      <c r="P294" s="3">
        <f>SalesTable47[[#This Row],[Unit Price]]*SalesTable47[[#This Row],[Quantity]]</f>
        <v>136.85</v>
      </c>
      <c r="Q294" s="3">
        <f>ROUND(SalesTable47[[#This Row],[Unit Price]]*SalesTable47[[#This Row],[Quantity]]*(1-SalesTable47[[#This Row],[Discount %]]),2)</f>
        <v>136.85</v>
      </c>
      <c r="R294" s="3">
        <f>SalesTable47[[#This Row],[Net Revenue]]-SalesTable47[[#This Row],[Total Cost]]</f>
        <v>77.599999999999994</v>
      </c>
      <c r="S294" s="34">
        <f>SalesTable47[[#This Row],[Profit]]/SalesTable47[[#This Row],[Net Revenue]]</f>
        <v>0.56704420898794294</v>
      </c>
      <c r="T294" s="3"/>
    </row>
    <row r="295" spans="1:20">
      <c r="A295" s="1">
        <v>45673</v>
      </c>
      <c r="B295" t="s">
        <v>353</v>
      </c>
      <c r="C295" t="s">
        <v>66</v>
      </c>
      <c r="D295" t="s">
        <v>67</v>
      </c>
      <c r="E295" t="s">
        <v>30</v>
      </c>
      <c r="F295" t="s">
        <v>31</v>
      </c>
      <c r="G295" t="s">
        <v>32</v>
      </c>
      <c r="H295" t="s">
        <v>33</v>
      </c>
      <c r="I295" s="2">
        <v>3</v>
      </c>
      <c r="J295" s="3">
        <v>69.760000000000005</v>
      </c>
      <c r="K295" s="4">
        <v>0</v>
      </c>
      <c r="L295" s="3">
        <v>34.270000000000003</v>
      </c>
      <c r="M295" s="3">
        <f>SalesTable47[[#This Row],[Quantity]]*SalesTable47[[#This Row],[Unit Cost]]</f>
        <v>102.81</v>
      </c>
      <c r="N295" s="3">
        <f>SalesTable47[[#This Row],[Net Revenue]]-SalesTable47[[#This Row],[Total Cost]]</f>
        <v>106.47</v>
      </c>
      <c r="O295" s="2">
        <v>0</v>
      </c>
      <c r="P295" s="3">
        <f>SalesTable47[[#This Row],[Unit Price]]*SalesTable47[[#This Row],[Quantity]]</f>
        <v>209.28000000000003</v>
      </c>
      <c r="Q295" s="3">
        <f>ROUND(SalesTable47[[#This Row],[Unit Price]]*SalesTable47[[#This Row],[Quantity]]*(1-SalesTable47[[#This Row],[Discount %]]),2)</f>
        <v>209.28</v>
      </c>
      <c r="R295" s="3">
        <f>SalesTable47[[#This Row],[Net Revenue]]-SalesTable47[[#This Row],[Total Cost]]</f>
        <v>106.47</v>
      </c>
      <c r="S295" s="34">
        <f>SalesTable47[[#This Row],[Profit]]/SalesTable47[[#This Row],[Net Revenue]]</f>
        <v>0.50874426605504586</v>
      </c>
      <c r="T295" s="3"/>
    </row>
    <row r="296" spans="1:20">
      <c r="A296" s="1">
        <v>45989</v>
      </c>
      <c r="B296" t="s">
        <v>354</v>
      </c>
      <c r="C296" t="s">
        <v>82</v>
      </c>
      <c r="D296" t="s">
        <v>83</v>
      </c>
      <c r="E296" t="s">
        <v>75</v>
      </c>
      <c r="F296" t="s">
        <v>31</v>
      </c>
      <c r="G296" t="s">
        <v>32</v>
      </c>
      <c r="H296" t="s">
        <v>33</v>
      </c>
      <c r="I296" s="2">
        <v>2</v>
      </c>
      <c r="J296" s="3">
        <v>27.87</v>
      </c>
      <c r="K296" s="4">
        <v>0.15</v>
      </c>
      <c r="L296" s="3">
        <v>11.93</v>
      </c>
      <c r="M296" s="3">
        <f>SalesTable47[[#This Row],[Quantity]]*SalesTable47[[#This Row],[Unit Cost]]</f>
        <v>23.86</v>
      </c>
      <c r="N296" s="3">
        <f>SalesTable47[[#This Row],[Net Revenue]]-SalesTable47[[#This Row],[Total Cost]]</f>
        <v>23.520000000000003</v>
      </c>
      <c r="O296" s="2">
        <v>0</v>
      </c>
      <c r="P296" s="3">
        <f>SalesTable47[[#This Row],[Unit Price]]*SalesTable47[[#This Row],[Quantity]]</f>
        <v>55.74</v>
      </c>
      <c r="Q296" s="3">
        <f>ROUND(SalesTable47[[#This Row],[Unit Price]]*SalesTable47[[#This Row],[Quantity]]*(1-SalesTable47[[#This Row],[Discount %]]),2)</f>
        <v>47.38</v>
      </c>
      <c r="R296" s="3">
        <f>SalesTable47[[#This Row],[Net Revenue]]-SalesTable47[[#This Row],[Total Cost]]</f>
        <v>23.520000000000003</v>
      </c>
      <c r="S296" s="34">
        <f>SalesTable47[[#This Row],[Profit]]/SalesTable47[[#This Row],[Net Revenue]]</f>
        <v>0.49641198818066701</v>
      </c>
      <c r="T296" s="3"/>
    </row>
    <row r="297" spans="1:20">
      <c r="A297" s="1">
        <v>45741</v>
      </c>
      <c r="B297" t="s">
        <v>355</v>
      </c>
      <c r="C297" t="s">
        <v>35</v>
      </c>
      <c r="D297" t="s">
        <v>36</v>
      </c>
      <c r="E297" t="s">
        <v>17</v>
      </c>
      <c r="F297" t="s">
        <v>31</v>
      </c>
      <c r="G297" t="s">
        <v>32</v>
      </c>
      <c r="H297" t="s">
        <v>33</v>
      </c>
      <c r="I297" s="2">
        <v>5</v>
      </c>
      <c r="J297" s="3">
        <v>23.86</v>
      </c>
      <c r="K297" s="4">
        <v>0</v>
      </c>
      <c r="L297" s="3">
        <v>9.64</v>
      </c>
      <c r="M297" s="3">
        <f>SalesTable47[[#This Row],[Quantity]]*SalesTable47[[#This Row],[Unit Cost]]</f>
        <v>48.2</v>
      </c>
      <c r="N297" s="3">
        <f>SalesTable47[[#This Row],[Net Revenue]]-SalesTable47[[#This Row],[Total Cost]]</f>
        <v>71.099999999999994</v>
      </c>
      <c r="O297" s="2">
        <v>0</v>
      </c>
      <c r="P297" s="3">
        <f>SalesTable47[[#This Row],[Unit Price]]*SalesTable47[[#This Row],[Quantity]]</f>
        <v>119.3</v>
      </c>
      <c r="Q297" s="3">
        <f>ROUND(SalesTable47[[#This Row],[Unit Price]]*SalesTable47[[#This Row],[Quantity]]*(1-SalesTable47[[#This Row],[Discount %]]),2)</f>
        <v>119.3</v>
      </c>
      <c r="R297" s="3">
        <f>SalesTable47[[#This Row],[Net Revenue]]-SalesTable47[[#This Row],[Total Cost]]</f>
        <v>71.099999999999994</v>
      </c>
      <c r="S297" s="34">
        <f>SalesTable47[[#This Row],[Profit]]/SalesTable47[[#This Row],[Net Revenue]]</f>
        <v>0.59597652975691529</v>
      </c>
      <c r="T297" s="3"/>
    </row>
    <row r="298" spans="1:20">
      <c r="A298" s="1">
        <v>45728</v>
      </c>
      <c r="B298" t="s">
        <v>356</v>
      </c>
      <c r="C298" t="s">
        <v>15</v>
      </c>
      <c r="D298" t="s">
        <v>16</v>
      </c>
      <c r="E298" t="s">
        <v>17</v>
      </c>
      <c r="F298" t="s">
        <v>31</v>
      </c>
      <c r="G298" t="s">
        <v>32</v>
      </c>
      <c r="H298" t="s">
        <v>33</v>
      </c>
      <c r="I298" s="2">
        <v>1</v>
      </c>
      <c r="J298" s="3">
        <v>29.83</v>
      </c>
      <c r="K298" s="4">
        <v>0.15</v>
      </c>
      <c r="L298" s="3">
        <v>12.17</v>
      </c>
      <c r="M298" s="3">
        <f>SalesTable47[[#This Row],[Quantity]]*SalesTable47[[#This Row],[Unit Cost]]</f>
        <v>12.17</v>
      </c>
      <c r="N298" s="3">
        <f>SalesTable47[[#This Row],[Net Revenue]]-SalesTable47[[#This Row],[Total Cost]]</f>
        <v>13.19</v>
      </c>
      <c r="O298" s="2">
        <v>0</v>
      </c>
      <c r="P298" s="3">
        <f>SalesTable47[[#This Row],[Unit Price]]*SalesTable47[[#This Row],[Quantity]]</f>
        <v>29.83</v>
      </c>
      <c r="Q298" s="3">
        <f>ROUND(SalesTable47[[#This Row],[Unit Price]]*SalesTable47[[#This Row],[Quantity]]*(1-SalesTable47[[#This Row],[Discount %]]),2)</f>
        <v>25.36</v>
      </c>
      <c r="R298" s="3">
        <f>SalesTable47[[#This Row],[Net Revenue]]-SalesTable47[[#This Row],[Total Cost]]</f>
        <v>13.19</v>
      </c>
      <c r="S298" s="34">
        <f>SalesTable47[[#This Row],[Profit]]/SalesTable47[[#This Row],[Net Revenue]]</f>
        <v>0.52011041009463721</v>
      </c>
      <c r="T298" s="3"/>
    </row>
    <row r="299" spans="1:20">
      <c r="A299" s="1">
        <v>45692</v>
      </c>
      <c r="B299" t="s">
        <v>357</v>
      </c>
      <c r="C299" t="s">
        <v>69</v>
      </c>
      <c r="D299" t="s">
        <v>70</v>
      </c>
      <c r="E299" t="s">
        <v>30</v>
      </c>
      <c r="F299" t="s">
        <v>41</v>
      </c>
      <c r="G299" t="s">
        <v>42</v>
      </c>
      <c r="H299" t="s">
        <v>33</v>
      </c>
      <c r="I299" s="2">
        <v>3</v>
      </c>
      <c r="J299" s="3">
        <v>41.1</v>
      </c>
      <c r="K299" s="4">
        <v>0.1</v>
      </c>
      <c r="L299" s="3">
        <v>18.46</v>
      </c>
      <c r="M299" s="3">
        <f>SalesTable47[[#This Row],[Quantity]]*SalesTable47[[#This Row],[Unit Cost]]</f>
        <v>55.38</v>
      </c>
      <c r="N299" s="3">
        <f>SalesTable47[[#This Row],[Net Revenue]]-SalesTable47[[#This Row],[Total Cost]]</f>
        <v>55.589999999999996</v>
      </c>
      <c r="O299" s="2">
        <v>0</v>
      </c>
      <c r="P299" s="3">
        <f>SalesTable47[[#This Row],[Unit Price]]*SalesTable47[[#This Row],[Quantity]]</f>
        <v>123.30000000000001</v>
      </c>
      <c r="Q299" s="3">
        <f>ROUND(SalesTable47[[#This Row],[Unit Price]]*SalesTable47[[#This Row],[Quantity]]*(1-SalesTable47[[#This Row],[Discount %]]),2)</f>
        <v>110.97</v>
      </c>
      <c r="R299" s="3">
        <f>SalesTable47[[#This Row],[Net Revenue]]-SalesTable47[[#This Row],[Total Cost]]</f>
        <v>55.589999999999996</v>
      </c>
      <c r="S299" s="34">
        <f>SalesTable47[[#This Row],[Profit]]/SalesTable47[[#This Row],[Net Revenue]]</f>
        <v>0.50094620167612869</v>
      </c>
      <c r="T299" s="3"/>
    </row>
    <row r="300" spans="1:20">
      <c r="A300" s="1">
        <v>45768</v>
      </c>
      <c r="B300" t="s">
        <v>358</v>
      </c>
      <c r="C300" t="s">
        <v>66</v>
      </c>
      <c r="D300" t="s">
        <v>67</v>
      </c>
      <c r="E300" t="s">
        <v>30</v>
      </c>
      <c r="F300" t="s">
        <v>31</v>
      </c>
      <c r="G300" t="s">
        <v>32</v>
      </c>
      <c r="H300" t="s">
        <v>33</v>
      </c>
      <c r="I300" s="2">
        <v>4</v>
      </c>
      <c r="J300" s="3">
        <v>70.44</v>
      </c>
      <c r="K300" s="4">
        <v>0</v>
      </c>
      <c r="L300" s="3">
        <v>34.47</v>
      </c>
      <c r="M300" s="3">
        <f>SalesTable47[[#This Row],[Quantity]]*SalesTable47[[#This Row],[Unit Cost]]</f>
        <v>137.88</v>
      </c>
      <c r="N300" s="3">
        <f>SalesTable47[[#This Row],[Net Revenue]]-SalesTable47[[#This Row],[Total Cost]]</f>
        <v>143.88</v>
      </c>
      <c r="O300" s="2">
        <v>0</v>
      </c>
      <c r="P300" s="3">
        <f>SalesTable47[[#This Row],[Unit Price]]*SalesTable47[[#This Row],[Quantity]]</f>
        <v>281.76</v>
      </c>
      <c r="Q300" s="3">
        <f>ROUND(SalesTable47[[#This Row],[Unit Price]]*SalesTable47[[#This Row],[Quantity]]*(1-SalesTable47[[#This Row],[Discount %]]),2)</f>
        <v>281.76</v>
      </c>
      <c r="R300" s="3">
        <f>SalesTable47[[#This Row],[Net Revenue]]-SalesTable47[[#This Row],[Total Cost]]</f>
        <v>143.88</v>
      </c>
      <c r="S300" s="34">
        <f>SalesTable47[[#This Row],[Profit]]/SalesTable47[[#This Row],[Net Revenue]]</f>
        <v>0.51064735945485518</v>
      </c>
      <c r="T300" s="3"/>
    </row>
    <row r="301" spans="1:20">
      <c r="A301" s="1">
        <v>45910</v>
      </c>
      <c r="B301" t="s">
        <v>359</v>
      </c>
      <c r="C301" t="s">
        <v>39</v>
      </c>
      <c r="D301" t="s">
        <v>40</v>
      </c>
      <c r="E301" t="s">
        <v>30</v>
      </c>
      <c r="F301" t="s">
        <v>25</v>
      </c>
      <c r="G301" t="s">
        <v>26</v>
      </c>
      <c r="H301" t="s">
        <v>33</v>
      </c>
      <c r="I301" s="2">
        <v>1</v>
      </c>
      <c r="J301" s="3">
        <v>54.63</v>
      </c>
      <c r="K301" s="4">
        <v>0</v>
      </c>
      <c r="L301" s="3">
        <v>27.31</v>
      </c>
      <c r="M301" s="3">
        <f>SalesTable47[[#This Row],[Quantity]]*SalesTable47[[#This Row],[Unit Cost]]</f>
        <v>27.31</v>
      </c>
      <c r="N301" s="3">
        <f>SalesTable47[[#This Row],[Net Revenue]]-SalesTable47[[#This Row],[Total Cost]]</f>
        <v>27.320000000000004</v>
      </c>
      <c r="O301" s="2">
        <v>0</v>
      </c>
      <c r="P301" s="3">
        <f>SalesTable47[[#This Row],[Unit Price]]*SalesTable47[[#This Row],[Quantity]]</f>
        <v>54.63</v>
      </c>
      <c r="Q301" s="3">
        <f>ROUND(SalesTable47[[#This Row],[Unit Price]]*SalesTable47[[#This Row],[Quantity]]*(1-SalesTable47[[#This Row],[Discount %]]),2)</f>
        <v>54.63</v>
      </c>
      <c r="R301" s="3">
        <f>SalesTable47[[#This Row],[Net Revenue]]-SalesTable47[[#This Row],[Total Cost]]</f>
        <v>27.320000000000004</v>
      </c>
      <c r="S301" s="34">
        <f>SalesTable47[[#This Row],[Profit]]/SalesTable47[[#This Row],[Net Revenue]]</f>
        <v>0.50009152480322172</v>
      </c>
      <c r="T301" s="3"/>
    </row>
    <row r="302" spans="1:20">
      <c r="A302" s="1">
        <v>45969</v>
      </c>
      <c r="B302" t="s">
        <v>360</v>
      </c>
      <c r="C302" t="s">
        <v>89</v>
      </c>
      <c r="D302" t="s">
        <v>90</v>
      </c>
      <c r="E302" t="s">
        <v>75</v>
      </c>
      <c r="F302" t="s">
        <v>52</v>
      </c>
      <c r="G302" t="s">
        <v>53</v>
      </c>
      <c r="H302" t="s">
        <v>20</v>
      </c>
      <c r="I302" s="2">
        <v>6</v>
      </c>
      <c r="J302" s="3">
        <v>18.5</v>
      </c>
      <c r="K302" s="4">
        <v>0</v>
      </c>
      <c r="L302" s="3">
        <v>6.8</v>
      </c>
      <c r="M302" s="3">
        <f>SalesTable47[[#This Row],[Quantity]]*SalesTable47[[#This Row],[Unit Cost]]</f>
        <v>40.799999999999997</v>
      </c>
      <c r="N302" s="3">
        <f>SalesTable47[[#This Row],[Net Revenue]]-SalesTable47[[#This Row],[Total Cost]]</f>
        <v>70.2</v>
      </c>
      <c r="O302" s="2">
        <v>6</v>
      </c>
      <c r="P302" s="3">
        <f>SalesTable47[[#This Row],[Unit Price]]*SalesTable47[[#This Row],[Quantity]]</f>
        <v>111</v>
      </c>
      <c r="Q302" s="3">
        <f>ROUND(SalesTable47[[#This Row],[Unit Price]]*SalesTable47[[#This Row],[Quantity]]*(1-SalesTable47[[#This Row],[Discount %]]),2)</f>
        <v>111</v>
      </c>
      <c r="R302" s="3">
        <f>SalesTable47[[#This Row],[Net Revenue]]-SalesTable47[[#This Row],[Total Cost]]</f>
        <v>70.2</v>
      </c>
      <c r="S302" s="34">
        <f>SalesTable47[[#This Row],[Profit]]/SalesTable47[[#This Row],[Net Revenue]]</f>
        <v>0.63243243243243241</v>
      </c>
      <c r="T302" s="3"/>
    </row>
    <row r="303" spans="1:20">
      <c r="A303" s="1">
        <v>46010</v>
      </c>
      <c r="B303" t="s">
        <v>361</v>
      </c>
      <c r="C303" t="s">
        <v>82</v>
      </c>
      <c r="D303" t="s">
        <v>83</v>
      </c>
      <c r="E303" t="s">
        <v>75</v>
      </c>
      <c r="F303" t="s">
        <v>18</v>
      </c>
      <c r="G303" t="s">
        <v>19</v>
      </c>
      <c r="H303" t="s">
        <v>33</v>
      </c>
      <c r="I303" s="2">
        <v>3</v>
      </c>
      <c r="J303" s="3">
        <v>28.24</v>
      </c>
      <c r="K303" s="4">
        <v>0.1</v>
      </c>
      <c r="L303" s="3">
        <v>11.52</v>
      </c>
      <c r="M303" s="3">
        <f>SalesTable47[[#This Row],[Quantity]]*SalesTable47[[#This Row],[Unit Cost]]</f>
        <v>34.56</v>
      </c>
      <c r="N303" s="3">
        <f>SalesTable47[[#This Row],[Net Revenue]]-SalesTable47[[#This Row],[Total Cost]]</f>
        <v>41.69</v>
      </c>
      <c r="O303" s="2">
        <v>0</v>
      </c>
      <c r="P303" s="3">
        <f>SalesTable47[[#This Row],[Unit Price]]*SalesTable47[[#This Row],[Quantity]]</f>
        <v>84.72</v>
      </c>
      <c r="Q303" s="3">
        <f>ROUND(SalesTable47[[#This Row],[Unit Price]]*SalesTable47[[#This Row],[Quantity]]*(1-SalesTable47[[#This Row],[Discount %]]),2)</f>
        <v>76.25</v>
      </c>
      <c r="R303" s="3">
        <f>SalesTable47[[#This Row],[Net Revenue]]-SalesTable47[[#This Row],[Total Cost]]</f>
        <v>41.69</v>
      </c>
      <c r="S303" s="34">
        <f>SalesTable47[[#This Row],[Profit]]/SalesTable47[[#This Row],[Net Revenue]]</f>
        <v>0.54675409836065569</v>
      </c>
      <c r="T303" s="3"/>
    </row>
    <row r="304" spans="1:20">
      <c r="A304" s="1">
        <v>45777</v>
      </c>
      <c r="B304" t="s">
        <v>362</v>
      </c>
      <c r="C304" t="s">
        <v>28</v>
      </c>
      <c r="D304" t="s">
        <v>29</v>
      </c>
      <c r="E304" t="s">
        <v>30</v>
      </c>
      <c r="F304" t="s">
        <v>52</v>
      </c>
      <c r="G304" t="s">
        <v>53</v>
      </c>
      <c r="H304" t="s">
        <v>33</v>
      </c>
      <c r="I304" s="2">
        <v>4</v>
      </c>
      <c r="J304" s="3">
        <v>24.99</v>
      </c>
      <c r="K304" s="4">
        <v>0.1</v>
      </c>
      <c r="L304" s="3">
        <v>10.47</v>
      </c>
      <c r="M304" s="3">
        <f>SalesTable47[[#This Row],[Quantity]]*SalesTable47[[#This Row],[Unit Cost]]</f>
        <v>41.88</v>
      </c>
      <c r="N304" s="3">
        <f>SalesTable47[[#This Row],[Net Revenue]]-SalesTable47[[#This Row],[Total Cost]]</f>
        <v>48.079999999999991</v>
      </c>
      <c r="O304" s="2">
        <v>0</v>
      </c>
      <c r="P304" s="3">
        <f>SalesTable47[[#This Row],[Unit Price]]*SalesTable47[[#This Row],[Quantity]]</f>
        <v>99.96</v>
      </c>
      <c r="Q304" s="3">
        <f>ROUND(SalesTable47[[#This Row],[Unit Price]]*SalesTable47[[#This Row],[Quantity]]*(1-SalesTable47[[#This Row],[Discount %]]),2)</f>
        <v>89.96</v>
      </c>
      <c r="R304" s="3">
        <f>SalesTable47[[#This Row],[Net Revenue]]-SalesTable47[[#This Row],[Total Cost]]</f>
        <v>48.079999999999991</v>
      </c>
      <c r="S304" s="34">
        <f>SalesTable47[[#This Row],[Profit]]/SalesTable47[[#This Row],[Net Revenue]]</f>
        <v>0.53445975989328587</v>
      </c>
      <c r="T304" s="3"/>
    </row>
    <row r="305" spans="1:20">
      <c r="A305" s="1">
        <v>45829</v>
      </c>
      <c r="B305" t="s">
        <v>363</v>
      </c>
      <c r="C305" t="s">
        <v>22</v>
      </c>
      <c r="D305" t="s">
        <v>23</v>
      </c>
      <c r="E305" t="s">
        <v>24</v>
      </c>
      <c r="F305" t="s">
        <v>25</v>
      </c>
      <c r="G305" t="s">
        <v>26</v>
      </c>
      <c r="H305" t="s">
        <v>33</v>
      </c>
      <c r="I305" s="2">
        <v>2</v>
      </c>
      <c r="J305" s="3">
        <v>12.84</v>
      </c>
      <c r="K305" s="4">
        <v>0.2</v>
      </c>
      <c r="L305" s="3">
        <v>4.32</v>
      </c>
      <c r="M305" s="3">
        <f>SalesTable47[[#This Row],[Quantity]]*SalesTable47[[#This Row],[Unit Cost]]</f>
        <v>8.64</v>
      </c>
      <c r="N305" s="3">
        <f>SalesTable47[[#This Row],[Net Revenue]]-SalesTable47[[#This Row],[Total Cost]]</f>
        <v>11.899999999999999</v>
      </c>
      <c r="O305" s="2">
        <v>0</v>
      </c>
      <c r="P305" s="3">
        <f>SalesTable47[[#This Row],[Unit Price]]*SalesTable47[[#This Row],[Quantity]]</f>
        <v>25.68</v>
      </c>
      <c r="Q305" s="3">
        <f>ROUND(SalesTable47[[#This Row],[Unit Price]]*SalesTable47[[#This Row],[Quantity]]*(1-SalesTable47[[#This Row],[Discount %]]),2)</f>
        <v>20.54</v>
      </c>
      <c r="R305" s="3">
        <f>SalesTable47[[#This Row],[Net Revenue]]-SalesTable47[[#This Row],[Total Cost]]</f>
        <v>11.899999999999999</v>
      </c>
      <c r="S305" s="34">
        <f>SalesTable47[[#This Row],[Profit]]/SalesTable47[[#This Row],[Net Revenue]]</f>
        <v>0.57935735150925016</v>
      </c>
      <c r="T305" s="3"/>
    </row>
    <row r="306" spans="1:20">
      <c r="A306" s="1">
        <v>45662</v>
      </c>
      <c r="B306" t="s">
        <v>364</v>
      </c>
      <c r="C306" t="s">
        <v>22</v>
      </c>
      <c r="D306" t="s">
        <v>23</v>
      </c>
      <c r="E306" t="s">
        <v>24</v>
      </c>
      <c r="F306" t="s">
        <v>18</v>
      </c>
      <c r="G306" t="s">
        <v>19</v>
      </c>
      <c r="H306" t="s">
        <v>33</v>
      </c>
      <c r="I306" s="2">
        <v>4</v>
      </c>
      <c r="J306" s="3">
        <v>13.25</v>
      </c>
      <c r="K306" s="4">
        <v>0</v>
      </c>
      <c r="L306" s="3">
        <v>4.22</v>
      </c>
      <c r="M306" s="3">
        <f>SalesTable47[[#This Row],[Quantity]]*SalesTable47[[#This Row],[Unit Cost]]</f>
        <v>16.88</v>
      </c>
      <c r="N306" s="3">
        <f>SalesTable47[[#This Row],[Net Revenue]]-SalesTable47[[#This Row],[Total Cost]]</f>
        <v>36.120000000000005</v>
      </c>
      <c r="O306" s="2">
        <v>0</v>
      </c>
      <c r="P306" s="3">
        <f>SalesTable47[[#This Row],[Unit Price]]*SalesTable47[[#This Row],[Quantity]]</f>
        <v>53</v>
      </c>
      <c r="Q306" s="3">
        <f>ROUND(SalesTable47[[#This Row],[Unit Price]]*SalesTable47[[#This Row],[Quantity]]*(1-SalesTable47[[#This Row],[Discount %]]),2)</f>
        <v>53</v>
      </c>
      <c r="R306" s="3">
        <f>SalesTable47[[#This Row],[Net Revenue]]-SalesTable47[[#This Row],[Total Cost]]</f>
        <v>36.120000000000005</v>
      </c>
      <c r="S306" s="34">
        <f>SalesTable47[[#This Row],[Profit]]/SalesTable47[[#This Row],[Net Revenue]]</f>
        <v>0.68150943396226427</v>
      </c>
      <c r="T306" s="3"/>
    </row>
    <row r="307" spans="1:20">
      <c r="A307" s="1">
        <v>45836</v>
      </c>
      <c r="B307" t="s">
        <v>365</v>
      </c>
      <c r="C307" t="s">
        <v>39</v>
      </c>
      <c r="D307" t="s">
        <v>40</v>
      </c>
      <c r="E307" t="s">
        <v>30</v>
      </c>
      <c r="F307" t="s">
        <v>41</v>
      </c>
      <c r="G307" t="s">
        <v>42</v>
      </c>
      <c r="H307" t="s">
        <v>20</v>
      </c>
      <c r="I307" s="2">
        <v>8</v>
      </c>
      <c r="J307" s="3">
        <v>53.72</v>
      </c>
      <c r="K307" s="4">
        <v>0</v>
      </c>
      <c r="L307" s="3">
        <v>27.26</v>
      </c>
      <c r="M307" s="3">
        <f>SalesTable47[[#This Row],[Quantity]]*SalesTable47[[#This Row],[Unit Cost]]</f>
        <v>218.08</v>
      </c>
      <c r="N307" s="3">
        <f>SalesTable47[[#This Row],[Net Revenue]]-SalesTable47[[#This Row],[Total Cost]]</f>
        <v>211.67999999999998</v>
      </c>
      <c r="O307" s="2">
        <v>8</v>
      </c>
      <c r="P307" s="3">
        <f>SalesTable47[[#This Row],[Unit Price]]*SalesTable47[[#This Row],[Quantity]]</f>
        <v>429.76</v>
      </c>
      <c r="Q307" s="3">
        <f>ROUND(SalesTable47[[#This Row],[Unit Price]]*SalesTable47[[#This Row],[Quantity]]*(1-SalesTable47[[#This Row],[Discount %]]),2)</f>
        <v>429.76</v>
      </c>
      <c r="R307" s="3">
        <f>SalesTable47[[#This Row],[Net Revenue]]-SalesTable47[[#This Row],[Total Cost]]</f>
        <v>211.67999999999998</v>
      </c>
      <c r="S307" s="34">
        <f>SalesTable47[[#This Row],[Profit]]/SalesTable47[[#This Row],[Net Revenue]]</f>
        <v>0.4925539836187639</v>
      </c>
      <c r="T307" s="3"/>
    </row>
    <row r="308" spans="1:20">
      <c r="A308" s="1">
        <v>45965</v>
      </c>
      <c r="B308" t="s">
        <v>366</v>
      </c>
      <c r="C308" t="s">
        <v>28</v>
      </c>
      <c r="D308" t="s">
        <v>29</v>
      </c>
      <c r="E308" t="s">
        <v>30</v>
      </c>
      <c r="F308" t="s">
        <v>31</v>
      </c>
      <c r="G308" t="s">
        <v>32</v>
      </c>
      <c r="H308" t="s">
        <v>33</v>
      </c>
      <c r="I308" s="2">
        <v>2</v>
      </c>
      <c r="J308" s="3">
        <v>25.02</v>
      </c>
      <c r="K308" s="4">
        <v>0.1</v>
      </c>
      <c r="L308" s="3">
        <v>10.6</v>
      </c>
      <c r="M308" s="3">
        <f>SalesTable47[[#This Row],[Quantity]]*SalesTable47[[#This Row],[Unit Cost]]</f>
        <v>21.2</v>
      </c>
      <c r="N308" s="3">
        <f>SalesTable47[[#This Row],[Net Revenue]]-SalesTable47[[#This Row],[Total Cost]]</f>
        <v>23.84</v>
      </c>
      <c r="O308" s="2">
        <v>0</v>
      </c>
      <c r="P308" s="3">
        <f>SalesTable47[[#This Row],[Unit Price]]*SalesTable47[[#This Row],[Quantity]]</f>
        <v>50.04</v>
      </c>
      <c r="Q308" s="3">
        <f>ROUND(SalesTable47[[#This Row],[Unit Price]]*SalesTable47[[#This Row],[Quantity]]*(1-SalesTable47[[#This Row],[Discount %]]),2)</f>
        <v>45.04</v>
      </c>
      <c r="R308" s="3">
        <f>SalesTable47[[#This Row],[Net Revenue]]-SalesTable47[[#This Row],[Total Cost]]</f>
        <v>23.84</v>
      </c>
      <c r="S308" s="34">
        <f>SalesTable47[[#This Row],[Profit]]/SalesTable47[[#This Row],[Net Revenue]]</f>
        <v>0.52930728241563052</v>
      </c>
      <c r="T308" s="3"/>
    </row>
    <row r="309" spans="1:20">
      <c r="A309" s="1">
        <v>46015</v>
      </c>
      <c r="B309" t="s">
        <v>367</v>
      </c>
      <c r="C309" t="s">
        <v>63</v>
      </c>
      <c r="D309" t="s">
        <v>64</v>
      </c>
      <c r="E309" t="s">
        <v>17</v>
      </c>
      <c r="F309" t="s">
        <v>41</v>
      </c>
      <c r="G309" t="s">
        <v>42</v>
      </c>
      <c r="H309" t="s">
        <v>33</v>
      </c>
      <c r="I309" s="2">
        <v>3</v>
      </c>
      <c r="J309" s="3">
        <v>78.900000000000006</v>
      </c>
      <c r="K309" s="4">
        <v>0.2</v>
      </c>
      <c r="L309" s="3">
        <v>45.23</v>
      </c>
      <c r="M309" s="3">
        <f>SalesTable47[[#This Row],[Quantity]]*SalesTable47[[#This Row],[Unit Cost]]</f>
        <v>135.69</v>
      </c>
      <c r="N309" s="3">
        <f>SalesTable47[[#This Row],[Net Revenue]]-SalesTable47[[#This Row],[Total Cost]]</f>
        <v>53.670000000000016</v>
      </c>
      <c r="O309" s="2">
        <v>0</v>
      </c>
      <c r="P309" s="3">
        <f>SalesTable47[[#This Row],[Unit Price]]*SalesTable47[[#This Row],[Quantity]]</f>
        <v>236.70000000000002</v>
      </c>
      <c r="Q309" s="3">
        <f>ROUND(SalesTable47[[#This Row],[Unit Price]]*SalesTable47[[#This Row],[Quantity]]*(1-SalesTable47[[#This Row],[Discount %]]),2)</f>
        <v>189.36</v>
      </c>
      <c r="R309" s="3">
        <f>SalesTable47[[#This Row],[Net Revenue]]-SalesTable47[[#This Row],[Total Cost]]</f>
        <v>53.670000000000016</v>
      </c>
      <c r="S309" s="34">
        <f>SalesTable47[[#This Row],[Profit]]/SalesTable47[[#This Row],[Net Revenue]]</f>
        <v>0.28342839036755391</v>
      </c>
      <c r="T309" s="3"/>
    </row>
    <row r="310" spans="1:20">
      <c r="A310" s="1">
        <v>45855</v>
      </c>
      <c r="B310" t="s">
        <v>368</v>
      </c>
      <c r="C310" t="s">
        <v>73</v>
      </c>
      <c r="D310" t="s">
        <v>74</v>
      </c>
      <c r="E310" t="s">
        <v>75</v>
      </c>
      <c r="F310" t="s">
        <v>41</v>
      </c>
      <c r="G310" t="s">
        <v>42</v>
      </c>
      <c r="H310" t="s">
        <v>33</v>
      </c>
      <c r="I310" s="2">
        <v>4</v>
      </c>
      <c r="J310" s="3">
        <v>31.74</v>
      </c>
      <c r="K310" s="4">
        <v>0.05</v>
      </c>
      <c r="L310" s="3">
        <v>14.36</v>
      </c>
      <c r="M310" s="3">
        <f>SalesTable47[[#This Row],[Quantity]]*SalesTable47[[#This Row],[Unit Cost]]</f>
        <v>57.44</v>
      </c>
      <c r="N310" s="3">
        <f>SalesTable47[[#This Row],[Net Revenue]]-SalesTable47[[#This Row],[Total Cost]]</f>
        <v>63.17</v>
      </c>
      <c r="O310" s="2">
        <v>0</v>
      </c>
      <c r="P310" s="3">
        <f>SalesTable47[[#This Row],[Unit Price]]*SalesTable47[[#This Row],[Quantity]]</f>
        <v>126.96</v>
      </c>
      <c r="Q310" s="3">
        <f>ROUND(SalesTable47[[#This Row],[Unit Price]]*SalesTable47[[#This Row],[Quantity]]*(1-SalesTable47[[#This Row],[Discount %]]),2)</f>
        <v>120.61</v>
      </c>
      <c r="R310" s="3">
        <f>SalesTable47[[#This Row],[Net Revenue]]-SalesTable47[[#This Row],[Total Cost]]</f>
        <v>63.17</v>
      </c>
      <c r="S310" s="34">
        <f>SalesTable47[[#This Row],[Profit]]/SalesTable47[[#This Row],[Net Revenue]]</f>
        <v>0.52375424923306524</v>
      </c>
      <c r="T310" s="3"/>
    </row>
    <row r="311" spans="1:20">
      <c r="A311" s="1">
        <v>46013</v>
      </c>
      <c r="B311" t="s">
        <v>369</v>
      </c>
      <c r="C311" t="s">
        <v>15</v>
      </c>
      <c r="D311" t="s">
        <v>16</v>
      </c>
      <c r="E311" t="s">
        <v>17</v>
      </c>
      <c r="F311" t="s">
        <v>41</v>
      </c>
      <c r="G311" t="s">
        <v>42</v>
      </c>
      <c r="H311" t="s">
        <v>20</v>
      </c>
      <c r="I311" s="2">
        <v>3</v>
      </c>
      <c r="J311" s="3">
        <v>30.64</v>
      </c>
      <c r="K311" s="4">
        <v>0.15</v>
      </c>
      <c r="L311" s="3">
        <v>11.85</v>
      </c>
      <c r="M311" s="3">
        <f>SalesTable47[[#This Row],[Quantity]]*SalesTable47[[#This Row],[Unit Cost]]</f>
        <v>35.549999999999997</v>
      </c>
      <c r="N311" s="3">
        <f>SalesTable47[[#This Row],[Net Revenue]]-SalesTable47[[#This Row],[Total Cost]]</f>
        <v>42.58</v>
      </c>
      <c r="O311" s="2">
        <v>3</v>
      </c>
      <c r="P311" s="3">
        <f>SalesTable47[[#This Row],[Unit Price]]*SalesTable47[[#This Row],[Quantity]]</f>
        <v>91.92</v>
      </c>
      <c r="Q311" s="3">
        <f>ROUND(SalesTable47[[#This Row],[Unit Price]]*SalesTable47[[#This Row],[Quantity]]*(1-SalesTable47[[#This Row],[Discount %]]),2)</f>
        <v>78.13</v>
      </c>
      <c r="R311" s="3">
        <f>SalesTable47[[#This Row],[Net Revenue]]-SalesTable47[[#This Row],[Total Cost]]</f>
        <v>42.58</v>
      </c>
      <c r="S311" s="34">
        <f>SalesTable47[[#This Row],[Profit]]/SalesTable47[[#This Row],[Net Revenue]]</f>
        <v>0.54498912069627548</v>
      </c>
      <c r="T311" s="3"/>
    </row>
    <row r="312" spans="1:20">
      <c r="A312" s="1">
        <v>45993</v>
      </c>
      <c r="B312" t="s">
        <v>370</v>
      </c>
      <c r="C312" t="s">
        <v>22</v>
      </c>
      <c r="D312" t="s">
        <v>23</v>
      </c>
      <c r="E312" t="s">
        <v>24</v>
      </c>
      <c r="F312" t="s">
        <v>52</v>
      </c>
      <c r="G312" t="s">
        <v>53</v>
      </c>
      <c r="H312" t="s">
        <v>20</v>
      </c>
      <c r="I312" s="2">
        <v>3</v>
      </c>
      <c r="J312" s="3">
        <v>12.81</v>
      </c>
      <c r="K312" s="4">
        <v>0.2</v>
      </c>
      <c r="L312" s="3">
        <v>4.32</v>
      </c>
      <c r="M312" s="3">
        <f>SalesTable47[[#This Row],[Quantity]]*SalesTable47[[#This Row],[Unit Cost]]</f>
        <v>12.96</v>
      </c>
      <c r="N312" s="3">
        <f>SalesTable47[[#This Row],[Net Revenue]]-SalesTable47[[#This Row],[Total Cost]]</f>
        <v>17.779999999999998</v>
      </c>
      <c r="O312" s="2">
        <v>3</v>
      </c>
      <c r="P312" s="3">
        <f>SalesTable47[[#This Row],[Unit Price]]*SalesTable47[[#This Row],[Quantity]]</f>
        <v>38.43</v>
      </c>
      <c r="Q312" s="3">
        <f>ROUND(SalesTable47[[#This Row],[Unit Price]]*SalesTable47[[#This Row],[Quantity]]*(1-SalesTable47[[#This Row],[Discount %]]),2)</f>
        <v>30.74</v>
      </c>
      <c r="R312" s="3">
        <f>SalesTable47[[#This Row],[Net Revenue]]-SalesTable47[[#This Row],[Total Cost]]</f>
        <v>17.779999999999998</v>
      </c>
      <c r="S312" s="34">
        <f>SalesTable47[[#This Row],[Profit]]/SalesTable47[[#This Row],[Net Revenue]]</f>
        <v>0.57839947950553017</v>
      </c>
      <c r="T312" s="3"/>
    </row>
    <row r="313" spans="1:20">
      <c r="A313" s="1">
        <v>45742</v>
      </c>
      <c r="B313" t="s">
        <v>371</v>
      </c>
      <c r="C313" t="s">
        <v>22</v>
      </c>
      <c r="D313" t="s">
        <v>23</v>
      </c>
      <c r="E313" t="s">
        <v>24</v>
      </c>
      <c r="F313" t="s">
        <v>41</v>
      </c>
      <c r="G313" t="s">
        <v>42</v>
      </c>
      <c r="H313" t="s">
        <v>33</v>
      </c>
      <c r="I313" s="2">
        <v>1</v>
      </c>
      <c r="J313" s="3">
        <v>12.96</v>
      </c>
      <c r="K313" s="4">
        <v>0.05</v>
      </c>
      <c r="L313" s="3">
        <v>4.3</v>
      </c>
      <c r="M313" s="3">
        <f>SalesTable47[[#This Row],[Quantity]]*SalesTable47[[#This Row],[Unit Cost]]</f>
        <v>4.3</v>
      </c>
      <c r="N313" s="3">
        <f>SalesTable47[[#This Row],[Net Revenue]]-SalesTable47[[#This Row],[Total Cost]]</f>
        <v>8.0100000000000016</v>
      </c>
      <c r="O313" s="2">
        <v>0</v>
      </c>
      <c r="P313" s="3">
        <f>SalesTable47[[#This Row],[Unit Price]]*SalesTable47[[#This Row],[Quantity]]</f>
        <v>12.96</v>
      </c>
      <c r="Q313" s="3">
        <f>ROUND(SalesTable47[[#This Row],[Unit Price]]*SalesTable47[[#This Row],[Quantity]]*(1-SalesTable47[[#This Row],[Discount %]]),2)</f>
        <v>12.31</v>
      </c>
      <c r="R313" s="3">
        <f>SalesTable47[[#This Row],[Net Revenue]]-SalesTable47[[#This Row],[Total Cost]]</f>
        <v>8.0100000000000016</v>
      </c>
      <c r="S313" s="34">
        <f>SalesTable47[[#This Row],[Profit]]/SalesTable47[[#This Row],[Net Revenue]]</f>
        <v>0.6506904955320878</v>
      </c>
      <c r="T313" s="3"/>
    </row>
    <row r="314" spans="1:20">
      <c r="A314" s="1">
        <v>45780</v>
      </c>
      <c r="B314" t="s">
        <v>372</v>
      </c>
      <c r="C314" t="s">
        <v>22</v>
      </c>
      <c r="D314" t="s">
        <v>23</v>
      </c>
      <c r="E314" t="s">
        <v>24</v>
      </c>
      <c r="F314" t="s">
        <v>52</v>
      </c>
      <c r="G314" t="s">
        <v>53</v>
      </c>
      <c r="H314" t="s">
        <v>20</v>
      </c>
      <c r="I314" s="2">
        <v>2</v>
      </c>
      <c r="J314" s="3">
        <v>13.04</v>
      </c>
      <c r="K314" s="4">
        <v>0.05</v>
      </c>
      <c r="L314" s="3">
        <v>4.21</v>
      </c>
      <c r="M314" s="3">
        <f>SalesTable47[[#This Row],[Quantity]]*SalesTable47[[#This Row],[Unit Cost]]</f>
        <v>8.42</v>
      </c>
      <c r="N314" s="3">
        <f>SalesTable47[[#This Row],[Net Revenue]]-SalesTable47[[#This Row],[Total Cost]]</f>
        <v>16.36</v>
      </c>
      <c r="O314" s="2">
        <v>2</v>
      </c>
      <c r="P314" s="3">
        <f>SalesTable47[[#This Row],[Unit Price]]*SalesTable47[[#This Row],[Quantity]]</f>
        <v>26.08</v>
      </c>
      <c r="Q314" s="3">
        <f>ROUND(SalesTable47[[#This Row],[Unit Price]]*SalesTable47[[#This Row],[Quantity]]*(1-SalesTable47[[#This Row],[Discount %]]),2)</f>
        <v>24.78</v>
      </c>
      <c r="R314" s="3">
        <f>SalesTable47[[#This Row],[Net Revenue]]-SalesTable47[[#This Row],[Total Cost]]</f>
        <v>16.36</v>
      </c>
      <c r="S314" s="34">
        <f>SalesTable47[[#This Row],[Profit]]/SalesTable47[[#This Row],[Net Revenue]]</f>
        <v>0.66020984665052451</v>
      </c>
      <c r="T314" s="3"/>
    </row>
    <row r="315" spans="1:20">
      <c r="A315" s="1">
        <v>45824</v>
      </c>
      <c r="B315" t="s">
        <v>373</v>
      </c>
      <c r="C315" t="s">
        <v>58</v>
      </c>
      <c r="D315" t="s">
        <v>59</v>
      </c>
      <c r="E315" t="s">
        <v>17</v>
      </c>
      <c r="F315" t="s">
        <v>31</v>
      </c>
      <c r="G315" t="s">
        <v>32</v>
      </c>
      <c r="H315" t="s">
        <v>33</v>
      </c>
      <c r="I315" s="2">
        <v>4</v>
      </c>
      <c r="J315" s="3">
        <v>20.34</v>
      </c>
      <c r="K315" s="4">
        <v>0</v>
      </c>
      <c r="L315" s="3">
        <v>7.16</v>
      </c>
      <c r="M315" s="3">
        <f>SalesTable47[[#This Row],[Quantity]]*SalesTable47[[#This Row],[Unit Cost]]</f>
        <v>28.64</v>
      </c>
      <c r="N315" s="3">
        <f>SalesTable47[[#This Row],[Net Revenue]]-SalesTable47[[#This Row],[Total Cost]]</f>
        <v>52.72</v>
      </c>
      <c r="O315" s="2">
        <v>0</v>
      </c>
      <c r="P315" s="3">
        <f>SalesTable47[[#This Row],[Unit Price]]*SalesTable47[[#This Row],[Quantity]]</f>
        <v>81.36</v>
      </c>
      <c r="Q315" s="3">
        <f>ROUND(SalesTable47[[#This Row],[Unit Price]]*SalesTable47[[#This Row],[Quantity]]*(1-SalesTable47[[#This Row],[Discount %]]),2)</f>
        <v>81.36</v>
      </c>
      <c r="R315" s="3">
        <f>SalesTable47[[#This Row],[Net Revenue]]-SalesTable47[[#This Row],[Total Cost]]</f>
        <v>52.72</v>
      </c>
      <c r="S315" s="34">
        <f>SalesTable47[[#This Row],[Profit]]/SalesTable47[[#This Row],[Net Revenue]]</f>
        <v>0.64798426745329396</v>
      </c>
      <c r="T315" s="3"/>
    </row>
    <row r="316" spans="1:20">
      <c r="A316" s="1">
        <v>45816</v>
      </c>
      <c r="B316" t="s">
        <v>374</v>
      </c>
      <c r="C316" t="s">
        <v>22</v>
      </c>
      <c r="D316" t="s">
        <v>23</v>
      </c>
      <c r="E316" t="s">
        <v>24</v>
      </c>
      <c r="F316" t="s">
        <v>18</v>
      </c>
      <c r="G316" t="s">
        <v>19</v>
      </c>
      <c r="H316" t="s">
        <v>33</v>
      </c>
      <c r="I316" s="2">
        <v>5</v>
      </c>
      <c r="J316" s="3">
        <v>12.61</v>
      </c>
      <c r="K316" s="4">
        <v>0.1</v>
      </c>
      <c r="L316" s="3">
        <v>4.17</v>
      </c>
      <c r="M316" s="3">
        <f>SalesTable47[[#This Row],[Quantity]]*SalesTable47[[#This Row],[Unit Cost]]</f>
        <v>20.85</v>
      </c>
      <c r="N316" s="3">
        <f>SalesTable47[[#This Row],[Net Revenue]]-SalesTable47[[#This Row],[Total Cost]]</f>
        <v>35.9</v>
      </c>
      <c r="O316" s="2">
        <v>0</v>
      </c>
      <c r="P316" s="3">
        <f>SalesTable47[[#This Row],[Unit Price]]*SalesTable47[[#This Row],[Quantity]]</f>
        <v>63.05</v>
      </c>
      <c r="Q316" s="3">
        <f>ROUND(SalesTable47[[#This Row],[Unit Price]]*SalesTable47[[#This Row],[Quantity]]*(1-SalesTable47[[#This Row],[Discount %]]),2)</f>
        <v>56.75</v>
      </c>
      <c r="R316" s="3">
        <f>SalesTable47[[#This Row],[Net Revenue]]-SalesTable47[[#This Row],[Total Cost]]</f>
        <v>35.9</v>
      </c>
      <c r="S316" s="34">
        <f>SalesTable47[[#This Row],[Profit]]/SalesTable47[[#This Row],[Net Revenue]]</f>
        <v>0.63259911894273124</v>
      </c>
      <c r="T316" s="3"/>
    </row>
    <row r="317" spans="1:20">
      <c r="A317" s="1">
        <v>45928</v>
      </c>
      <c r="B317" t="s">
        <v>375</v>
      </c>
      <c r="C317" t="s">
        <v>15</v>
      </c>
      <c r="D317" t="s">
        <v>16</v>
      </c>
      <c r="E317" t="s">
        <v>17</v>
      </c>
      <c r="F317" t="s">
        <v>18</v>
      </c>
      <c r="G317" t="s">
        <v>19</v>
      </c>
      <c r="H317" t="s">
        <v>20</v>
      </c>
      <c r="I317" s="2">
        <v>3</v>
      </c>
      <c r="J317" s="3">
        <v>29.52</v>
      </c>
      <c r="K317" s="4">
        <v>0.15</v>
      </c>
      <c r="L317" s="3">
        <v>12.23</v>
      </c>
      <c r="M317" s="3">
        <f>SalesTable47[[#This Row],[Quantity]]*SalesTable47[[#This Row],[Unit Cost]]</f>
        <v>36.69</v>
      </c>
      <c r="N317" s="3">
        <f>SalesTable47[[#This Row],[Net Revenue]]-SalesTable47[[#This Row],[Total Cost]]</f>
        <v>38.590000000000003</v>
      </c>
      <c r="O317" s="2">
        <v>3</v>
      </c>
      <c r="P317" s="3">
        <f>SalesTable47[[#This Row],[Unit Price]]*SalesTable47[[#This Row],[Quantity]]</f>
        <v>88.56</v>
      </c>
      <c r="Q317" s="3">
        <f>ROUND(SalesTable47[[#This Row],[Unit Price]]*SalesTable47[[#This Row],[Quantity]]*(1-SalesTable47[[#This Row],[Discount %]]),2)</f>
        <v>75.28</v>
      </c>
      <c r="R317" s="3">
        <f>SalesTable47[[#This Row],[Net Revenue]]-SalesTable47[[#This Row],[Total Cost]]</f>
        <v>38.590000000000003</v>
      </c>
      <c r="S317" s="34">
        <f>SalesTable47[[#This Row],[Profit]]/SalesTable47[[#This Row],[Net Revenue]]</f>
        <v>0.51261955366631251</v>
      </c>
      <c r="T317" s="3"/>
    </row>
    <row r="318" spans="1:20">
      <c r="A318" s="1">
        <v>45725</v>
      </c>
      <c r="B318" t="s">
        <v>376</v>
      </c>
      <c r="C318" t="s">
        <v>66</v>
      </c>
      <c r="D318" t="s">
        <v>67</v>
      </c>
      <c r="E318" t="s">
        <v>30</v>
      </c>
      <c r="F318" t="s">
        <v>41</v>
      </c>
      <c r="G318" t="s">
        <v>42</v>
      </c>
      <c r="H318" t="s">
        <v>33</v>
      </c>
      <c r="I318" s="2">
        <v>7</v>
      </c>
      <c r="J318" s="3">
        <v>70.069999999999993</v>
      </c>
      <c r="K318" s="4">
        <v>0.1</v>
      </c>
      <c r="L318" s="3">
        <v>33.94</v>
      </c>
      <c r="M318" s="3">
        <f>SalesTable47[[#This Row],[Quantity]]*SalesTable47[[#This Row],[Unit Cost]]</f>
        <v>237.57999999999998</v>
      </c>
      <c r="N318" s="3">
        <f>SalesTable47[[#This Row],[Net Revenue]]-SalesTable47[[#This Row],[Total Cost]]</f>
        <v>203.86</v>
      </c>
      <c r="O318" s="2">
        <v>0</v>
      </c>
      <c r="P318" s="3">
        <f>SalesTable47[[#This Row],[Unit Price]]*SalesTable47[[#This Row],[Quantity]]</f>
        <v>490.48999999999995</v>
      </c>
      <c r="Q318" s="3">
        <f>ROUND(SalesTable47[[#This Row],[Unit Price]]*SalesTable47[[#This Row],[Quantity]]*(1-SalesTable47[[#This Row],[Discount %]]),2)</f>
        <v>441.44</v>
      </c>
      <c r="R318" s="3">
        <f>SalesTable47[[#This Row],[Net Revenue]]-SalesTable47[[#This Row],[Total Cost]]</f>
        <v>203.86</v>
      </c>
      <c r="S318" s="34">
        <f>SalesTable47[[#This Row],[Profit]]/SalesTable47[[#This Row],[Net Revenue]]</f>
        <v>0.46180681406306634</v>
      </c>
      <c r="T318" s="3"/>
    </row>
    <row r="319" spans="1:20">
      <c r="A319" s="1">
        <v>45980</v>
      </c>
      <c r="B319" t="s">
        <v>377</v>
      </c>
      <c r="C319" t="s">
        <v>66</v>
      </c>
      <c r="D319" t="s">
        <v>67</v>
      </c>
      <c r="E319" t="s">
        <v>30</v>
      </c>
      <c r="F319" t="s">
        <v>25</v>
      </c>
      <c r="G319" t="s">
        <v>26</v>
      </c>
      <c r="H319" t="s">
        <v>20</v>
      </c>
      <c r="I319" s="2">
        <v>6</v>
      </c>
      <c r="J319" s="3">
        <v>70.38</v>
      </c>
      <c r="K319" s="4">
        <v>0</v>
      </c>
      <c r="L319" s="3">
        <v>33.64</v>
      </c>
      <c r="M319" s="3">
        <f>SalesTable47[[#This Row],[Quantity]]*SalesTable47[[#This Row],[Unit Cost]]</f>
        <v>201.84</v>
      </c>
      <c r="N319" s="3">
        <f>SalesTable47[[#This Row],[Net Revenue]]-SalesTable47[[#This Row],[Total Cost]]</f>
        <v>220.43999999999997</v>
      </c>
      <c r="O319" s="2">
        <v>6</v>
      </c>
      <c r="P319" s="3">
        <f>SalesTable47[[#This Row],[Unit Price]]*SalesTable47[[#This Row],[Quantity]]</f>
        <v>422.28</v>
      </c>
      <c r="Q319" s="3">
        <f>ROUND(SalesTable47[[#This Row],[Unit Price]]*SalesTable47[[#This Row],[Quantity]]*(1-SalesTable47[[#This Row],[Discount %]]),2)</f>
        <v>422.28</v>
      </c>
      <c r="R319" s="3">
        <f>SalesTable47[[#This Row],[Net Revenue]]-SalesTable47[[#This Row],[Total Cost]]</f>
        <v>220.43999999999997</v>
      </c>
      <c r="S319" s="34">
        <f>SalesTable47[[#This Row],[Profit]]/SalesTable47[[#This Row],[Net Revenue]]</f>
        <v>0.52202330207445291</v>
      </c>
      <c r="T319" s="3"/>
    </row>
    <row r="320" spans="1:20">
      <c r="A320" s="1">
        <v>45758</v>
      </c>
      <c r="B320" t="s">
        <v>378</v>
      </c>
      <c r="C320" t="s">
        <v>63</v>
      </c>
      <c r="D320" t="s">
        <v>64</v>
      </c>
      <c r="E320" t="s">
        <v>17</v>
      </c>
      <c r="F320" t="s">
        <v>52</v>
      </c>
      <c r="G320" t="s">
        <v>53</v>
      </c>
      <c r="H320" t="s">
        <v>33</v>
      </c>
      <c r="I320" s="2">
        <v>5</v>
      </c>
      <c r="J320" s="3">
        <v>79.12</v>
      </c>
      <c r="K320" s="4">
        <v>0.05</v>
      </c>
      <c r="L320" s="3">
        <v>44.52</v>
      </c>
      <c r="M320" s="3">
        <f>SalesTable47[[#This Row],[Quantity]]*SalesTable47[[#This Row],[Unit Cost]]</f>
        <v>222.60000000000002</v>
      </c>
      <c r="N320" s="3">
        <f>SalesTable47[[#This Row],[Net Revenue]]-SalesTable47[[#This Row],[Total Cost]]</f>
        <v>153.21999999999997</v>
      </c>
      <c r="O320" s="2">
        <v>0</v>
      </c>
      <c r="P320" s="3">
        <f>SalesTable47[[#This Row],[Unit Price]]*SalesTable47[[#This Row],[Quantity]]</f>
        <v>395.6</v>
      </c>
      <c r="Q320" s="3">
        <f>ROUND(SalesTable47[[#This Row],[Unit Price]]*SalesTable47[[#This Row],[Quantity]]*(1-SalesTable47[[#This Row],[Discount %]]),2)</f>
        <v>375.82</v>
      </c>
      <c r="R320" s="3">
        <f>SalesTable47[[#This Row],[Net Revenue]]-SalesTable47[[#This Row],[Total Cost]]</f>
        <v>153.21999999999997</v>
      </c>
      <c r="S320" s="34">
        <f>SalesTable47[[#This Row],[Profit]]/SalesTable47[[#This Row],[Net Revenue]]</f>
        <v>0.40769517322122284</v>
      </c>
      <c r="T320" s="3"/>
    </row>
    <row r="321" spans="1:20">
      <c r="A321" s="1">
        <v>45996</v>
      </c>
      <c r="B321" t="s">
        <v>379</v>
      </c>
      <c r="C321" t="s">
        <v>58</v>
      </c>
      <c r="D321" t="s">
        <v>59</v>
      </c>
      <c r="E321" t="s">
        <v>17</v>
      </c>
      <c r="F321" t="s">
        <v>25</v>
      </c>
      <c r="G321" t="s">
        <v>26</v>
      </c>
      <c r="H321" t="s">
        <v>20</v>
      </c>
      <c r="I321" s="2">
        <v>3</v>
      </c>
      <c r="J321" s="3">
        <v>19.95</v>
      </c>
      <c r="K321" s="4">
        <v>0.15</v>
      </c>
      <c r="L321" s="3">
        <v>7.21</v>
      </c>
      <c r="M321" s="3">
        <f>SalesTable47[[#This Row],[Quantity]]*SalesTable47[[#This Row],[Unit Cost]]</f>
        <v>21.63</v>
      </c>
      <c r="N321" s="3">
        <f>SalesTable47[[#This Row],[Net Revenue]]-SalesTable47[[#This Row],[Total Cost]]</f>
        <v>29.24</v>
      </c>
      <c r="O321" s="2">
        <v>3</v>
      </c>
      <c r="P321" s="3">
        <f>SalesTable47[[#This Row],[Unit Price]]*SalesTable47[[#This Row],[Quantity]]</f>
        <v>59.849999999999994</v>
      </c>
      <c r="Q321" s="3">
        <f>ROUND(SalesTable47[[#This Row],[Unit Price]]*SalesTable47[[#This Row],[Quantity]]*(1-SalesTable47[[#This Row],[Discount %]]),2)</f>
        <v>50.87</v>
      </c>
      <c r="R321" s="3">
        <f>SalesTable47[[#This Row],[Net Revenue]]-SalesTable47[[#This Row],[Total Cost]]</f>
        <v>29.24</v>
      </c>
      <c r="S321" s="34">
        <f>SalesTable47[[#This Row],[Profit]]/SalesTable47[[#This Row],[Net Revenue]]</f>
        <v>0.57479850599567528</v>
      </c>
      <c r="T321" s="3"/>
    </row>
    <row r="322" spans="1:20">
      <c r="A322" s="1">
        <v>45786</v>
      </c>
      <c r="B322" t="s">
        <v>380</v>
      </c>
      <c r="C322" t="s">
        <v>35</v>
      </c>
      <c r="D322" t="s">
        <v>36</v>
      </c>
      <c r="E322" t="s">
        <v>17</v>
      </c>
      <c r="F322" t="s">
        <v>41</v>
      </c>
      <c r="G322" t="s">
        <v>42</v>
      </c>
      <c r="H322" t="s">
        <v>20</v>
      </c>
      <c r="I322" s="2">
        <v>6</v>
      </c>
      <c r="J322" s="3">
        <v>24.2</v>
      </c>
      <c r="K322" s="4">
        <v>0.15</v>
      </c>
      <c r="L322" s="3">
        <v>9.4600000000000009</v>
      </c>
      <c r="M322" s="3">
        <f>SalesTable47[[#This Row],[Quantity]]*SalesTable47[[#This Row],[Unit Cost]]</f>
        <v>56.760000000000005</v>
      </c>
      <c r="N322" s="3">
        <f>SalesTable47[[#This Row],[Net Revenue]]-SalesTable47[[#This Row],[Total Cost]]</f>
        <v>66.66</v>
      </c>
      <c r="O322" s="2">
        <v>6</v>
      </c>
      <c r="P322" s="3">
        <f>SalesTable47[[#This Row],[Unit Price]]*SalesTable47[[#This Row],[Quantity]]</f>
        <v>145.19999999999999</v>
      </c>
      <c r="Q322" s="3">
        <f>ROUND(SalesTable47[[#This Row],[Unit Price]]*SalesTable47[[#This Row],[Quantity]]*(1-SalesTable47[[#This Row],[Discount %]]),2)</f>
        <v>123.42</v>
      </c>
      <c r="R322" s="3">
        <f>SalesTable47[[#This Row],[Net Revenue]]-SalesTable47[[#This Row],[Total Cost]]</f>
        <v>66.66</v>
      </c>
      <c r="S322" s="34">
        <f>SalesTable47[[#This Row],[Profit]]/SalesTable47[[#This Row],[Net Revenue]]</f>
        <v>0.54010695187165769</v>
      </c>
      <c r="T322" s="3"/>
    </row>
    <row r="323" spans="1:20">
      <c r="A323" s="1">
        <v>45961</v>
      </c>
      <c r="B323" t="s">
        <v>381</v>
      </c>
      <c r="C323" t="s">
        <v>73</v>
      </c>
      <c r="D323" t="s">
        <v>74</v>
      </c>
      <c r="E323" t="s">
        <v>75</v>
      </c>
      <c r="F323" t="s">
        <v>52</v>
      </c>
      <c r="G323" t="s">
        <v>53</v>
      </c>
      <c r="H323" t="s">
        <v>33</v>
      </c>
      <c r="I323" s="2">
        <v>5</v>
      </c>
      <c r="J323" s="3">
        <v>31.53</v>
      </c>
      <c r="K323" s="4">
        <v>0</v>
      </c>
      <c r="L323" s="3">
        <v>13.93</v>
      </c>
      <c r="M323" s="3">
        <f>SalesTable47[[#This Row],[Quantity]]*SalesTable47[[#This Row],[Unit Cost]]</f>
        <v>69.650000000000006</v>
      </c>
      <c r="N323" s="3">
        <f>SalesTable47[[#This Row],[Net Revenue]]-SalesTable47[[#This Row],[Total Cost]]</f>
        <v>88</v>
      </c>
      <c r="O323" s="2">
        <v>0</v>
      </c>
      <c r="P323" s="3">
        <f>SalesTable47[[#This Row],[Unit Price]]*SalesTable47[[#This Row],[Quantity]]</f>
        <v>157.65</v>
      </c>
      <c r="Q323" s="3">
        <f>ROUND(SalesTable47[[#This Row],[Unit Price]]*SalesTable47[[#This Row],[Quantity]]*(1-SalesTable47[[#This Row],[Discount %]]),2)</f>
        <v>157.65</v>
      </c>
      <c r="R323" s="3">
        <f>SalesTable47[[#This Row],[Net Revenue]]-SalesTable47[[#This Row],[Total Cost]]</f>
        <v>88</v>
      </c>
      <c r="S323" s="34">
        <f>SalesTable47[[#This Row],[Profit]]/SalesTable47[[#This Row],[Net Revenue]]</f>
        <v>0.55819854107199496</v>
      </c>
      <c r="T323" s="3"/>
    </row>
    <row r="324" spans="1:20">
      <c r="A324" s="1">
        <v>45823</v>
      </c>
      <c r="B324" t="s">
        <v>382</v>
      </c>
      <c r="C324" t="s">
        <v>22</v>
      </c>
      <c r="D324" t="s">
        <v>23</v>
      </c>
      <c r="E324" t="s">
        <v>24</v>
      </c>
      <c r="F324" t="s">
        <v>25</v>
      </c>
      <c r="G324" t="s">
        <v>26</v>
      </c>
      <c r="H324" t="s">
        <v>20</v>
      </c>
      <c r="I324" s="2">
        <v>3</v>
      </c>
      <c r="J324" s="3">
        <v>13.23</v>
      </c>
      <c r="K324" s="4">
        <v>0.1</v>
      </c>
      <c r="L324" s="3">
        <v>4.3099999999999996</v>
      </c>
      <c r="M324" s="3">
        <f>SalesTable47[[#This Row],[Quantity]]*SalesTable47[[#This Row],[Unit Cost]]</f>
        <v>12.93</v>
      </c>
      <c r="N324" s="3">
        <f>SalesTable47[[#This Row],[Net Revenue]]-SalesTable47[[#This Row],[Total Cost]]</f>
        <v>22.79</v>
      </c>
      <c r="O324" s="2">
        <v>3</v>
      </c>
      <c r="P324" s="3">
        <f>SalesTable47[[#This Row],[Unit Price]]*SalesTable47[[#This Row],[Quantity]]</f>
        <v>39.69</v>
      </c>
      <c r="Q324" s="3">
        <f>ROUND(SalesTable47[[#This Row],[Unit Price]]*SalesTable47[[#This Row],[Quantity]]*(1-SalesTable47[[#This Row],[Discount %]]),2)</f>
        <v>35.72</v>
      </c>
      <c r="R324" s="3">
        <f>SalesTable47[[#This Row],[Net Revenue]]-SalesTable47[[#This Row],[Total Cost]]</f>
        <v>22.79</v>
      </c>
      <c r="S324" s="34">
        <f>SalesTable47[[#This Row],[Profit]]/SalesTable47[[#This Row],[Net Revenue]]</f>
        <v>0.63801791713325873</v>
      </c>
      <c r="T324" s="3"/>
    </row>
    <row r="325" spans="1:20">
      <c r="A325" s="1">
        <v>45662</v>
      </c>
      <c r="B325" t="s">
        <v>383</v>
      </c>
      <c r="C325" t="s">
        <v>39</v>
      </c>
      <c r="D325" t="s">
        <v>40</v>
      </c>
      <c r="E325" t="s">
        <v>30</v>
      </c>
      <c r="F325" t="s">
        <v>52</v>
      </c>
      <c r="G325" t="s">
        <v>53</v>
      </c>
      <c r="H325" t="s">
        <v>20</v>
      </c>
      <c r="I325" s="2">
        <v>4</v>
      </c>
      <c r="J325" s="3">
        <v>55.47</v>
      </c>
      <c r="K325" s="4">
        <v>0.05</v>
      </c>
      <c r="L325" s="3">
        <v>26.54</v>
      </c>
      <c r="M325" s="3">
        <f>SalesTable47[[#This Row],[Quantity]]*SalesTable47[[#This Row],[Unit Cost]]</f>
        <v>106.16</v>
      </c>
      <c r="N325" s="3">
        <f>SalesTable47[[#This Row],[Net Revenue]]-SalesTable47[[#This Row],[Total Cost]]</f>
        <v>104.63</v>
      </c>
      <c r="O325" s="2">
        <v>4</v>
      </c>
      <c r="P325" s="3">
        <f>SalesTable47[[#This Row],[Unit Price]]*SalesTable47[[#This Row],[Quantity]]</f>
        <v>221.88</v>
      </c>
      <c r="Q325" s="3">
        <f>ROUND(SalesTable47[[#This Row],[Unit Price]]*SalesTable47[[#This Row],[Quantity]]*(1-SalesTable47[[#This Row],[Discount %]]),2)</f>
        <v>210.79</v>
      </c>
      <c r="R325" s="3">
        <f>SalesTable47[[#This Row],[Net Revenue]]-SalesTable47[[#This Row],[Total Cost]]</f>
        <v>104.63</v>
      </c>
      <c r="S325" s="34">
        <f>SalesTable47[[#This Row],[Profit]]/SalesTable47[[#This Row],[Net Revenue]]</f>
        <v>0.49637079557853786</v>
      </c>
      <c r="T325" s="3"/>
    </row>
    <row r="326" spans="1:20">
      <c r="A326" s="1">
        <v>45664</v>
      </c>
      <c r="B326" t="s">
        <v>384</v>
      </c>
      <c r="C326" t="s">
        <v>63</v>
      </c>
      <c r="D326" t="s">
        <v>64</v>
      </c>
      <c r="E326" t="s">
        <v>17</v>
      </c>
      <c r="F326" t="s">
        <v>52</v>
      </c>
      <c r="G326" t="s">
        <v>53</v>
      </c>
      <c r="H326" t="s">
        <v>33</v>
      </c>
      <c r="I326" s="2">
        <v>1</v>
      </c>
      <c r="J326" s="3">
        <v>81.66</v>
      </c>
      <c r="K326" s="4">
        <v>0.1</v>
      </c>
      <c r="L326" s="3">
        <v>44.32</v>
      </c>
      <c r="M326" s="3">
        <f>SalesTable47[[#This Row],[Quantity]]*SalesTable47[[#This Row],[Unit Cost]]</f>
        <v>44.32</v>
      </c>
      <c r="N326" s="3">
        <f>SalesTable47[[#This Row],[Net Revenue]]-SalesTable47[[#This Row],[Total Cost]]</f>
        <v>29.169999999999995</v>
      </c>
      <c r="O326" s="2">
        <v>0</v>
      </c>
      <c r="P326" s="3">
        <f>SalesTable47[[#This Row],[Unit Price]]*SalesTable47[[#This Row],[Quantity]]</f>
        <v>81.66</v>
      </c>
      <c r="Q326" s="3">
        <f>ROUND(SalesTable47[[#This Row],[Unit Price]]*SalesTable47[[#This Row],[Quantity]]*(1-SalesTable47[[#This Row],[Discount %]]),2)</f>
        <v>73.489999999999995</v>
      </c>
      <c r="R326" s="3">
        <f>SalesTable47[[#This Row],[Net Revenue]]-SalesTable47[[#This Row],[Total Cost]]</f>
        <v>29.169999999999995</v>
      </c>
      <c r="S326" s="34">
        <f>SalesTable47[[#This Row],[Profit]]/SalesTable47[[#This Row],[Net Revenue]]</f>
        <v>0.39692475166689339</v>
      </c>
      <c r="T326" s="3"/>
    </row>
    <row r="327" spans="1:20">
      <c r="A327" s="1">
        <v>45993</v>
      </c>
      <c r="B327" t="s">
        <v>385</v>
      </c>
      <c r="C327" t="s">
        <v>69</v>
      </c>
      <c r="D327" t="s">
        <v>70</v>
      </c>
      <c r="E327" t="s">
        <v>30</v>
      </c>
      <c r="F327" t="s">
        <v>25</v>
      </c>
      <c r="G327" t="s">
        <v>26</v>
      </c>
      <c r="H327" t="s">
        <v>33</v>
      </c>
      <c r="I327" s="2">
        <v>7</v>
      </c>
      <c r="J327" s="3">
        <v>38.86</v>
      </c>
      <c r="K327" s="4">
        <v>0.1</v>
      </c>
      <c r="L327" s="3">
        <v>18.55</v>
      </c>
      <c r="M327" s="3">
        <f>SalesTable47[[#This Row],[Quantity]]*SalesTable47[[#This Row],[Unit Cost]]</f>
        <v>129.85</v>
      </c>
      <c r="N327" s="3">
        <f>SalesTable47[[#This Row],[Net Revenue]]-SalesTable47[[#This Row],[Total Cost]]</f>
        <v>114.97</v>
      </c>
      <c r="O327" s="2">
        <v>0</v>
      </c>
      <c r="P327" s="3">
        <f>SalesTable47[[#This Row],[Unit Price]]*SalesTable47[[#This Row],[Quantity]]</f>
        <v>272.02</v>
      </c>
      <c r="Q327" s="3">
        <f>ROUND(SalesTable47[[#This Row],[Unit Price]]*SalesTable47[[#This Row],[Quantity]]*(1-SalesTable47[[#This Row],[Discount %]]),2)</f>
        <v>244.82</v>
      </c>
      <c r="R327" s="3">
        <f>SalesTable47[[#This Row],[Net Revenue]]-SalesTable47[[#This Row],[Total Cost]]</f>
        <v>114.97</v>
      </c>
      <c r="S327" s="34">
        <f>SalesTable47[[#This Row],[Profit]]/SalesTable47[[#This Row],[Net Revenue]]</f>
        <v>0.46961032595376195</v>
      </c>
      <c r="T327" s="3"/>
    </row>
    <row r="328" spans="1:20">
      <c r="A328" s="1">
        <v>45762</v>
      </c>
      <c r="B328" t="s">
        <v>386</v>
      </c>
      <c r="C328" t="s">
        <v>63</v>
      </c>
      <c r="D328" t="s">
        <v>64</v>
      </c>
      <c r="E328" t="s">
        <v>17</v>
      </c>
      <c r="F328" t="s">
        <v>31</v>
      </c>
      <c r="G328" t="s">
        <v>32</v>
      </c>
      <c r="H328" t="s">
        <v>20</v>
      </c>
      <c r="I328" s="2">
        <v>4</v>
      </c>
      <c r="J328" s="3">
        <v>78.77</v>
      </c>
      <c r="K328" s="4">
        <v>0.05</v>
      </c>
      <c r="L328" s="3">
        <v>45.69</v>
      </c>
      <c r="M328" s="3">
        <f>SalesTable47[[#This Row],[Quantity]]*SalesTable47[[#This Row],[Unit Cost]]</f>
        <v>182.76</v>
      </c>
      <c r="N328" s="3">
        <f>SalesTable47[[#This Row],[Net Revenue]]-SalesTable47[[#This Row],[Total Cost]]</f>
        <v>116.57</v>
      </c>
      <c r="O328" s="2">
        <v>4</v>
      </c>
      <c r="P328" s="3">
        <f>SalesTable47[[#This Row],[Unit Price]]*SalesTable47[[#This Row],[Quantity]]</f>
        <v>315.08</v>
      </c>
      <c r="Q328" s="3">
        <f>ROUND(SalesTable47[[#This Row],[Unit Price]]*SalesTable47[[#This Row],[Quantity]]*(1-SalesTable47[[#This Row],[Discount %]]),2)</f>
        <v>299.33</v>
      </c>
      <c r="R328" s="3">
        <f>SalesTable47[[#This Row],[Net Revenue]]-SalesTable47[[#This Row],[Total Cost]]</f>
        <v>116.57</v>
      </c>
      <c r="S328" s="34">
        <f>SalesTable47[[#This Row],[Profit]]/SalesTable47[[#This Row],[Net Revenue]]</f>
        <v>0.38943640797781715</v>
      </c>
      <c r="T328" s="3"/>
    </row>
    <row r="329" spans="1:20">
      <c r="A329" s="1">
        <v>45841</v>
      </c>
      <c r="B329" t="s">
        <v>387</v>
      </c>
      <c r="C329" t="s">
        <v>49</v>
      </c>
      <c r="D329" t="s">
        <v>50</v>
      </c>
      <c r="E329" t="s">
        <v>30</v>
      </c>
      <c r="F329" t="s">
        <v>52</v>
      </c>
      <c r="G329" t="s">
        <v>53</v>
      </c>
      <c r="H329" t="s">
        <v>20</v>
      </c>
      <c r="I329" s="2">
        <v>1</v>
      </c>
      <c r="J329" s="3">
        <v>194.37</v>
      </c>
      <c r="K329" s="4">
        <v>0.2</v>
      </c>
      <c r="L329" s="3">
        <v>119.39</v>
      </c>
      <c r="M329" s="3">
        <f>SalesTable47[[#This Row],[Quantity]]*SalesTable47[[#This Row],[Unit Cost]]</f>
        <v>119.39</v>
      </c>
      <c r="N329" s="3">
        <f>SalesTable47[[#This Row],[Net Revenue]]-SalesTable47[[#This Row],[Total Cost]]</f>
        <v>36.11</v>
      </c>
      <c r="O329" s="2">
        <v>1</v>
      </c>
      <c r="P329" s="3">
        <f>SalesTable47[[#This Row],[Unit Price]]*SalesTable47[[#This Row],[Quantity]]</f>
        <v>194.37</v>
      </c>
      <c r="Q329" s="3">
        <f>ROUND(SalesTable47[[#This Row],[Unit Price]]*SalesTable47[[#This Row],[Quantity]]*(1-SalesTable47[[#This Row],[Discount %]]),2)</f>
        <v>155.5</v>
      </c>
      <c r="R329" s="3">
        <f>SalesTable47[[#This Row],[Net Revenue]]-SalesTable47[[#This Row],[Total Cost]]</f>
        <v>36.11</v>
      </c>
      <c r="S329" s="34">
        <f>SalesTable47[[#This Row],[Profit]]/SalesTable47[[#This Row],[Net Revenue]]</f>
        <v>0.23221864951768489</v>
      </c>
      <c r="T329" s="3"/>
    </row>
    <row r="330" spans="1:20">
      <c r="A330" s="1">
        <v>45683</v>
      </c>
      <c r="B330" t="s">
        <v>388</v>
      </c>
      <c r="C330" t="s">
        <v>15</v>
      </c>
      <c r="D330" t="s">
        <v>16</v>
      </c>
      <c r="E330" t="s">
        <v>17</v>
      </c>
      <c r="F330" t="s">
        <v>18</v>
      </c>
      <c r="G330" t="s">
        <v>19</v>
      </c>
      <c r="H330" t="s">
        <v>33</v>
      </c>
      <c r="I330" s="2">
        <v>6</v>
      </c>
      <c r="J330" s="3">
        <v>29.71</v>
      </c>
      <c r="K330" s="4">
        <v>0.2</v>
      </c>
      <c r="L330" s="3">
        <v>11.91</v>
      </c>
      <c r="M330" s="3">
        <f>SalesTable47[[#This Row],[Quantity]]*SalesTable47[[#This Row],[Unit Cost]]</f>
        <v>71.460000000000008</v>
      </c>
      <c r="N330" s="3">
        <f>SalesTable47[[#This Row],[Net Revenue]]-SalesTable47[[#This Row],[Total Cost]]</f>
        <v>71.150000000000006</v>
      </c>
      <c r="O330" s="2">
        <v>0</v>
      </c>
      <c r="P330" s="3">
        <f>SalesTable47[[#This Row],[Unit Price]]*SalesTable47[[#This Row],[Quantity]]</f>
        <v>178.26</v>
      </c>
      <c r="Q330" s="3">
        <f>ROUND(SalesTable47[[#This Row],[Unit Price]]*SalesTable47[[#This Row],[Quantity]]*(1-SalesTable47[[#This Row],[Discount %]]),2)</f>
        <v>142.61000000000001</v>
      </c>
      <c r="R330" s="3">
        <f>SalesTable47[[#This Row],[Net Revenue]]-SalesTable47[[#This Row],[Total Cost]]</f>
        <v>71.150000000000006</v>
      </c>
      <c r="S330" s="34">
        <f>SalesTable47[[#This Row],[Profit]]/SalesTable47[[#This Row],[Net Revenue]]</f>
        <v>0.49891311969707591</v>
      </c>
      <c r="T330" s="3"/>
    </row>
    <row r="331" spans="1:20">
      <c r="A331" s="1">
        <v>45748</v>
      </c>
      <c r="B331" t="s">
        <v>389</v>
      </c>
      <c r="C331" t="s">
        <v>73</v>
      </c>
      <c r="D331" t="s">
        <v>74</v>
      </c>
      <c r="E331" t="s">
        <v>75</v>
      </c>
      <c r="F331" t="s">
        <v>25</v>
      </c>
      <c r="G331" t="s">
        <v>26</v>
      </c>
      <c r="H331" t="s">
        <v>20</v>
      </c>
      <c r="I331" s="2">
        <v>7</v>
      </c>
      <c r="J331" s="3">
        <v>32.520000000000003</v>
      </c>
      <c r="K331" s="4">
        <v>0</v>
      </c>
      <c r="L331" s="3">
        <v>14.18</v>
      </c>
      <c r="M331" s="3">
        <f>SalesTable47[[#This Row],[Quantity]]*SalesTable47[[#This Row],[Unit Cost]]</f>
        <v>99.259999999999991</v>
      </c>
      <c r="N331" s="3">
        <f>SalesTable47[[#This Row],[Net Revenue]]-SalesTable47[[#This Row],[Total Cost]]</f>
        <v>128.38</v>
      </c>
      <c r="O331" s="2">
        <v>7</v>
      </c>
      <c r="P331" s="3">
        <f>SalesTable47[[#This Row],[Unit Price]]*SalesTable47[[#This Row],[Quantity]]</f>
        <v>227.64000000000001</v>
      </c>
      <c r="Q331" s="3">
        <f>ROUND(SalesTable47[[#This Row],[Unit Price]]*SalesTable47[[#This Row],[Quantity]]*(1-SalesTable47[[#This Row],[Discount %]]),2)</f>
        <v>227.64</v>
      </c>
      <c r="R331" s="3">
        <f>SalesTable47[[#This Row],[Net Revenue]]-SalesTable47[[#This Row],[Total Cost]]</f>
        <v>128.38</v>
      </c>
      <c r="S331" s="34">
        <f>SalesTable47[[#This Row],[Profit]]/SalesTable47[[#This Row],[Net Revenue]]</f>
        <v>0.56396063960639609</v>
      </c>
      <c r="T331" s="3"/>
    </row>
    <row r="332" spans="1:20">
      <c r="A332" s="1">
        <v>45796</v>
      </c>
      <c r="B332" t="s">
        <v>390</v>
      </c>
      <c r="C332" t="s">
        <v>39</v>
      </c>
      <c r="D332" t="s">
        <v>40</v>
      </c>
      <c r="E332" t="s">
        <v>30</v>
      </c>
      <c r="F332" t="s">
        <v>31</v>
      </c>
      <c r="G332" t="s">
        <v>32</v>
      </c>
      <c r="H332" t="s">
        <v>20</v>
      </c>
      <c r="I332" s="2">
        <v>4</v>
      </c>
      <c r="J332" s="3">
        <v>54.22</v>
      </c>
      <c r="K332" s="4">
        <v>0</v>
      </c>
      <c r="L332" s="3">
        <v>27.48</v>
      </c>
      <c r="M332" s="3">
        <f>SalesTable47[[#This Row],[Quantity]]*SalesTable47[[#This Row],[Unit Cost]]</f>
        <v>109.92</v>
      </c>
      <c r="N332" s="3">
        <f>SalesTable47[[#This Row],[Net Revenue]]-SalesTable47[[#This Row],[Total Cost]]</f>
        <v>106.96</v>
      </c>
      <c r="O332" s="2">
        <v>4</v>
      </c>
      <c r="P332" s="3">
        <f>SalesTable47[[#This Row],[Unit Price]]*SalesTable47[[#This Row],[Quantity]]</f>
        <v>216.88</v>
      </c>
      <c r="Q332" s="3">
        <f>ROUND(SalesTable47[[#This Row],[Unit Price]]*SalesTable47[[#This Row],[Quantity]]*(1-SalesTable47[[#This Row],[Discount %]]),2)</f>
        <v>216.88</v>
      </c>
      <c r="R332" s="3">
        <f>SalesTable47[[#This Row],[Net Revenue]]-SalesTable47[[#This Row],[Total Cost]]</f>
        <v>106.96</v>
      </c>
      <c r="S332" s="34">
        <f>SalesTable47[[#This Row],[Profit]]/SalesTable47[[#This Row],[Net Revenue]]</f>
        <v>0.49317594983400959</v>
      </c>
      <c r="T332" s="3"/>
    </row>
    <row r="333" spans="1:20">
      <c r="A333" s="1">
        <v>45895</v>
      </c>
      <c r="B333" t="s">
        <v>391</v>
      </c>
      <c r="C333" t="s">
        <v>82</v>
      </c>
      <c r="D333" t="s">
        <v>83</v>
      </c>
      <c r="E333" t="s">
        <v>75</v>
      </c>
      <c r="F333" t="s">
        <v>18</v>
      </c>
      <c r="G333" t="s">
        <v>19</v>
      </c>
      <c r="H333" t="s">
        <v>33</v>
      </c>
      <c r="I333" s="2">
        <v>10</v>
      </c>
      <c r="J333" s="3">
        <v>26.95</v>
      </c>
      <c r="K333" s="4">
        <v>0.05</v>
      </c>
      <c r="L333" s="3">
        <v>11.79</v>
      </c>
      <c r="M333" s="3">
        <f>SalesTable47[[#This Row],[Quantity]]*SalesTable47[[#This Row],[Unit Cost]]</f>
        <v>117.89999999999999</v>
      </c>
      <c r="N333" s="3">
        <f>SalesTable47[[#This Row],[Net Revenue]]-SalesTable47[[#This Row],[Total Cost]]</f>
        <v>138.13</v>
      </c>
      <c r="O333" s="2">
        <v>0</v>
      </c>
      <c r="P333" s="3">
        <f>SalesTable47[[#This Row],[Unit Price]]*SalesTable47[[#This Row],[Quantity]]</f>
        <v>269.5</v>
      </c>
      <c r="Q333" s="3">
        <f>ROUND(SalesTable47[[#This Row],[Unit Price]]*SalesTable47[[#This Row],[Quantity]]*(1-SalesTable47[[#This Row],[Discount %]]),2)</f>
        <v>256.02999999999997</v>
      </c>
      <c r="R333" s="3">
        <f>SalesTable47[[#This Row],[Net Revenue]]-SalesTable47[[#This Row],[Total Cost]]</f>
        <v>138.13</v>
      </c>
      <c r="S333" s="34">
        <f>SalesTable47[[#This Row],[Profit]]/SalesTable47[[#This Row],[Net Revenue]]</f>
        <v>0.53950708901300637</v>
      </c>
      <c r="T333" s="3"/>
    </row>
    <row r="334" spans="1:20">
      <c r="A334" s="1">
        <v>45984</v>
      </c>
      <c r="B334" t="s">
        <v>392</v>
      </c>
      <c r="C334" t="s">
        <v>73</v>
      </c>
      <c r="D334" t="s">
        <v>74</v>
      </c>
      <c r="E334" t="s">
        <v>75</v>
      </c>
      <c r="F334" t="s">
        <v>25</v>
      </c>
      <c r="G334" t="s">
        <v>26</v>
      </c>
      <c r="H334" t="s">
        <v>20</v>
      </c>
      <c r="I334" s="2">
        <v>8</v>
      </c>
      <c r="J334" s="3">
        <v>32.11</v>
      </c>
      <c r="K334" s="4">
        <v>0.05</v>
      </c>
      <c r="L334" s="3">
        <v>14.47</v>
      </c>
      <c r="M334" s="3">
        <f>SalesTable47[[#This Row],[Quantity]]*SalesTable47[[#This Row],[Unit Cost]]</f>
        <v>115.76</v>
      </c>
      <c r="N334" s="3">
        <f>SalesTable47[[#This Row],[Net Revenue]]-SalesTable47[[#This Row],[Total Cost]]</f>
        <v>128.27999999999997</v>
      </c>
      <c r="O334" s="2">
        <v>8</v>
      </c>
      <c r="P334" s="3">
        <f>SalesTable47[[#This Row],[Unit Price]]*SalesTable47[[#This Row],[Quantity]]</f>
        <v>256.88</v>
      </c>
      <c r="Q334" s="3">
        <f>ROUND(SalesTable47[[#This Row],[Unit Price]]*SalesTable47[[#This Row],[Quantity]]*(1-SalesTable47[[#This Row],[Discount %]]),2)</f>
        <v>244.04</v>
      </c>
      <c r="R334" s="3">
        <f>SalesTable47[[#This Row],[Net Revenue]]-SalesTable47[[#This Row],[Total Cost]]</f>
        <v>128.27999999999997</v>
      </c>
      <c r="S334" s="34">
        <f>SalesTable47[[#This Row],[Profit]]/SalesTable47[[#This Row],[Net Revenue]]</f>
        <v>0.52565153253564978</v>
      </c>
      <c r="T334" s="3"/>
    </row>
    <row r="335" spans="1:20">
      <c r="A335" s="1">
        <v>45875</v>
      </c>
      <c r="B335" t="s">
        <v>393</v>
      </c>
      <c r="C335" t="s">
        <v>89</v>
      </c>
      <c r="D335" t="s">
        <v>90</v>
      </c>
      <c r="E335" t="s">
        <v>75</v>
      </c>
      <c r="F335" t="s">
        <v>41</v>
      </c>
      <c r="G335" t="s">
        <v>42</v>
      </c>
      <c r="H335" t="s">
        <v>20</v>
      </c>
      <c r="I335" s="2">
        <v>2</v>
      </c>
      <c r="J335" s="3">
        <v>18.670000000000002</v>
      </c>
      <c r="K335" s="4">
        <v>0.2</v>
      </c>
      <c r="L335" s="3">
        <v>6.85</v>
      </c>
      <c r="M335" s="3">
        <f>SalesTable47[[#This Row],[Quantity]]*SalesTable47[[#This Row],[Unit Cost]]</f>
        <v>13.7</v>
      </c>
      <c r="N335" s="3">
        <f>SalesTable47[[#This Row],[Net Revenue]]-SalesTable47[[#This Row],[Total Cost]]</f>
        <v>16.170000000000002</v>
      </c>
      <c r="O335" s="2">
        <v>2</v>
      </c>
      <c r="P335" s="3">
        <f>SalesTable47[[#This Row],[Unit Price]]*SalesTable47[[#This Row],[Quantity]]</f>
        <v>37.340000000000003</v>
      </c>
      <c r="Q335" s="3">
        <f>ROUND(SalesTable47[[#This Row],[Unit Price]]*SalesTable47[[#This Row],[Quantity]]*(1-SalesTable47[[#This Row],[Discount %]]),2)</f>
        <v>29.87</v>
      </c>
      <c r="R335" s="3">
        <f>SalesTable47[[#This Row],[Net Revenue]]-SalesTable47[[#This Row],[Total Cost]]</f>
        <v>16.170000000000002</v>
      </c>
      <c r="S335" s="34">
        <f>SalesTable47[[#This Row],[Profit]]/SalesTable47[[#This Row],[Net Revenue]]</f>
        <v>0.5413458319383998</v>
      </c>
      <c r="T335" s="3"/>
    </row>
    <row r="336" spans="1:20">
      <c r="A336" s="1">
        <v>45926</v>
      </c>
      <c r="B336" t="s">
        <v>394</v>
      </c>
      <c r="C336" t="s">
        <v>69</v>
      </c>
      <c r="D336" t="s">
        <v>70</v>
      </c>
      <c r="E336" t="s">
        <v>30</v>
      </c>
      <c r="F336" t="s">
        <v>18</v>
      </c>
      <c r="G336" t="s">
        <v>19</v>
      </c>
      <c r="H336" t="s">
        <v>33</v>
      </c>
      <c r="I336" s="2">
        <v>8</v>
      </c>
      <c r="J336" s="3">
        <v>40.82</v>
      </c>
      <c r="K336" s="4">
        <v>0.1</v>
      </c>
      <c r="L336" s="3">
        <v>17.93</v>
      </c>
      <c r="M336" s="3">
        <f>SalesTable47[[#This Row],[Quantity]]*SalesTable47[[#This Row],[Unit Cost]]</f>
        <v>143.44</v>
      </c>
      <c r="N336" s="3">
        <f>SalesTable47[[#This Row],[Net Revenue]]-SalesTable47[[#This Row],[Total Cost]]</f>
        <v>150.45999999999998</v>
      </c>
      <c r="O336" s="2">
        <v>0</v>
      </c>
      <c r="P336" s="3">
        <f>SalesTable47[[#This Row],[Unit Price]]*SalesTable47[[#This Row],[Quantity]]</f>
        <v>326.56</v>
      </c>
      <c r="Q336" s="3">
        <f>ROUND(SalesTable47[[#This Row],[Unit Price]]*SalesTable47[[#This Row],[Quantity]]*(1-SalesTable47[[#This Row],[Discount %]]),2)</f>
        <v>293.89999999999998</v>
      </c>
      <c r="R336" s="3">
        <f>SalesTable47[[#This Row],[Net Revenue]]-SalesTable47[[#This Row],[Total Cost]]</f>
        <v>150.45999999999998</v>
      </c>
      <c r="S336" s="34">
        <f>SalesTable47[[#This Row],[Profit]]/SalesTable47[[#This Row],[Net Revenue]]</f>
        <v>0.5119428376998979</v>
      </c>
      <c r="T336" s="3"/>
    </row>
    <row r="337" spans="1:20">
      <c r="A337" s="1">
        <v>45739</v>
      </c>
      <c r="B337" t="s">
        <v>395</v>
      </c>
      <c r="C337" t="s">
        <v>63</v>
      </c>
      <c r="D337" t="s">
        <v>64</v>
      </c>
      <c r="E337" t="s">
        <v>17</v>
      </c>
      <c r="F337" t="s">
        <v>31</v>
      </c>
      <c r="G337" t="s">
        <v>32</v>
      </c>
      <c r="H337" t="s">
        <v>33</v>
      </c>
      <c r="I337" s="2">
        <v>7</v>
      </c>
      <c r="J337" s="3">
        <v>81.72</v>
      </c>
      <c r="K337" s="4">
        <v>0</v>
      </c>
      <c r="L337" s="3">
        <v>44.77</v>
      </c>
      <c r="M337" s="3">
        <f>SalesTable47[[#This Row],[Quantity]]*SalesTable47[[#This Row],[Unit Cost]]</f>
        <v>313.39000000000004</v>
      </c>
      <c r="N337" s="3">
        <f>SalesTable47[[#This Row],[Net Revenue]]-SalesTable47[[#This Row],[Total Cost]]</f>
        <v>258.64999999999992</v>
      </c>
      <c r="O337" s="2">
        <v>0</v>
      </c>
      <c r="P337" s="3">
        <f>SalesTable47[[#This Row],[Unit Price]]*SalesTable47[[#This Row],[Quantity]]</f>
        <v>572.04</v>
      </c>
      <c r="Q337" s="3">
        <f>ROUND(SalesTable47[[#This Row],[Unit Price]]*SalesTable47[[#This Row],[Quantity]]*(1-SalesTable47[[#This Row],[Discount %]]),2)</f>
        <v>572.04</v>
      </c>
      <c r="R337" s="3">
        <f>SalesTable47[[#This Row],[Net Revenue]]-SalesTable47[[#This Row],[Total Cost]]</f>
        <v>258.64999999999992</v>
      </c>
      <c r="S337" s="34">
        <f>SalesTable47[[#This Row],[Profit]]/SalesTable47[[#This Row],[Net Revenue]]</f>
        <v>0.4521536955457659</v>
      </c>
      <c r="T337" s="3"/>
    </row>
    <row r="338" spans="1:20">
      <c r="A338" s="1">
        <v>46004</v>
      </c>
      <c r="B338" t="s">
        <v>396</v>
      </c>
      <c r="C338" t="s">
        <v>55</v>
      </c>
      <c r="D338" t="s">
        <v>56</v>
      </c>
      <c r="E338" t="s">
        <v>24</v>
      </c>
      <c r="F338" t="s">
        <v>41</v>
      </c>
      <c r="G338" t="s">
        <v>42</v>
      </c>
      <c r="H338" t="s">
        <v>20</v>
      </c>
      <c r="I338" s="2">
        <v>3</v>
      </c>
      <c r="J338" s="3">
        <v>9.6199999999999992</v>
      </c>
      <c r="K338" s="4">
        <v>0.1</v>
      </c>
      <c r="L338" s="3">
        <v>2.87</v>
      </c>
      <c r="M338" s="3">
        <f>SalesTable47[[#This Row],[Quantity]]*SalesTable47[[#This Row],[Unit Cost]]</f>
        <v>8.61</v>
      </c>
      <c r="N338" s="3">
        <f>SalesTable47[[#This Row],[Net Revenue]]-SalesTable47[[#This Row],[Total Cost]]</f>
        <v>17.36</v>
      </c>
      <c r="O338" s="2">
        <v>3</v>
      </c>
      <c r="P338" s="3">
        <f>SalesTable47[[#This Row],[Unit Price]]*SalesTable47[[#This Row],[Quantity]]</f>
        <v>28.86</v>
      </c>
      <c r="Q338" s="3">
        <f>ROUND(SalesTable47[[#This Row],[Unit Price]]*SalesTable47[[#This Row],[Quantity]]*(1-SalesTable47[[#This Row],[Discount %]]),2)</f>
        <v>25.97</v>
      </c>
      <c r="R338" s="3">
        <f>SalesTable47[[#This Row],[Net Revenue]]-SalesTable47[[#This Row],[Total Cost]]</f>
        <v>17.36</v>
      </c>
      <c r="S338" s="34">
        <f>SalesTable47[[#This Row],[Profit]]/SalesTable47[[#This Row],[Net Revenue]]</f>
        <v>0.66846361185983827</v>
      </c>
      <c r="T338" s="3"/>
    </row>
    <row r="339" spans="1:20">
      <c r="A339" s="1">
        <v>45747</v>
      </c>
      <c r="B339" t="s">
        <v>397</v>
      </c>
      <c r="C339" t="s">
        <v>22</v>
      </c>
      <c r="D339" t="s">
        <v>23</v>
      </c>
      <c r="E339" t="s">
        <v>24</v>
      </c>
      <c r="F339" t="s">
        <v>25</v>
      </c>
      <c r="G339" t="s">
        <v>26</v>
      </c>
      <c r="H339" t="s">
        <v>33</v>
      </c>
      <c r="I339" s="2">
        <v>2</v>
      </c>
      <c r="J339" s="3">
        <v>13.06</v>
      </c>
      <c r="K339" s="4">
        <v>0</v>
      </c>
      <c r="L339" s="3">
        <v>4.2300000000000004</v>
      </c>
      <c r="M339" s="3">
        <f>SalesTable47[[#This Row],[Quantity]]*SalesTable47[[#This Row],[Unit Cost]]</f>
        <v>8.4600000000000009</v>
      </c>
      <c r="N339" s="3">
        <f>SalesTable47[[#This Row],[Net Revenue]]-SalesTable47[[#This Row],[Total Cost]]</f>
        <v>17.66</v>
      </c>
      <c r="O339" s="2">
        <v>0</v>
      </c>
      <c r="P339" s="3">
        <f>SalesTable47[[#This Row],[Unit Price]]*SalesTable47[[#This Row],[Quantity]]</f>
        <v>26.12</v>
      </c>
      <c r="Q339" s="3">
        <f>ROUND(SalesTable47[[#This Row],[Unit Price]]*SalesTable47[[#This Row],[Quantity]]*(1-SalesTable47[[#This Row],[Discount %]]),2)</f>
        <v>26.12</v>
      </c>
      <c r="R339" s="3">
        <f>SalesTable47[[#This Row],[Net Revenue]]-SalesTable47[[#This Row],[Total Cost]]</f>
        <v>17.66</v>
      </c>
      <c r="S339" s="34">
        <f>SalesTable47[[#This Row],[Profit]]/SalesTable47[[#This Row],[Net Revenue]]</f>
        <v>0.67611026033690658</v>
      </c>
      <c r="T339" s="3"/>
    </row>
    <row r="340" spans="1:20">
      <c r="A340" s="1">
        <v>45940</v>
      </c>
      <c r="B340" t="s">
        <v>398</v>
      </c>
      <c r="C340" t="s">
        <v>69</v>
      </c>
      <c r="D340" t="s">
        <v>70</v>
      </c>
      <c r="E340" t="s">
        <v>30</v>
      </c>
      <c r="F340" t="s">
        <v>31</v>
      </c>
      <c r="G340" t="s">
        <v>32</v>
      </c>
      <c r="H340" t="s">
        <v>33</v>
      </c>
      <c r="I340" s="2">
        <v>9</v>
      </c>
      <c r="J340" s="3">
        <v>41.07</v>
      </c>
      <c r="K340" s="4">
        <v>0.1</v>
      </c>
      <c r="L340" s="3">
        <v>18.510000000000002</v>
      </c>
      <c r="M340" s="3">
        <f>SalesTable47[[#This Row],[Quantity]]*SalesTable47[[#This Row],[Unit Cost]]</f>
        <v>166.59</v>
      </c>
      <c r="N340" s="3">
        <f>SalesTable47[[#This Row],[Net Revenue]]-SalesTable47[[#This Row],[Total Cost]]</f>
        <v>166.08</v>
      </c>
      <c r="O340" s="2">
        <v>0</v>
      </c>
      <c r="P340" s="3">
        <f>SalesTable47[[#This Row],[Unit Price]]*SalesTable47[[#This Row],[Quantity]]</f>
        <v>369.63</v>
      </c>
      <c r="Q340" s="3">
        <f>ROUND(SalesTable47[[#This Row],[Unit Price]]*SalesTable47[[#This Row],[Quantity]]*(1-SalesTable47[[#This Row],[Discount %]]),2)</f>
        <v>332.67</v>
      </c>
      <c r="R340" s="3">
        <f>SalesTable47[[#This Row],[Net Revenue]]-SalesTable47[[#This Row],[Total Cost]]</f>
        <v>166.08</v>
      </c>
      <c r="S340" s="34">
        <f>SalesTable47[[#This Row],[Profit]]/SalesTable47[[#This Row],[Net Revenue]]</f>
        <v>0.49923347461448281</v>
      </c>
      <c r="T340" s="3"/>
    </row>
    <row r="341" spans="1:20">
      <c r="A341" s="1">
        <v>45980</v>
      </c>
      <c r="B341" t="s">
        <v>399</v>
      </c>
      <c r="C341" t="s">
        <v>28</v>
      </c>
      <c r="D341" t="s">
        <v>29</v>
      </c>
      <c r="E341" t="s">
        <v>30</v>
      </c>
      <c r="F341" t="s">
        <v>31</v>
      </c>
      <c r="G341" t="s">
        <v>32</v>
      </c>
      <c r="H341" t="s">
        <v>33</v>
      </c>
      <c r="I341" s="2">
        <v>11</v>
      </c>
      <c r="J341" s="3">
        <v>24.57</v>
      </c>
      <c r="K341" s="4">
        <v>0</v>
      </c>
      <c r="L341" s="3">
        <v>10.35</v>
      </c>
      <c r="M341" s="3">
        <f>SalesTable47[[#This Row],[Quantity]]*SalesTable47[[#This Row],[Unit Cost]]</f>
        <v>113.85</v>
      </c>
      <c r="N341" s="3">
        <f>SalesTable47[[#This Row],[Net Revenue]]-SalesTable47[[#This Row],[Total Cost]]</f>
        <v>156.41999999999999</v>
      </c>
      <c r="O341" s="2">
        <v>0</v>
      </c>
      <c r="P341" s="3">
        <f>SalesTable47[[#This Row],[Unit Price]]*SalesTable47[[#This Row],[Quantity]]</f>
        <v>270.27</v>
      </c>
      <c r="Q341" s="3">
        <f>ROUND(SalesTable47[[#This Row],[Unit Price]]*SalesTable47[[#This Row],[Quantity]]*(1-SalesTable47[[#This Row],[Discount %]]),2)</f>
        <v>270.27</v>
      </c>
      <c r="R341" s="3">
        <f>SalesTable47[[#This Row],[Net Revenue]]-SalesTable47[[#This Row],[Total Cost]]</f>
        <v>156.41999999999999</v>
      </c>
      <c r="S341" s="34">
        <f>SalesTable47[[#This Row],[Profit]]/SalesTable47[[#This Row],[Net Revenue]]</f>
        <v>0.5787545787545787</v>
      </c>
      <c r="T341" s="3"/>
    </row>
    <row r="342" spans="1:20">
      <c r="A342" s="1">
        <v>45969</v>
      </c>
      <c r="B342" t="s">
        <v>400</v>
      </c>
      <c r="C342" t="s">
        <v>73</v>
      </c>
      <c r="D342" t="s">
        <v>74</v>
      </c>
      <c r="E342" t="s">
        <v>75</v>
      </c>
      <c r="F342" t="s">
        <v>18</v>
      </c>
      <c r="G342" t="s">
        <v>19</v>
      </c>
      <c r="H342" t="s">
        <v>20</v>
      </c>
      <c r="I342" s="2">
        <v>7</v>
      </c>
      <c r="J342" s="3">
        <v>32.61</v>
      </c>
      <c r="K342" s="4">
        <v>0.1</v>
      </c>
      <c r="L342" s="3">
        <v>14.31</v>
      </c>
      <c r="M342" s="3">
        <f>SalesTable47[[#This Row],[Quantity]]*SalesTable47[[#This Row],[Unit Cost]]</f>
        <v>100.17</v>
      </c>
      <c r="N342" s="3">
        <f>SalesTable47[[#This Row],[Net Revenue]]-SalesTable47[[#This Row],[Total Cost]]</f>
        <v>105.27</v>
      </c>
      <c r="O342" s="2">
        <v>7</v>
      </c>
      <c r="P342" s="3">
        <f>SalesTable47[[#This Row],[Unit Price]]*SalesTable47[[#This Row],[Quantity]]</f>
        <v>228.26999999999998</v>
      </c>
      <c r="Q342" s="3">
        <f>ROUND(SalesTable47[[#This Row],[Unit Price]]*SalesTable47[[#This Row],[Quantity]]*(1-SalesTable47[[#This Row],[Discount %]]),2)</f>
        <v>205.44</v>
      </c>
      <c r="R342" s="3">
        <f>SalesTable47[[#This Row],[Net Revenue]]-SalesTable47[[#This Row],[Total Cost]]</f>
        <v>105.27</v>
      </c>
      <c r="S342" s="34">
        <f>SalesTable47[[#This Row],[Profit]]/SalesTable47[[#This Row],[Net Revenue]]</f>
        <v>0.5124123831775701</v>
      </c>
      <c r="T342" s="3"/>
    </row>
    <row r="343" spans="1:20">
      <c r="A343" s="1">
        <v>45803</v>
      </c>
      <c r="B343" t="s">
        <v>401</v>
      </c>
      <c r="C343" t="s">
        <v>66</v>
      </c>
      <c r="D343" t="s">
        <v>67</v>
      </c>
      <c r="E343" t="s">
        <v>30</v>
      </c>
      <c r="F343" t="s">
        <v>41</v>
      </c>
      <c r="G343" t="s">
        <v>42</v>
      </c>
      <c r="H343" t="s">
        <v>20</v>
      </c>
      <c r="I343" s="2">
        <v>3</v>
      </c>
      <c r="J343" s="3">
        <v>69.650000000000006</v>
      </c>
      <c r="K343" s="4">
        <v>0</v>
      </c>
      <c r="L343" s="3">
        <v>33.99</v>
      </c>
      <c r="M343" s="3">
        <f>SalesTable47[[#This Row],[Quantity]]*SalesTable47[[#This Row],[Unit Cost]]</f>
        <v>101.97</v>
      </c>
      <c r="N343" s="3">
        <f>SalesTable47[[#This Row],[Net Revenue]]-SalesTable47[[#This Row],[Total Cost]]</f>
        <v>106.97999999999999</v>
      </c>
      <c r="O343" s="2">
        <v>3</v>
      </c>
      <c r="P343" s="3">
        <f>SalesTable47[[#This Row],[Unit Price]]*SalesTable47[[#This Row],[Quantity]]</f>
        <v>208.95000000000002</v>
      </c>
      <c r="Q343" s="3">
        <f>ROUND(SalesTable47[[#This Row],[Unit Price]]*SalesTable47[[#This Row],[Quantity]]*(1-SalesTable47[[#This Row],[Discount %]]),2)</f>
        <v>208.95</v>
      </c>
      <c r="R343" s="3">
        <f>SalesTable47[[#This Row],[Net Revenue]]-SalesTable47[[#This Row],[Total Cost]]</f>
        <v>106.97999999999999</v>
      </c>
      <c r="S343" s="34">
        <f>SalesTable47[[#This Row],[Profit]]/SalesTable47[[#This Row],[Net Revenue]]</f>
        <v>0.51198851399856427</v>
      </c>
      <c r="T343" s="3"/>
    </row>
    <row r="344" spans="1:20">
      <c r="A344" s="1">
        <v>45826</v>
      </c>
      <c r="B344" t="s">
        <v>402</v>
      </c>
      <c r="C344" t="s">
        <v>82</v>
      </c>
      <c r="D344" t="s">
        <v>83</v>
      </c>
      <c r="E344" t="s">
        <v>75</v>
      </c>
      <c r="F344" t="s">
        <v>41</v>
      </c>
      <c r="G344" t="s">
        <v>42</v>
      </c>
      <c r="H344" t="s">
        <v>33</v>
      </c>
      <c r="I344" s="2">
        <v>6</v>
      </c>
      <c r="J344" s="3">
        <v>27.62</v>
      </c>
      <c r="K344" s="4">
        <v>0.05</v>
      </c>
      <c r="L344" s="3">
        <v>11.59</v>
      </c>
      <c r="M344" s="3">
        <f>SalesTable47[[#This Row],[Quantity]]*SalesTable47[[#This Row],[Unit Cost]]</f>
        <v>69.539999999999992</v>
      </c>
      <c r="N344" s="3">
        <f>SalesTable47[[#This Row],[Net Revenue]]-SalesTable47[[#This Row],[Total Cost]]</f>
        <v>87.890000000000015</v>
      </c>
      <c r="O344" s="2">
        <v>0</v>
      </c>
      <c r="P344" s="3">
        <f>SalesTable47[[#This Row],[Unit Price]]*SalesTable47[[#This Row],[Quantity]]</f>
        <v>165.72</v>
      </c>
      <c r="Q344" s="3">
        <f>ROUND(SalesTable47[[#This Row],[Unit Price]]*SalesTable47[[#This Row],[Quantity]]*(1-SalesTable47[[#This Row],[Discount %]]),2)</f>
        <v>157.43</v>
      </c>
      <c r="R344" s="3">
        <f>SalesTable47[[#This Row],[Net Revenue]]-SalesTable47[[#This Row],[Total Cost]]</f>
        <v>87.890000000000015</v>
      </c>
      <c r="S344" s="34">
        <f>SalesTable47[[#This Row],[Profit]]/SalesTable47[[#This Row],[Net Revenue]]</f>
        <v>0.55827987041859883</v>
      </c>
      <c r="T344" s="3"/>
    </row>
    <row r="345" spans="1:20">
      <c r="A345" s="1">
        <v>45716</v>
      </c>
      <c r="B345" t="s">
        <v>403</v>
      </c>
      <c r="C345" t="s">
        <v>28</v>
      </c>
      <c r="D345" t="s">
        <v>29</v>
      </c>
      <c r="E345" t="s">
        <v>30</v>
      </c>
      <c r="F345" t="s">
        <v>18</v>
      </c>
      <c r="G345" t="s">
        <v>19</v>
      </c>
      <c r="H345" t="s">
        <v>20</v>
      </c>
      <c r="I345" s="2">
        <v>2</v>
      </c>
      <c r="J345" s="3">
        <v>24.4</v>
      </c>
      <c r="K345" s="4">
        <v>0.15</v>
      </c>
      <c r="L345" s="3">
        <v>10.36</v>
      </c>
      <c r="M345" s="3">
        <f>SalesTable47[[#This Row],[Quantity]]*SalesTable47[[#This Row],[Unit Cost]]</f>
        <v>20.72</v>
      </c>
      <c r="N345" s="3">
        <f>SalesTable47[[#This Row],[Net Revenue]]-SalesTable47[[#This Row],[Total Cost]]</f>
        <v>20.759999999999998</v>
      </c>
      <c r="O345" s="2">
        <v>2</v>
      </c>
      <c r="P345" s="3">
        <f>SalesTable47[[#This Row],[Unit Price]]*SalesTable47[[#This Row],[Quantity]]</f>
        <v>48.8</v>
      </c>
      <c r="Q345" s="3">
        <f>ROUND(SalesTable47[[#This Row],[Unit Price]]*SalesTable47[[#This Row],[Quantity]]*(1-SalesTable47[[#This Row],[Discount %]]),2)</f>
        <v>41.48</v>
      </c>
      <c r="R345" s="3">
        <f>SalesTable47[[#This Row],[Net Revenue]]-SalesTable47[[#This Row],[Total Cost]]</f>
        <v>20.759999999999998</v>
      </c>
      <c r="S345" s="34">
        <f>SalesTable47[[#This Row],[Profit]]/SalesTable47[[#This Row],[Net Revenue]]</f>
        <v>0.50048216007714563</v>
      </c>
      <c r="T345" s="3"/>
    </row>
    <row r="346" spans="1:20">
      <c r="A346" s="1">
        <v>45691</v>
      </c>
      <c r="B346" t="s">
        <v>404</v>
      </c>
      <c r="C346" t="s">
        <v>73</v>
      </c>
      <c r="D346" t="s">
        <v>74</v>
      </c>
      <c r="E346" t="s">
        <v>75</v>
      </c>
      <c r="F346" t="s">
        <v>25</v>
      </c>
      <c r="G346" t="s">
        <v>26</v>
      </c>
      <c r="H346" t="s">
        <v>33</v>
      </c>
      <c r="I346" s="2">
        <v>7</v>
      </c>
      <c r="J346" s="3">
        <v>32.380000000000003</v>
      </c>
      <c r="K346" s="4">
        <v>0.1</v>
      </c>
      <c r="L346" s="3">
        <v>14.45</v>
      </c>
      <c r="M346" s="3">
        <f>SalesTable47[[#This Row],[Quantity]]*SalesTable47[[#This Row],[Unit Cost]]</f>
        <v>101.14999999999999</v>
      </c>
      <c r="N346" s="3">
        <f>SalesTable47[[#This Row],[Net Revenue]]-SalesTable47[[#This Row],[Total Cost]]</f>
        <v>102.84000000000002</v>
      </c>
      <c r="O346" s="2">
        <v>0</v>
      </c>
      <c r="P346" s="3">
        <f>SalesTable47[[#This Row],[Unit Price]]*SalesTable47[[#This Row],[Quantity]]</f>
        <v>226.66000000000003</v>
      </c>
      <c r="Q346" s="3">
        <f>ROUND(SalesTable47[[#This Row],[Unit Price]]*SalesTable47[[#This Row],[Quantity]]*(1-SalesTable47[[#This Row],[Discount %]]),2)</f>
        <v>203.99</v>
      </c>
      <c r="R346" s="3">
        <f>SalesTable47[[#This Row],[Net Revenue]]-SalesTable47[[#This Row],[Total Cost]]</f>
        <v>102.84000000000002</v>
      </c>
      <c r="S346" s="34">
        <f>SalesTable47[[#This Row],[Profit]]/SalesTable47[[#This Row],[Net Revenue]]</f>
        <v>0.50414235991960399</v>
      </c>
      <c r="T346" s="3"/>
    </row>
    <row r="347" spans="1:20">
      <c r="A347" s="1">
        <v>45745</v>
      </c>
      <c r="B347" t="s">
        <v>405</v>
      </c>
      <c r="C347" t="s">
        <v>82</v>
      </c>
      <c r="D347" t="s">
        <v>83</v>
      </c>
      <c r="E347" t="s">
        <v>75</v>
      </c>
      <c r="F347" t="s">
        <v>31</v>
      </c>
      <c r="G347" t="s">
        <v>32</v>
      </c>
      <c r="H347" t="s">
        <v>20</v>
      </c>
      <c r="I347" s="2">
        <v>2</v>
      </c>
      <c r="J347" s="3">
        <v>28.27</v>
      </c>
      <c r="K347" s="4">
        <v>0.1</v>
      </c>
      <c r="L347" s="3">
        <v>11.85</v>
      </c>
      <c r="M347" s="3">
        <f>SalesTable47[[#This Row],[Quantity]]*SalesTable47[[#This Row],[Unit Cost]]</f>
        <v>23.7</v>
      </c>
      <c r="N347" s="3">
        <f>SalesTable47[[#This Row],[Net Revenue]]-SalesTable47[[#This Row],[Total Cost]]</f>
        <v>27.19</v>
      </c>
      <c r="O347" s="2">
        <v>2</v>
      </c>
      <c r="P347" s="3">
        <f>SalesTable47[[#This Row],[Unit Price]]*SalesTable47[[#This Row],[Quantity]]</f>
        <v>56.54</v>
      </c>
      <c r="Q347" s="3">
        <f>ROUND(SalesTable47[[#This Row],[Unit Price]]*SalesTable47[[#This Row],[Quantity]]*(1-SalesTable47[[#This Row],[Discount %]]),2)</f>
        <v>50.89</v>
      </c>
      <c r="R347" s="3">
        <f>SalesTable47[[#This Row],[Net Revenue]]-SalesTable47[[#This Row],[Total Cost]]</f>
        <v>27.19</v>
      </c>
      <c r="S347" s="34">
        <f>SalesTable47[[#This Row],[Profit]]/SalesTable47[[#This Row],[Net Revenue]]</f>
        <v>0.53428964433090986</v>
      </c>
      <c r="T347" s="3"/>
    </row>
    <row r="348" spans="1:20">
      <c r="A348" s="1">
        <v>45939</v>
      </c>
      <c r="B348" t="s">
        <v>406</v>
      </c>
      <c r="C348" t="s">
        <v>45</v>
      </c>
      <c r="D348" t="s">
        <v>46</v>
      </c>
      <c r="E348" t="s">
        <v>24</v>
      </c>
      <c r="F348" t="s">
        <v>18</v>
      </c>
      <c r="G348" t="s">
        <v>19</v>
      </c>
      <c r="H348" t="s">
        <v>20</v>
      </c>
      <c r="I348" s="2">
        <v>1</v>
      </c>
      <c r="J348" s="3">
        <v>22.84</v>
      </c>
      <c r="K348" s="4">
        <v>0.2</v>
      </c>
      <c r="L348" s="3">
        <v>8.3800000000000008</v>
      </c>
      <c r="M348" s="3">
        <f>SalesTable47[[#This Row],[Quantity]]*SalesTable47[[#This Row],[Unit Cost]]</f>
        <v>8.3800000000000008</v>
      </c>
      <c r="N348" s="3">
        <f>SalesTable47[[#This Row],[Net Revenue]]-SalesTable47[[#This Row],[Total Cost]]</f>
        <v>9.8899999999999988</v>
      </c>
      <c r="O348" s="2">
        <v>1</v>
      </c>
      <c r="P348" s="3">
        <f>SalesTable47[[#This Row],[Unit Price]]*SalesTable47[[#This Row],[Quantity]]</f>
        <v>22.84</v>
      </c>
      <c r="Q348" s="3">
        <f>ROUND(SalesTable47[[#This Row],[Unit Price]]*SalesTable47[[#This Row],[Quantity]]*(1-SalesTable47[[#This Row],[Discount %]]),2)</f>
        <v>18.27</v>
      </c>
      <c r="R348" s="3">
        <f>SalesTable47[[#This Row],[Net Revenue]]-SalesTable47[[#This Row],[Total Cost]]</f>
        <v>9.8899999999999988</v>
      </c>
      <c r="S348" s="34">
        <f>SalesTable47[[#This Row],[Profit]]/SalesTable47[[#This Row],[Net Revenue]]</f>
        <v>0.5413245758073344</v>
      </c>
      <c r="T348" s="3"/>
    </row>
    <row r="349" spans="1:20">
      <c r="A349" s="1">
        <v>45791</v>
      </c>
      <c r="B349" t="s">
        <v>407</v>
      </c>
      <c r="C349" t="s">
        <v>66</v>
      </c>
      <c r="D349" t="s">
        <v>67</v>
      </c>
      <c r="E349" t="s">
        <v>30</v>
      </c>
      <c r="F349" t="s">
        <v>18</v>
      </c>
      <c r="G349" t="s">
        <v>19</v>
      </c>
      <c r="H349" t="s">
        <v>33</v>
      </c>
      <c r="I349" s="2">
        <v>4</v>
      </c>
      <c r="J349" s="3">
        <v>69.91</v>
      </c>
      <c r="K349" s="4">
        <v>0</v>
      </c>
      <c r="L349" s="3">
        <v>33.36</v>
      </c>
      <c r="M349" s="3">
        <f>SalesTable47[[#This Row],[Quantity]]*SalesTable47[[#This Row],[Unit Cost]]</f>
        <v>133.44</v>
      </c>
      <c r="N349" s="3">
        <f>SalesTable47[[#This Row],[Net Revenue]]-SalesTable47[[#This Row],[Total Cost]]</f>
        <v>146.19999999999999</v>
      </c>
      <c r="O349" s="2">
        <v>0</v>
      </c>
      <c r="P349" s="3">
        <f>SalesTable47[[#This Row],[Unit Price]]*SalesTable47[[#This Row],[Quantity]]</f>
        <v>279.64</v>
      </c>
      <c r="Q349" s="3">
        <f>ROUND(SalesTable47[[#This Row],[Unit Price]]*SalesTable47[[#This Row],[Quantity]]*(1-SalesTable47[[#This Row],[Discount %]]),2)</f>
        <v>279.64</v>
      </c>
      <c r="R349" s="3">
        <f>SalesTable47[[#This Row],[Net Revenue]]-SalesTable47[[#This Row],[Total Cost]]</f>
        <v>146.19999999999999</v>
      </c>
      <c r="S349" s="34">
        <f>SalesTable47[[#This Row],[Profit]]/SalesTable47[[#This Row],[Net Revenue]]</f>
        <v>0.52281504791875266</v>
      </c>
      <c r="T349" s="3"/>
    </row>
    <row r="350" spans="1:20">
      <c r="A350" s="1">
        <v>45726</v>
      </c>
      <c r="B350" t="s">
        <v>408</v>
      </c>
      <c r="C350" t="s">
        <v>66</v>
      </c>
      <c r="D350" t="s">
        <v>67</v>
      </c>
      <c r="E350" t="s">
        <v>30</v>
      </c>
      <c r="F350" t="s">
        <v>52</v>
      </c>
      <c r="G350" t="s">
        <v>53</v>
      </c>
      <c r="H350" t="s">
        <v>33</v>
      </c>
      <c r="I350" s="2">
        <v>2</v>
      </c>
      <c r="J350" s="3">
        <v>69.56</v>
      </c>
      <c r="K350" s="4">
        <v>0.15</v>
      </c>
      <c r="L350" s="3">
        <v>34.54</v>
      </c>
      <c r="M350" s="3">
        <f>SalesTable47[[#This Row],[Quantity]]*SalesTable47[[#This Row],[Unit Cost]]</f>
        <v>69.08</v>
      </c>
      <c r="N350" s="3">
        <f>SalesTable47[[#This Row],[Net Revenue]]-SalesTable47[[#This Row],[Total Cost]]</f>
        <v>49.17</v>
      </c>
      <c r="O350" s="2">
        <v>0</v>
      </c>
      <c r="P350" s="3">
        <f>SalesTable47[[#This Row],[Unit Price]]*SalesTable47[[#This Row],[Quantity]]</f>
        <v>139.12</v>
      </c>
      <c r="Q350" s="3">
        <f>ROUND(SalesTable47[[#This Row],[Unit Price]]*SalesTable47[[#This Row],[Quantity]]*(1-SalesTable47[[#This Row],[Discount %]]),2)</f>
        <v>118.25</v>
      </c>
      <c r="R350" s="3">
        <f>SalesTable47[[#This Row],[Net Revenue]]-SalesTable47[[#This Row],[Total Cost]]</f>
        <v>49.17</v>
      </c>
      <c r="S350" s="34">
        <f>SalesTable47[[#This Row],[Profit]]/SalesTable47[[#This Row],[Net Revenue]]</f>
        <v>0.41581395348837213</v>
      </c>
      <c r="T350" s="3"/>
    </row>
    <row r="351" spans="1:20">
      <c r="A351" s="1">
        <v>45768</v>
      </c>
      <c r="B351" t="s">
        <v>409</v>
      </c>
      <c r="C351" t="s">
        <v>22</v>
      </c>
      <c r="D351" t="s">
        <v>23</v>
      </c>
      <c r="E351" t="s">
        <v>24</v>
      </c>
      <c r="F351" t="s">
        <v>52</v>
      </c>
      <c r="G351" t="s">
        <v>53</v>
      </c>
      <c r="H351" t="s">
        <v>20</v>
      </c>
      <c r="I351" s="2">
        <v>7</v>
      </c>
      <c r="J351" s="3">
        <v>12.89</v>
      </c>
      <c r="K351" s="4">
        <v>0.15</v>
      </c>
      <c r="L351" s="3">
        <v>4.24</v>
      </c>
      <c r="M351" s="3">
        <f>SalesTable47[[#This Row],[Quantity]]*SalesTable47[[#This Row],[Unit Cost]]</f>
        <v>29.68</v>
      </c>
      <c r="N351" s="3">
        <f>SalesTable47[[#This Row],[Net Revenue]]-SalesTable47[[#This Row],[Total Cost]]</f>
        <v>47.02</v>
      </c>
      <c r="O351" s="2">
        <v>7</v>
      </c>
      <c r="P351" s="3">
        <f>SalesTable47[[#This Row],[Unit Price]]*SalesTable47[[#This Row],[Quantity]]</f>
        <v>90.23</v>
      </c>
      <c r="Q351" s="3">
        <f>ROUND(SalesTable47[[#This Row],[Unit Price]]*SalesTable47[[#This Row],[Quantity]]*(1-SalesTable47[[#This Row],[Discount %]]),2)</f>
        <v>76.7</v>
      </c>
      <c r="R351" s="3">
        <f>SalesTable47[[#This Row],[Net Revenue]]-SalesTable47[[#This Row],[Total Cost]]</f>
        <v>47.02</v>
      </c>
      <c r="S351" s="34">
        <f>SalesTable47[[#This Row],[Profit]]/SalesTable47[[#This Row],[Net Revenue]]</f>
        <v>0.61303780964797916</v>
      </c>
      <c r="T351" s="3"/>
    </row>
    <row r="352" spans="1:20">
      <c r="A352" s="1">
        <v>45756</v>
      </c>
      <c r="B352" t="s">
        <v>410</v>
      </c>
      <c r="C352" t="s">
        <v>55</v>
      </c>
      <c r="D352" t="s">
        <v>56</v>
      </c>
      <c r="E352" t="s">
        <v>24</v>
      </c>
      <c r="F352" t="s">
        <v>41</v>
      </c>
      <c r="G352" t="s">
        <v>42</v>
      </c>
      <c r="H352" t="s">
        <v>20</v>
      </c>
      <c r="I352" s="2">
        <v>5</v>
      </c>
      <c r="J352" s="3">
        <v>9.26</v>
      </c>
      <c r="K352" s="4">
        <v>0.1</v>
      </c>
      <c r="L352" s="3">
        <v>2.84</v>
      </c>
      <c r="M352" s="3">
        <f>SalesTable47[[#This Row],[Quantity]]*SalesTable47[[#This Row],[Unit Cost]]</f>
        <v>14.2</v>
      </c>
      <c r="N352" s="3">
        <f>SalesTable47[[#This Row],[Net Revenue]]-SalesTable47[[#This Row],[Total Cost]]</f>
        <v>27.470000000000002</v>
      </c>
      <c r="O352" s="2">
        <v>5</v>
      </c>
      <c r="P352" s="3">
        <f>SalesTable47[[#This Row],[Unit Price]]*SalesTable47[[#This Row],[Quantity]]</f>
        <v>46.3</v>
      </c>
      <c r="Q352" s="3">
        <f>ROUND(SalesTable47[[#This Row],[Unit Price]]*SalesTable47[[#This Row],[Quantity]]*(1-SalesTable47[[#This Row],[Discount %]]),2)</f>
        <v>41.67</v>
      </c>
      <c r="R352" s="3">
        <f>SalesTable47[[#This Row],[Net Revenue]]-SalesTable47[[#This Row],[Total Cost]]</f>
        <v>27.470000000000002</v>
      </c>
      <c r="S352" s="34">
        <f>SalesTable47[[#This Row],[Profit]]/SalesTable47[[#This Row],[Net Revenue]]</f>
        <v>0.65922726181905456</v>
      </c>
      <c r="T352" s="3"/>
    </row>
    <row r="353" spans="1:20">
      <c r="A353" s="1">
        <v>45969</v>
      </c>
      <c r="B353" t="s">
        <v>411</v>
      </c>
      <c r="C353" t="s">
        <v>22</v>
      </c>
      <c r="D353" t="s">
        <v>23</v>
      </c>
      <c r="E353" t="s">
        <v>24</v>
      </c>
      <c r="F353" t="s">
        <v>41</v>
      </c>
      <c r="G353" t="s">
        <v>42</v>
      </c>
      <c r="H353" t="s">
        <v>33</v>
      </c>
      <c r="I353" s="2">
        <v>8</v>
      </c>
      <c r="J353" s="3">
        <v>13.35</v>
      </c>
      <c r="K353" s="4">
        <v>0.15</v>
      </c>
      <c r="L353" s="3">
        <v>4.21</v>
      </c>
      <c r="M353" s="3">
        <f>SalesTable47[[#This Row],[Quantity]]*SalesTable47[[#This Row],[Unit Cost]]</f>
        <v>33.68</v>
      </c>
      <c r="N353" s="3">
        <f>SalesTable47[[#This Row],[Net Revenue]]-SalesTable47[[#This Row],[Total Cost]]</f>
        <v>57.1</v>
      </c>
      <c r="O353" s="2">
        <v>0</v>
      </c>
      <c r="P353" s="3">
        <f>SalesTable47[[#This Row],[Unit Price]]*SalesTable47[[#This Row],[Quantity]]</f>
        <v>106.8</v>
      </c>
      <c r="Q353" s="3">
        <f>ROUND(SalesTable47[[#This Row],[Unit Price]]*SalesTable47[[#This Row],[Quantity]]*(1-SalesTable47[[#This Row],[Discount %]]),2)</f>
        <v>90.78</v>
      </c>
      <c r="R353" s="3">
        <f>SalesTable47[[#This Row],[Net Revenue]]-SalesTable47[[#This Row],[Total Cost]]</f>
        <v>57.1</v>
      </c>
      <c r="S353" s="34">
        <f>SalesTable47[[#This Row],[Profit]]/SalesTable47[[#This Row],[Net Revenue]]</f>
        <v>0.62899317030182855</v>
      </c>
      <c r="T353" s="3"/>
    </row>
    <row r="354" spans="1:20">
      <c r="A354" s="1">
        <v>45790</v>
      </c>
      <c r="B354" t="s">
        <v>412</v>
      </c>
      <c r="C354" t="s">
        <v>63</v>
      </c>
      <c r="D354" t="s">
        <v>64</v>
      </c>
      <c r="E354" t="s">
        <v>17</v>
      </c>
      <c r="F354" t="s">
        <v>41</v>
      </c>
      <c r="G354" t="s">
        <v>42</v>
      </c>
      <c r="H354" t="s">
        <v>33</v>
      </c>
      <c r="I354" s="2">
        <v>8</v>
      </c>
      <c r="J354" s="3">
        <v>81.430000000000007</v>
      </c>
      <c r="K354" s="4">
        <v>0</v>
      </c>
      <c r="L354" s="3">
        <v>44.32</v>
      </c>
      <c r="M354" s="3">
        <f>SalesTable47[[#This Row],[Quantity]]*SalesTable47[[#This Row],[Unit Cost]]</f>
        <v>354.56</v>
      </c>
      <c r="N354" s="3">
        <f>SalesTable47[[#This Row],[Net Revenue]]-SalesTable47[[#This Row],[Total Cost]]</f>
        <v>296.88000000000005</v>
      </c>
      <c r="O354" s="2">
        <v>0</v>
      </c>
      <c r="P354" s="3">
        <f>SalesTable47[[#This Row],[Unit Price]]*SalesTable47[[#This Row],[Quantity]]</f>
        <v>651.44000000000005</v>
      </c>
      <c r="Q354" s="3">
        <f>ROUND(SalesTable47[[#This Row],[Unit Price]]*SalesTable47[[#This Row],[Quantity]]*(1-SalesTable47[[#This Row],[Discount %]]),2)</f>
        <v>651.44000000000005</v>
      </c>
      <c r="R354" s="3">
        <f>SalesTable47[[#This Row],[Net Revenue]]-SalesTable47[[#This Row],[Total Cost]]</f>
        <v>296.88000000000005</v>
      </c>
      <c r="S354" s="34">
        <f>SalesTable47[[#This Row],[Profit]]/SalesTable47[[#This Row],[Net Revenue]]</f>
        <v>0.45572884686233578</v>
      </c>
      <c r="T354" s="3"/>
    </row>
    <row r="355" spans="1:20">
      <c r="A355" s="1">
        <v>45967</v>
      </c>
      <c r="B355" t="s">
        <v>413</v>
      </c>
      <c r="C355" t="s">
        <v>69</v>
      </c>
      <c r="D355" t="s">
        <v>70</v>
      </c>
      <c r="E355" t="s">
        <v>30</v>
      </c>
      <c r="F355" t="s">
        <v>31</v>
      </c>
      <c r="G355" t="s">
        <v>32</v>
      </c>
      <c r="H355" t="s">
        <v>33</v>
      </c>
      <c r="I355" s="2">
        <v>3</v>
      </c>
      <c r="J355" s="3">
        <v>38.979999999999997</v>
      </c>
      <c r="K355" s="4">
        <v>0.2</v>
      </c>
      <c r="L355" s="3">
        <v>17.989999999999998</v>
      </c>
      <c r="M355" s="3">
        <f>SalesTable47[[#This Row],[Quantity]]*SalesTable47[[#This Row],[Unit Cost]]</f>
        <v>53.97</v>
      </c>
      <c r="N355" s="3">
        <f>SalesTable47[[#This Row],[Net Revenue]]-SalesTable47[[#This Row],[Total Cost]]</f>
        <v>39.58</v>
      </c>
      <c r="O355" s="2">
        <v>0</v>
      </c>
      <c r="P355" s="3">
        <f>SalesTable47[[#This Row],[Unit Price]]*SalesTable47[[#This Row],[Quantity]]</f>
        <v>116.94</v>
      </c>
      <c r="Q355" s="3">
        <f>ROUND(SalesTable47[[#This Row],[Unit Price]]*SalesTable47[[#This Row],[Quantity]]*(1-SalesTable47[[#This Row],[Discount %]]),2)</f>
        <v>93.55</v>
      </c>
      <c r="R355" s="3">
        <f>SalesTable47[[#This Row],[Net Revenue]]-SalesTable47[[#This Row],[Total Cost]]</f>
        <v>39.58</v>
      </c>
      <c r="S355" s="34">
        <f>SalesTable47[[#This Row],[Profit]]/SalesTable47[[#This Row],[Net Revenue]]</f>
        <v>0.42308925708177447</v>
      </c>
      <c r="T355" s="3"/>
    </row>
    <row r="356" spans="1:20">
      <c r="A356" s="1">
        <v>45911</v>
      </c>
      <c r="B356" t="s">
        <v>414</v>
      </c>
      <c r="C356" t="s">
        <v>63</v>
      </c>
      <c r="D356" t="s">
        <v>64</v>
      </c>
      <c r="E356" t="s">
        <v>17</v>
      </c>
      <c r="F356" t="s">
        <v>41</v>
      </c>
      <c r="G356" t="s">
        <v>42</v>
      </c>
      <c r="H356" t="s">
        <v>20</v>
      </c>
      <c r="I356" s="2">
        <v>4</v>
      </c>
      <c r="J356" s="3">
        <v>80.239999999999995</v>
      </c>
      <c r="K356" s="4">
        <v>0.05</v>
      </c>
      <c r="L356" s="3">
        <v>45.75</v>
      </c>
      <c r="M356" s="3">
        <f>SalesTable47[[#This Row],[Quantity]]*SalesTable47[[#This Row],[Unit Cost]]</f>
        <v>183</v>
      </c>
      <c r="N356" s="3">
        <f>SalesTable47[[#This Row],[Net Revenue]]-SalesTable47[[#This Row],[Total Cost]]</f>
        <v>121.91000000000003</v>
      </c>
      <c r="O356" s="2">
        <v>4</v>
      </c>
      <c r="P356" s="3">
        <f>SalesTable47[[#This Row],[Unit Price]]*SalesTable47[[#This Row],[Quantity]]</f>
        <v>320.95999999999998</v>
      </c>
      <c r="Q356" s="3">
        <f>ROUND(SalesTable47[[#This Row],[Unit Price]]*SalesTable47[[#This Row],[Quantity]]*(1-SalesTable47[[#This Row],[Discount %]]),2)</f>
        <v>304.91000000000003</v>
      </c>
      <c r="R356" s="3">
        <f>SalesTable47[[#This Row],[Net Revenue]]-SalesTable47[[#This Row],[Total Cost]]</f>
        <v>121.91000000000003</v>
      </c>
      <c r="S356" s="34">
        <f>SalesTable47[[#This Row],[Profit]]/SalesTable47[[#This Row],[Net Revenue]]</f>
        <v>0.39982289856023095</v>
      </c>
      <c r="T356" s="3"/>
    </row>
    <row r="357" spans="1:20">
      <c r="A357" s="1">
        <v>45680</v>
      </c>
      <c r="B357" t="s">
        <v>415</v>
      </c>
      <c r="C357" t="s">
        <v>55</v>
      </c>
      <c r="D357" t="s">
        <v>56</v>
      </c>
      <c r="E357" t="s">
        <v>24</v>
      </c>
      <c r="F357" t="s">
        <v>25</v>
      </c>
      <c r="G357" t="s">
        <v>26</v>
      </c>
      <c r="H357" t="s">
        <v>33</v>
      </c>
      <c r="I357" s="2">
        <v>3</v>
      </c>
      <c r="J357" s="3">
        <v>9.44</v>
      </c>
      <c r="K357" s="4">
        <v>0</v>
      </c>
      <c r="L357" s="3">
        <v>2.86</v>
      </c>
      <c r="M357" s="3">
        <f>SalesTable47[[#This Row],[Quantity]]*SalesTable47[[#This Row],[Unit Cost]]</f>
        <v>8.58</v>
      </c>
      <c r="N357" s="3">
        <f>SalesTable47[[#This Row],[Net Revenue]]-SalesTable47[[#This Row],[Total Cost]]</f>
        <v>19.740000000000002</v>
      </c>
      <c r="O357" s="2">
        <v>0</v>
      </c>
      <c r="P357" s="3">
        <f>SalesTable47[[#This Row],[Unit Price]]*SalesTable47[[#This Row],[Quantity]]</f>
        <v>28.32</v>
      </c>
      <c r="Q357" s="3">
        <f>ROUND(SalesTable47[[#This Row],[Unit Price]]*SalesTable47[[#This Row],[Quantity]]*(1-SalesTable47[[#This Row],[Discount %]]),2)</f>
        <v>28.32</v>
      </c>
      <c r="R357" s="3">
        <f>SalesTable47[[#This Row],[Net Revenue]]-SalesTable47[[#This Row],[Total Cost]]</f>
        <v>19.740000000000002</v>
      </c>
      <c r="S357" s="34">
        <f>SalesTable47[[#This Row],[Profit]]/SalesTable47[[#This Row],[Net Revenue]]</f>
        <v>0.69703389830508478</v>
      </c>
      <c r="T357" s="3"/>
    </row>
    <row r="358" spans="1:20">
      <c r="A358" s="1">
        <v>45900</v>
      </c>
      <c r="B358" t="s">
        <v>416</v>
      </c>
      <c r="C358" t="s">
        <v>66</v>
      </c>
      <c r="D358" t="s">
        <v>67</v>
      </c>
      <c r="E358" t="s">
        <v>30</v>
      </c>
      <c r="F358" t="s">
        <v>41</v>
      </c>
      <c r="G358" t="s">
        <v>42</v>
      </c>
      <c r="H358" t="s">
        <v>33</v>
      </c>
      <c r="I358" s="2">
        <v>1</v>
      </c>
      <c r="J358" s="3">
        <v>69.09</v>
      </c>
      <c r="K358" s="4">
        <v>0.2</v>
      </c>
      <c r="L358" s="3">
        <v>34.520000000000003</v>
      </c>
      <c r="M358" s="3">
        <f>SalesTable47[[#This Row],[Quantity]]*SalesTable47[[#This Row],[Unit Cost]]</f>
        <v>34.520000000000003</v>
      </c>
      <c r="N358" s="3">
        <f>SalesTable47[[#This Row],[Net Revenue]]-SalesTable47[[#This Row],[Total Cost]]</f>
        <v>20.75</v>
      </c>
      <c r="O358" s="2">
        <v>0</v>
      </c>
      <c r="P358" s="3">
        <f>SalesTable47[[#This Row],[Unit Price]]*SalesTable47[[#This Row],[Quantity]]</f>
        <v>69.09</v>
      </c>
      <c r="Q358" s="3">
        <f>ROUND(SalesTable47[[#This Row],[Unit Price]]*SalesTable47[[#This Row],[Quantity]]*(1-SalesTable47[[#This Row],[Discount %]]),2)</f>
        <v>55.27</v>
      </c>
      <c r="R358" s="3">
        <f>SalesTable47[[#This Row],[Net Revenue]]-SalesTable47[[#This Row],[Total Cost]]</f>
        <v>20.75</v>
      </c>
      <c r="S358" s="34">
        <f>SalesTable47[[#This Row],[Profit]]/SalesTable47[[#This Row],[Net Revenue]]</f>
        <v>0.37542970870273201</v>
      </c>
      <c r="T358" s="3"/>
    </row>
    <row r="359" spans="1:20">
      <c r="A359" s="1">
        <v>46000</v>
      </c>
      <c r="B359" t="s">
        <v>417</v>
      </c>
      <c r="C359" t="s">
        <v>82</v>
      </c>
      <c r="D359" t="s">
        <v>83</v>
      </c>
      <c r="E359" t="s">
        <v>75</v>
      </c>
      <c r="F359" t="s">
        <v>52</v>
      </c>
      <c r="G359" t="s">
        <v>53</v>
      </c>
      <c r="H359" t="s">
        <v>33</v>
      </c>
      <c r="I359" s="2">
        <v>4</v>
      </c>
      <c r="J359" s="3">
        <v>27.12</v>
      </c>
      <c r="K359" s="4">
        <v>0</v>
      </c>
      <c r="L359" s="3">
        <v>11.83</v>
      </c>
      <c r="M359" s="3">
        <f>SalesTable47[[#This Row],[Quantity]]*SalesTable47[[#This Row],[Unit Cost]]</f>
        <v>47.32</v>
      </c>
      <c r="N359" s="3">
        <f>SalesTable47[[#This Row],[Net Revenue]]-SalesTable47[[#This Row],[Total Cost]]</f>
        <v>61.160000000000004</v>
      </c>
      <c r="O359" s="2">
        <v>0</v>
      </c>
      <c r="P359" s="3">
        <f>SalesTable47[[#This Row],[Unit Price]]*SalesTable47[[#This Row],[Quantity]]</f>
        <v>108.48</v>
      </c>
      <c r="Q359" s="3">
        <f>ROUND(SalesTable47[[#This Row],[Unit Price]]*SalesTable47[[#This Row],[Quantity]]*(1-SalesTable47[[#This Row],[Discount %]]),2)</f>
        <v>108.48</v>
      </c>
      <c r="R359" s="3">
        <f>SalesTable47[[#This Row],[Net Revenue]]-SalesTable47[[#This Row],[Total Cost]]</f>
        <v>61.160000000000004</v>
      </c>
      <c r="S359" s="34">
        <f>SalesTable47[[#This Row],[Profit]]/SalesTable47[[#This Row],[Net Revenue]]</f>
        <v>0.5637905604719764</v>
      </c>
      <c r="T359" s="3"/>
    </row>
    <row r="360" spans="1:20">
      <c r="A360" s="1">
        <v>45821</v>
      </c>
      <c r="B360" t="s">
        <v>418</v>
      </c>
      <c r="C360" t="s">
        <v>63</v>
      </c>
      <c r="D360" t="s">
        <v>64</v>
      </c>
      <c r="E360" t="s">
        <v>17</v>
      </c>
      <c r="F360" t="s">
        <v>18</v>
      </c>
      <c r="G360" t="s">
        <v>19</v>
      </c>
      <c r="H360" t="s">
        <v>33</v>
      </c>
      <c r="I360" s="2">
        <v>1</v>
      </c>
      <c r="J360" s="3">
        <v>79.87</v>
      </c>
      <c r="K360" s="4">
        <v>0.05</v>
      </c>
      <c r="L360" s="3">
        <v>45.71</v>
      </c>
      <c r="M360" s="3">
        <f>SalesTable47[[#This Row],[Quantity]]*SalesTable47[[#This Row],[Unit Cost]]</f>
        <v>45.71</v>
      </c>
      <c r="N360" s="3">
        <f>SalesTable47[[#This Row],[Net Revenue]]-SalesTable47[[#This Row],[Total Cost]]</f>
        <v>30.169999999999995</v>
      </c>
      <c r="O360" s="2">
        <v>0</v>
      </c>
      <c r="P360" s="3">
        <f>SalesTable47[[#This Row],[Unit Price]]*SalesTable47[[#This Row],[Quantity]]</f>
        <v>79.87</v>
      </c>
      <c r="Q360" s="3">
        <f>ROUND(SalesTable47[[#This Row],[Unit Price]]*SalesTable47[[#This Row],[Quantity]]*(1-SalesTable47[[#This Row],[Discount %]]),2)</f>
        <v>75.88</v>
      </c>
      <c r="R360" s="3">
        <f>SalesTable47[[#This Row],[Net Revenue]]-SalesTable47[[#This Row],[Total Cost]]</f>
        <v>30.169999999999995</v>
      </c>
      <c r="S360" s="34">
        <f>SalesTable47[[#This Row],[Profit]]/SalesTable47[[#This Row],[Net Revenue]]</f>
        <v>0.39760147601476009</v>
      </c>
      <c r="T360" s="3"/>
    </row>
    <row r="361" spans="1:20">
      <c r="A361" s="1">
        <v>45684</v>
      </c>
      <c r="B361" t="s">
        <v>419</v>
      </c>
      <c r="C361" t="s">
        <v>58</v>
      </c>
      <c r="D361" t="s">
        <v>59</v>
      </c>
      <c r="E361" t="s">
        <v>17</v>
      </c>
      <c r="F361" t="s">
        <v>18</v>
      </c>
      <c r="G361" t="s">
        <v>19</v>
      </c>
      <c r="H361" t="s">
        <v>20</v>
      </c>
      <c r="I361" s="2">
        <v>7</v>
      </c>
      <c r="J361" s="3">
        <v>20.420000000000002</v>
      </c>
      <c r="K361" s="4">
        <v>0</v>
      </c>
      <c r="L361" s="3">
        <v>7.22</v>
      </c>
      <c r="M361" s="3">
        <f>SalesTable47[[#This Row],[Quantity]]*SalesTable47[[#This Row],[Unit Cost]]</f>
        <v>50.54</v>
      </c>
      <c r="N361" s="3">
        <f>SalesTable47[[#This Row],[Net Revenue]]-SalesTable47[[#This Row],[Total Cost]]</f>
        <v>92.4</v>
      </c>
      <c r="O361" s="2">
        <v>7</v>
      </c>
      <c r="P361" s="3">
        <f>SalesTable47[[#This Row],[Unit Price]]*SalesTable47[[#This Row],[Quantity]]</f>
        <v>142.94</v>
      </c>
      <c r="Q361" s="3">
        <f>ROUND(SalesTable47[[#This Row],[Unit Price]]*SalesTable47[[#This Row],[Quantity]]*(1-SalesTable47[[#This Row],[Discount %]]),2)</f>
        <v>142.94</v>
      </c>
      <c r="R361" s="3">
        <f>SalesTable47[[#This Row],[Net Revenue]]-SalesTable47[[#This Row],[Total Cost]]</f>
        <v>92.4</v>
      </c>
      <c r="S361" s="34">
        <f>SalesTable47[[#This Row],[Profit]]/SalesTable47[[#This Row],[Net Revenue]]</f>
        <v>0.64642507345739475</v>
      </c>
      <c r="T361" s="3"/>
    </row>
    <row r="362" spans="1:20">
      <c r="A362" s="1">
        <v>45801</v>
      </c>
      <c r="B362" t="s">
        <v>420</v>
      </c>
      <c r="C362" t="s">
        <v>89</v>
      </c>
      <c r="D362" t="s">
        <v>90</v>
      </c>
      <c r="E362" t="s">
        <v>75</v>
      </c>
      <c r="F362" t="s">
        <v>18</v>
      </c>
      <c r="G362" t="s">
        <v>19</v>
      </c>
      <c r="H362" t="s">
        <v>20</v>
      </c>
      <c r="I362" s="2">
        <v>3</v>
      </c>
      <c r="J362" s="3">
        <v>19.16</v>
      </c>
      <c r="K362" s="4">
        <v>0.05</v>
      </c>
      <c r="L362" s="3">
        <v>7.01</v>
      </c>
      <c r="M362" s="3">
        <f>SalesTable47[[#This Row],[Quantity]]*SalesTable47[[#This Row],[Unit Cost]]</f>
        <v>21.03</v>
      </c>
      <c r="N362" s="3">
        <f>SalesTable47[[#This Row],[Net Revenue]]-SalesTable47[[#This Row],[Total Cost]]</f>
        <v>33.58</v>
      </c>
      <c r="O362" s="2">
        <v>3</v>
      </c>
      <c r="P362" s="3">
        <f>SalesTable47[[#This Row],[Unit Price]]*SalesTable47[[#This Row],[Quantity]]</f>
        <v>57.480000000000004</v>
      </c>
      <c r="Q362" s="3">
        <f>ROUND(SalesTable47[[#This Row],[Unit Price]]*SalesTable47[[#This Row],[Quantity]]*(1-SalesTable47[[#This Row],[Discount %]]),2)</f>
        <v>54.61</v>
      </c>
      <c r="R362" s="3">
        <f>SalesTable47[[#This Row],[Net Revenue]]-SalesTable47[[#This Row],[Total Cost]]</f>
        <v>33.58</v>
      </c>
      <c r="S362" s="34">
        <f>SalesTable47[[#This Row],[Profit]]/SalesTable47[[#This Row],[Net Revenue]]</f>
        <v>0.61490569492766889</v>
      </c>
      <c r="T362" s="3"/>
    </row>
    <row r="363" spans="1:20">
      <c r="A363" s="1">
        <v>45824</v>
      </c>
      <c r="B363" t="s">
        <v>421</v>
      </c>
      <c r="C363" t="s">
        <v>58</v>
      </c>
      <c r="D363" t="s">
        <v>59</v>
      </c>
      <c r="E363" t="s">
        <v>17</v>
      </c>
      <c r="F363" t="s">
        <v>25</v>
      </c>
      <c r="G363" t="s">
        <v>26</v>
      </c>
      <c r="H363" t="s">
        <v>33</v>
      </c>
      <c r="I363" s="2">
        <v>6</v>
      </c>
      <c r="J363" s="3">
        <v>20.010000000000002</v>
      </c>
      <c r="K363" s="4">
        <v>0</v>
      </c>
      <c r="L363" s="3">
        <v>7.17</v>
      </c>
      <c r="M363" s="3">
        <f>SalesTable47[[#This Row],[Quantity]]*SalesTable47[[#This Row],[Unit Cost]]</f>
        <v>43.019999999999996</v>
      </c>
      <c r="N363" s="3">
        <f>SalesTable47[[#This Row],[Net Revenue]]-SalesTable47[[#This Row],[Total Cost]]</f>
        <v>77.040000000000006</v>
      </c>
      <c r="O363" s="2">
        <v>0</v>
      </c>
      <c r="P363" s="3">
        <f>SalesTable47[[#This Row],[Unit Price]]*SalesTable47[[#This Row],[Quantity]]</f>
        <v>120.06</v>
      </c>
      <c r="Q363" s="3">
        <f>ROUND(SalesTable47[[#This Row],[Unit Price]]*SalesTable47[[#This Row],[Quantity]]*(1-SalesTable47[[#This Row],[Discount %]]),2)</f>
        <v>120.06</v>
      </c>
      <c r="R363" s="3">
        <f>SalesTable47[[#This Row],[Net Revenue]]-SalesTable47[[#This Row],[Total Cost]]</f>
        <v>77.040000000000006</v>
      </c>
      <c r="S363" s="34">
        <f>SalesTable47[[#This Row],[Profit]]/SalesTable47[[#This Row],[Net Revenue]]</f>
        <v>0.64167916041979012</v>
      </c>
      <c r="T363" s="3"/>
    </row>
    <row r="364" spans="1:20">
      <c r="A364" s="1">
        <v>45943</v>
      </c>
      <c r="B364" t="s">
        <v>422</v>
      </c>
      <c r="C364" t="s">
        <v>69</v>
      </c>
      <c r="D364" t="s">
        <v>70</v>
      </c>
      <c r="E364" t="s">
        <v>30</v>
      </c>
      <c r="F364" t="s">
        <v>25</v>
      </c>
      <c r="G364" t="s">
        <v>26</v>
      </c>
      <c r="H364" t="s">
        <v>33</v>
      </c>
      <c r="I364" s="2">
        <v>1</v>
      </c>
      <c r="J364" s="3">
        <v>39.25</v>
      </c>
      <c r="K364" s="4">
        <v>0.05</v>
      </c>
      <c r="L364" s="3">
        <v>18.5</v>
      </c>
      <c r="M364" s="3">
        <f>SalesTable47[[#This Row],[Quantity]]*SalesTable47[[#This Row],[Unit Cost]]</f>
        <v>18.5</v>
      </c>
      <c r="N364" s="3">
        <f>SalesTable47[[#This Row],[Net Revenue]]-SalesTable47[[#This Row],[Total Cost]]</f>
        <v>18.79</v>
      </c>
      <c r="O364" s="2">
        <v>0</v>
      </c>
      <c r="P364" s="3">
        <f>SalesTable47[[#This Row],[Unit Price]]*SalesTable47[[#This Row],[Quantity]]</f>
        <v>39.25</v>
      </c>
      <c r="Q364" s="3">
        <f>ROUND(SalesTable47[[#This Row],[Unit Price]]*SalesTable47[[#This Row],[Quantity]]*(1-SalesTable47[[#This Row],[Discount %]]),2)</f>
        <v>37.29</v>
      </c>
      <c r="R364" s="3">
        <f>SalesTable47[[#This Row],[Net Revenue]]-SalesTable47[[#This Row],[Total Cost]]</f>
        <v>18.79</v>
      </c>
      <c r="S364" s="34">
        <f>SalesTable47[[#This Row],[Profit]]/SalesTable47[[#This Row],[Net Revenue]]</f>
        <v>0.50388844194153926</v>
      </c>
      <c r="T364" s="3"/>
    </row>
    <row r="365" spans="1:20">
      <c r="A365" s="1">
        <v>45762</v>
      </c>
      <c r="B365" t="s">
        <v>423</v>
      </c>
      <c r="C365" t="s">
        <v>28</v>
      </c>
      <c r="D365" t="s">
        <v>29</v>
      </c>
      <c r="E365" t="s">
        <v>30</v>
      </c>
      <c r="F365" t="s">
        <v>18</v>
      </c>
      <c r="G365" t="s">
        <v>19</v>
      </c>
      <c r="H365" t="s">
        <v>33</v>
      </c>
      <c r="I365" s="2">
        <v>2</v>
      </c>
      <c r="J365" s="3">
        <v>25.48</v>
      </c>
      <c r="K365" s="4">
        <v>0.2</v>
      </c>
      <c r="L365" s="3">
        <v>10.46</v>
      </c>
      <c r="M365" s="3">
        <f>SalesTable47[[#This Row],[Quantity]]*SalesTable47[[#This Row],[Unit Cost]]</f>
        <v>20.92</v>
      </c>
      <c r="N365" s="3">
        <f>SalesTable47[[#This Row],[Net Revenue]]-SalesTable47[[#This Row],[Total Cost]]</f>
        <v>19.850000000000001</v>
      </c>
      <c r="O365" s="2">
        <v>0</v>
      </c>
      <c r="P365" s="3">
        <f>SalesTable47[[#This Row],[Unit Price]]*SalesTable47[[#This Row],[Quantity]]</f>
        <v>50.96</v>
      </c>
      <c r="Q365" s="3">
        <f>ROUND(SalesTable47[[#This Row],[Unit Price]]*SalesTable47[[#This Row],[Quantity]]*(1-SalesTable47[[#This Row],[Discount %]]),2)</f>
        <v>40.770000000000003</v>
      </c>
      <c r="R365" s="3">
        <f>SalesTable47[[#This Row],[Net Revenue]]-SalesTable47[[#This Row],[Total Cost]]</f>
        <v>19.850000000000001</v>
      </c>
      <c r="S365" s="34">
        <f>SalesTable47[[#This Row],[Profit]]/SalesTable47[[#This Row],[Net Revenue]]</f>
        <v>0.48687760608290409</v>
      </c>
      <c r="T365" s="3"/>
    </row>
    <row r="366" spans="1:20">
      <c r="A366" s="1">
        <v>46013</v>
      </c>
      <c r="B366" t="s">
        <v>424</v>
      </c>
      <c r="C366" t="s">
        <v>28</v>
      </c>
      <c r="D366" t="s">
        <v>29</v>
      </c>
      <c r="E366" t="s">
        <v>30</v>
      </c>
      <c r="F366" t="s">
        <v>31</v>
      </c>
      <c r="G366" t="s">
        <v>32</v>
      </c>
      <c r="H366" t="s">
        <v>20</v>
      </c>
      <c r="I366" s="2">
        <v>5</v>
      </c>
      <c r="J366" s="3">
        <v>25.68</v>
      </c>
      <c r="K366" s="4">
        <v>0.15</v>
      </c>
      <c r="L366" s="3">
        <v>10.64</v>
      </c>
      <c r="M366" s="3">
        <f>SalesTable47[[#This Row],[Quantity]]*SalesTable47[[#This Row],[Unit Cost]]</f>
        <v>53.2</v>
      </c>
      <c r="N366" s="3">
        <f>SalesTable47[[#This Row],[Net Revenue]]-SalesTable47[[#This Row],[Total Cost]]</f>
        <v>55.94</v>
      </c>
      <c r="O366" s="2">
        <v>5</v>
      </c>
      <c r="P366" s="3">
        <f>SalesTable47[[#This Row],[Unit Price]]*SalesTable47[[#This Row],[Quantity]]</f>
        <v>128.4</v>
      </c>
      <c r="Q366" s="3">
        <f>ROUND(SalesTable47[[#This Row],[Unit Price]]*SalesTable47[[#This Row],[Quantity]]*(1-SalesTable47[[#This Row],[Discount %]]),2)</f>
        <v>109.14</v>
      </c>
      <c r="R366" s="3">
        <f>SalesTable47[[#This Row],[Net Revenue]]-SalesTable47[[#This Row],[Total Cost]]</f>
        <v>55.94</v>
      </c>
      <c r="S366" s="34">
        <f>SalesTable47[[#This Row],[Profit]]/SalesTable47[[#This Row],[Net Revenue]]</f>
        <v>0.51255268462525194</v>
      </c>
      <c r="T366" s="3"/>
    </row>
    <row r="367" spans="1:20">
      <c r="A367" s="1">
        <v>45774</v>
      </c>
      <c r="B367" t="s">
        <v>425</v>
      </c>
      <c r="C367" t="s">
        <v>15</v>
      </c>
      <c r="D367" t="s">
        <v>16</v>
      </c>
      <c r="E367" t="s">
        <v>17</v>
      </c>
      <c r="F367" t="s">
        <v>41</v>
      </c>
      <c r="G367" t="s">
        <v>42</v>
      </c>
      <c r="H367" t="s">
        <v>20</v>
      </c>
      <c r="I367" s="2">
        <v>3</v>
      </c>
      <c r="J367" s="3">
        <v>29.38</v>
      </c>
      <c r="K367" s="4">
        <v>0.05</v>
      </c>
      <c r="L367" s="3">
        <v>12.07</v>
      </c>
      <c r="M367" s="3">
        <f>SalesTable47[[#This Row],[Quantity]]*SalesTable47[[#This Row],[Unit Cost]]</f>
        <v>36.21</v>
      </c>
      <c r="N367" s="3">
        <f>SalesTable47[[#This Row],[Net Revenue]]-SalesTable47[[#This Row],[Total Cost]]</f>
        <v>47.52</v>
      </c>
      <c r="O367" s="2">
        <v>3</v>
      </c>
      <c r="P367" s="3">
        <f>SalesTable47[[#This Row],[Unit Price]]*SalesTable47[[#This Row],[Quantity]]</f>
        <v>88.14</v>
      </c>
      <c r="Q367" s="3">
        <f>ROUND(SalesTable47[[#This Row],[Unit Price]]*SalesTable47[[#This Row],[Quantity]]*(1-SalesTable47[[#This Row],[Discount %]]),2)</f>
        <v>83.73</v>
      </c>
      <c r="R367" s="3">
        <f>SalesTable47[[#This Row],[Net Revenue]]-SalesTable47[[#This Row],[Total Cost]]</f>
        <v>47.52</v>
      </c>
      <c r="S367" s="34">
        <f>SalesTable47[[#This Row],[Profit]]/SalesTable47[[#This Row],[Net Revenue]]</f>
        <v>0.5675385166606951</v>
      </c>
      <c r="T367" s="3"/>
    </row>
    <row r="368" spans="1:20">
      <c r="A368" s="1">
        <v>45939</v>
      </c>
      <c r="B368" t="s">
        <v>426</v>
      </c>
      <c r="C368" t="s">
        <v>45</v>
      </c>
      <c r="D368" t="s">
        <v>46</v>
      </c>
      <c r="E368" t="s">
        <v>24</v>
      </c>
      <c r="F368" t="s">
        <v>52</v>
      </c>
      <c r="G368" t="s">
        <v>53</v>
      </c>
      <c r="H368" t="s">
        <v>33</v>
      </c>
      <c r="I368" s="2">
        <v>7</v>
      </c>
      <c r="J368" s="3">
        <v>23.63</v>
      </c>
      <c r="K368" s="4">
        <v>0</v>
      </c>
      <c r="L368" s="3">
        <v>8.49</v>
      </c>
      <c r="M368" s="3">
        <f>SalesTable47[[#This Row],[Quantity]]*SalesTable47[[#This Row],[Unit Cost]]</f>
        <v>59.43</v>
      </c>
      <c r="N368" s="3">
        <f>SalesTable47[[#This Row],[Net Revenue]]-SalesTable47[[#This Row],[Total Cost]]</f>
        <v>105.97999999999999</v>
      </c>
      <c r="O368" s="2">
        <v>0</v>
      </c>
      <c r="P368" s="3">
        <f>SalesTable47[[#This Row],[Unit Price]]*SalesTable47[[#This Row],[Quantity]]</f>
        <v>165.41</v>
      </c>
      <c r="Q368" s="3">
        <f>ROUND(SalesTable47[[#This Row],[Unit Price]]*SalesTable47[[#This Row],[Quantity]]*(1-SalesTable47[[#This Row],[Discount %]]),2)</f>
        <v>165.41</v>
      </c>
      <c r="R368" s="3">
        <f>SalesTable47[[#This Row],[Net Revenue]]-SalesTable47[[#This Row],[Total Cost]]</f>
        <v>105.97999999999999</v>
      </c>
      <c r="S368" s="34">
        <f>SalesTable47[[#This Row],[Profit]]/SalesTable47[[#This Row],[Net Revenue]]</f>
        <v>0.64071096064325006</v>
      </c>
      <c r="T368" s="3"/>
    </row>
    <row r="369" spans="1:20">
      <c r="A369" s="1">
        <v>45694</v>
      </c>
      <c r="B369" t="s">
        <v>427</v>
      </c>
      <c r="C369" t="s">
        <v>55</v>
      </c>
      <c r="D369" t="s">
        <v>56</v>
      </c>
      <c r="E369" t="s">
        <v>24</v>
      </c>
      <c r="F369" t="s">
        <v>41</v>
      </c>
      <c r="G369" t="s">
        <v>42</v>
      </c>
      <c r="H369" t="s">
        <v>20</v>
      </c>
      <c r="I369" s="2">
        <v>4</v>
      </c>
      <c r="J369" s="3">
        <v>9.74</v>
      </c>
      <c r="K369" s="4">
        <v>0.05</v>
      </c>
      <c r="L369" s="3">
        <v>2.84</v>
      </c>
      <c r="M369" s="3">
        <f>SalesTable47[[#This Row],[Quantity]]*SalesTable47[[#This Row],[Unit Cost]]</f>
        <v>11.36</v>
      </c>
      <c r="N369" s="3">
        <f>SalesTable47[[#This Row],[Net Revenue]]-SalesTable47[[#This Row],[Total Cost]]</f>
        <v>25.65</v>
      </c>
      <c r="O369" s="2">
        <v>4</v>
      </c>
      <c r="P369" s="3">
        <f>SalesTable47[[#This Row],[Unit Price]]*SalesTable47[[#This Row],[Quantity]]</f>
        <v>38.96</v>
      </c>
      <c r="Q369" s="3">
        <f>ROUND(SalesTable47[[#This Row],[Unit Price]]*SalesTable47[[#This Row],[Quantity]]*(1-SalesTable47[[#This Row],[Discount %]]),2)</f>
        <v>37.01</v>
      </c>
      <c r="R369" s="3">
        <f>SalesTable47[[#This Row],[Net Revenue]]-SalesTable47[[#This Row],[Total Cost]]</f>
        <v>25.65</v>
      </c>
      <c r="S369" s="34">
        <f>SalesTable47[[#This Row],[Profit]]/SalesTable47[[#This Row],[Net Revenue]]</f>
        <v>0.69305593082950556</v>
      </c>
      <c r="T369" s="3"/>
    </row>
    <row r="370" spans="1:20">
      <c r="A370" s="1">
        <v>45786</v>
      </c>
      <c r="B370" t="s">
        <v>428</v>
      </c>
      <c r="C370" t="s">
        <v>39</v>
      </c>
      <c r="D370" t="s">
        <v>40</v>
      </c>
      <c r="E370" t="s">
        <v>30</v>
      </c>
      <c r="F370" t="s">
        <v>52</v>
      </c>
      <c r="G370" t="s">
        <v>53</v>
      </c>
      <c r="H370" t="s">
        <v>20</v>
      </c>
      <c r="I370" s="2">
        <v>3</v>
      </c>
      <c r="J370" s="3">
        <v>55.4</v>
      </c>
      <c r="K370" s="4">
        <v>0.2</v>
      </c>
      <c r="L370" s="3">
        <v>27.5</v>
      </c>
      <c r="M370" s="3">
        <f>SalesTable47[[#This Row],[Quantity]]*SalesTable47[[#This Row],[Unit Cost]]</f>
        <v>82.5</v>
      </c>
      <c r="N370" s="3">
        <f>SalesTable47[[#This Row],[Net Revenue]]-SalesTable47[[#This Row],[Total Cost]]</f>
        <v>50.460000000000008</v>
      </c>
      <c r="O370" s="2">
        <v>3</v>
      </c>
      <c r="P370" s="3">
        <f>SalesTable47[[#This Row],[Unit Price]]*SalesTable47[[#This Row],[Quantity]]</f>
        <v>166.2</v>
      </c>
      <c r="Q370" s="3">
        <f>ROUND(SalesTable47[[#This Row],[Unit Price]]*SalesTable47[[#This Row],[Quantity]]*(1-SalesTable47[[#This Row],[Discount %]]),2)</f>
        <v>132.96</v>
      </c>
      <c r="R370" s="3">
        <f>SalesTable47[[#This Row],[Net Revenue]]-SalesTable47[[#This Row],[Total Cost]]</f>
        <v>50.460000000000008</v>
      </c>
      <c r="S370" s="34">
        <f>SalesTable47[[#This Row],[Profit]]/SalesTable47[[#This Row],[Net Revenue]]</f>
        <v>0.37951263537906144</v>
      </c>
      <c r="T370" s="3"/>
    </row>
    <row r="371" spans="1:20">
      <c r="A371" s="1">
        <v>45979</v>
      </c>
      <c r="B371" t="s">
        <v>429</v>
      </c>
      <c r="C371" t="s">
        <v>45</v>
      </c>
      <c r="D371" t="s">
        <v>46</v>
      </c>
      <c r="E371" t="s">
        <v>24</v>
      </c>
      <c r="F371" t="s">
        <v>25</v>
      </c>
      <c r="G371" t="s">
        <v>26</v>
      </c>
      <c r="H371" t="s">
        <v>33</v>
      </c>
      <c r="I371" s="2">
        <v>2</v>
      </c>
      <c r="J371" s="3">
        <v>22.96</v>
      </c>
      <c r="K371" s="4">
        <v>0.1</v>
      </c>
      <c r="L371" s="3">
        <v>8.5500000000000007</v>
      </c>
      <c r="M371" s="3">
        <f>SalesTable47[[#This Row],[Quantity]]*SalesTable47[[#This Row],[Unit Cost]]</f>
        <v>17.100000000000001</v>
      </c>
      <c r="N371" s="3">
        <f>SalesTable47[[#This Row],[Net Revenue]]-SalesTable47[[#This Row],[Total Cost]]</f>
        <v>24.229999999999997</v>
      </c>
      <c r="O371" s="2">
        <v>0</v>
      </c>
      <c r="P371" s="3">
        <f>SalesTable47[[#This Row],[Unit Price]]*SalesTable47[[#This Row],[Quantity]]</f>
        <v>45.92</v>
      </c>
      <c r="Q371" s="3">
        <f>ROUND(SalesTable47[[#This Row],[Unit Price]]*SalesTable47[[#This Row],[Quantity]]*(1-SalesTable47[[#This Row],[Discount %]]),2)</f>
        <v>41.33</v>
      </c>
      <c r="R371" s="3">
        <f>SalesTable47[[#This Row],[Net Revenue]]-SalesTable47[[#This Row],[Total Cost]]</f>
        <v>24.229999999999997</v>
      </c>
      <c r="S371" s="34">
        <f>SalesTable47[[#This Row],[Profit]]/SalesTable47[[#This Row],[Net Revenue]]</f>
        <v>0.5862569562061456</v>
      </c>
      <c r="T371" s="3"/>
    </row>
    <row r="372" spans="1:20">
      <c r="A372" s="1">
        <v>46000</v>
      </c>
      <c r="B372" t="s">
        <v>430</v>
      </c>
      <c r="C372" t="s">
        <v>45</v>
      </c>
      <c r="D372" t="s">
        <v>46</v>
      </c>
      <c r="E372" t="s">
        <v>24</v>
      </c>
      <c r="F372" t="s">
        <v>18</v>
      </c>
      <c r="G372" t="s">
        <v>19</v>
      </c>
      <c r="H372" t="s">
        <v>20</v>
      </c>
      <c r="I372" s="2">
        <v>4</v>
      </c>
      <c r="J372" s="3">
        <v>23.54</v>
      </c>
      <c r="K372" s="4">
        <v>0.1</v>
      </c>
      <c r="L372" s="3">
        <v>8.58</v>
      </c>
      <c r="M372" s="3">
        <f>SalesTable47[[#This Row],[Quantity]]*SalesTable47[[#This Row],[Unit Cost]]</f>
        <v>34.32</v>
      </c>
      <c r="N372" s="3">
        <f>SalesTable47[[#This Row],[Net Revenue]]-SalesTable47[[#This Row],[Total Cost]]</f>
        <v>50.419999999999995</v>
      </c>
      <c r="O372" s="2">
        <v>4</v>
      </c>
      <c r="P372" s="3">
        <f>SalesTable47[[#This Row],[Unit Price]]*SalesTable47[[#This Row],[Quantity]]</f>
        <v>94.16</v>
      </c>
      <c r="Q372" s="3">
        <f>ROUND(SalesTable47[[#This Row],[Unit Price]]*SalesTable47[[#This Row],[Quantity]]*(1-SalesTable47[[#This Row],[Discount %]]),2)</f>
        <v>84.74</v>
      </c>
      <c r="R372" s="3">
        <f>SalesTable47[[#This Row],[Net Revenue]]-SalesTable47[[#This Row],[Total Cost]]</f>
        <v>50.419999999999995</v>
      </c>
      <c r="S372" s="34">
        <f>SalesTable47[[#This Row],[Profit]]/SalesTable47[[#This Row],[Net Revenue]]</f>
        <v>0.59499645975926363</v>
      </c>
      <c r="T372" s="3"/>
    </row>
    <row r="373" spans="1:20">
      <c r="A373" s="1">
        <v>45910</v>
      </c>
      <c r="B373" t="s">
        <v>431</v>
      </c>
      <c r="C373" t="s">
        <v>49</v>
      </c>
      <c r="D373" t="s">
        <v>50</v>
      </c>
      <c r="E373" t="s">
        <v>30</v>
      </c>
      <c r="F373" t="s">
        <v>52</v>
      </c>
      <c r="G373" t="s">
        <v>53</v>
      </c>
      <c r="H373" t="s">
        <v>33</v>
      </c>
      <c r="I373" s="2">
        <v>5</v>
      </c>
      <c r="J373" s="3">
        <v>190.94</v>
      </c>
      <c r="K373" s="4">
        <v>0.05</v>
      </c>
      <c r="L373" s="3">
        <v>117.26</v>
      </c>
      <c r="M373" s="3">
        <f>SalesTable47[[#This Row],[Quantity]]*SalesTable47[[#This Row],[Unit Cost]]</f>
        <v>586.30000000000007</v>
      </c>
      <c r="N373" s="3">
        <f>SalesTable47[[#This Row],[Net Revenue]]-SalesTable47[[#This Row],[Total Cost]]</f>
        <v>320.66999999999996</v>
      </c>
      <c r="O373" s="2">
        <v>0</v>
      </c>
      <c r="P373" s="3">
        <f>SalesTable47[[#This Row],[Unit Price]]*SalesTable47[[#This Row],[Quantity]]</f>
        <v>954.7</v>
      </c>
      <c r="Q373" s="3">
        <f>ROUND(SalesTable47[[#This Row],[Unit Price]]*SalesTable47[[#This Row],[Quantity]]*(1-SalesTable47[[#This Row],[Discount %]]),2)</f>
        <v>906.97</v>
      </c>
      <c r="R373" s="3">
        <f>SalesTable47[[#This Row],[Net Revenue]]-SalesTable47[[#This Row],[Total Cost]]</f>
        <v>320.66999999999996</v>
      </c>
      <c r="S373" s="34">
        <f>SalesTable47[[#This Row],[Profit]]/SalesTable47[[#This Row],[Net Revenue]]</f>
        <v>0.35356185981895755</v>
      </c>
      <c r="T373" s="3"/>
    </row>
    <row r="374" spans="1:20">
      <c r="A374" s="1">
        <v>45952</v>
      </c>
      <c r="B374" t="s">
        <v>432</v>
      </c>
      <c r="C374" t="s">
        <v>22</v>
      </c>
      <c r="D374" t="s">
        <v>23</v>
      </c>
      <c r="E374" t="s">
        <v>24</v>
      </c>
      <c r="F374" t="s">
        <v>52</v>
      </c>
      <c r="G374" t="s">
        <v>53</v>
      </c>
      <c r="H374" t="s">
        <v>33</v>
      </c>
      <c r="I374" s="2">
        <v>5</v>
      </c>
      <c r="J374" s="3">
        <v>13</v>
      </c>
      <c r="K374" s="4">
        <v>0</v>
      </c>
      <c r="L374" s="3">
        <v>4.3099999999999996</v>
      </c>
      <c r="M374" s="3">
        <f>SalesTable47[[#This Row],[Quantity]]*SalesTable47[[#This Row],[Unit Cost]]</f>
        <v>21.549999999999997</v>
      </c>
      <c r="N374" s="3">
        <f>SalesTable47[[#This Row],[Net Revenue]]-SalesTable47[[#This Row],[Total Cost]]</f>
        <v>43.45</v>
      </c>
      <c r="O374" s="2">
        <v>0</v>
      </c>
      <c r="P374" s="3">
        <f>SalesTable47[[#This Row],[Unit Price]]*SalesTable47[[#This Row],[Quantity]]</f>
        <v>65</v>
      </c>
      <c r="Q374" s="3">
        <f>ROUND(SalesTable47[[#This Row],[Unit Price]]*SalesTable47[[#This Row],[Quantity]]*(1-SalesTable47[[#This Row],[Discount %]]),2)</f>
        <v>65</v>
      </c>
      <c r="R374" s="3">
        <f>SalesTable47[[#This Row],[Net Revenue]]-SalesTable47[[#This Row],[Total Cost]]</f>
        <v>43.45</v>
      </c>
      <c r="S374" s="34">
        <f>SalesTable47[[#This Row],[Profit]]/SalesTable47[[#This Row],[Net Revenue]]</f>
        <v>0.66846153846153855</v>
      </c>
      <c r="T374" s="3"/>
    </row>
    <row r="375" spans="1:20">
      <c r="A375" s="1">
        <v>45997</v>
      </c>
      <c r="B375" t="s">
        <v>433</v>
      </c>
      <c r="C375" t="s">
        <v>49</v>
      </c>
      <c r="D375" t="s">
        <v>50</v>
      </c>
      <c r="E375" t="s">
        <v>30</v>
      </c>
      <c r="F375" t="s">
        <v>41</v>
      </c>
      <c r="G375" t="s">
        <v>42</v>
      </c>
      <c r="H375" t="s">
        <v>33</v>
      </c>
      <c r="I375" s="2">
        <v>8</v>
      </c>
      <c r="J375" s="3">
        <v>192.99</v>
      </c>
      <c r="K375" s="4">
        <v>0</v>
      </c>
      <c r="L375" s="3">
        <v>119.89</v>
      </c>
      <c r="M375" s="3">
        <f>SalesTable47[[#This Row],[Quantity]]*SalesTable47[[#This Row],[Unit Cost]]</f>
        <v>959.12</v>
      </c>
      <c r="N375" s="3">
        <f>SalesTable47[[#This Row],[Net Revenue]]-SalesTable47[[#This Row],[Total Cost]]</f>
        <v>584.80000000000007</v>
      </c>
      <c r="O375" s="2">
        <v>0</v>
      </c>
      <c r="P375" s="3">
        <f>SalesTable47[[#This Row],[Unit Price]]*SalesTable47[[#This Row],[Quantity]]</f>
        <v>1543.92</v>
      </c>
      <c r="Q375" s="3">
        <f>ROUND(SalesTable47[[#This Row],[Unit Price]]*SalesTable47[[#This Row],[Quantity]]*(1-SalesTable47[[#This Row],[Discount %]]),2)</f>
        <v>1543.92</v>
      </c>
      <c r="R375" s="3">
        <f>SalesTable47[[#This Row],[Net Revenue]]-SalesTable47[[#This Row],[Total Cost]]</f>
        <v>584.80000000000007</v>
      </c>
      <c r="S375" s="34">
        <f>SalesTable47[[#This Row],[Profit]]/SalesTable47[[#This Row],[Net Revenue]]</f>
        <v>0.37877610238872483</v>
      </c>
      <c r="T375" s="3"/>
    </row>
    <row r="376" spans="1:20">
      <c r="A376" s="1">
        <v>45908</v>
      </c>
      <c r="B376" t="s">
        <v>434</v>
      </c>
      <c r="C376" t="s">
        <v>73</v>
      </c>
      <c r="D376" t="s">
        <v>74</v>
      </c>
      <c r="E376" t="s">
        <v>75</v>
      </c>
      <c r="F376" t="s">
        <v>31</v>
      </c>
      <c r="G376" t="s">
        <v>32</v>
      </c>
      <c r="H376" t="s">
        <v>33</v>
      </c>
      <c r="I376" s="2">
        <v>2</v>
      </c>
      <c r="J376" s="3">
        <v>32.54</v>
      </c>
      <c r="K376" s="4">
        <v>0.1</v>
      </c>
      <c r="L376" s="3">
        <v>14.13</v>
      </c>
      <c r="M376" s="3">
        <f>SalesTable47[[#This Row],[Quantity]]*SalesTable47[[#This Row],[Unit Cost]]</f>
        <v>28.26</v>
      </c>
      <c r="N376" s="3">
        <f>SalesTable47[[#This Row],[Net Revenue]]-SalesTable47[[#This Row],[Total Cost]]</f>
        <v>30.31</v>
      </c>
      <c r="O376" s="2">
        <v>0</v>
      </c>
      <c r="P376" s="3">
        <f>SalesTable47[[#This Row],[Unit Price]]*SalesTable47[[#This Row],[Quantity]]</f>
        <v>65.08</v>
      </c>
      <c r="Q376" s="3">
        <f>ROUND(SalesTable47[[#This Row],[Unit Price]]*SalesTable47[[#This Row],[Quantity]]*(1-SalesTable47[[#This Row],[Discount %]]),2)</f>
        <v>58.57</v>
      </c>
      <c r="R376" s="3">
        <f>SalesTable47[[#This Row],[Net Revenue]]-SalesTable47[[#This Row],[Total Cost]]</f>
        <v>30.31</v>
      </c>
      <c r="S376" s="34">
        <f>SalesTable47[[#This Row],[Profit]]/SalesTable47[[#This Row],[Net Revenue]]</f>
        <v>0.51750042683967901</v>
      </c>
      <c r="T376" s="3"/>
    </row>
    <row r="377" spans="1:20">
      <c r="A377" s="1">
        <v>45884</v>
      </c>
      <c r="B377" t="s">
        <v>435</v>
      </c>
      <c r="C377" t="s">
        <v>35</v>
      </c>
      <c r="D377" t="s">
        <v>36</v>
      </c>
      <c r="E377" t="s">
        <v>17</v>
      </c>
      <c r="F377" t="s">
        <v>41</v>
      </c>
      <c r="G377" t="s">
        <v>42</v>
      </c>
      <c r="H377" t="s">
        <v>33</v>
      </c>
      <c r="I377" s="2">
        <v>7</v>
      </c>
      <c r="J377" s="3">
        <v>24.61</v>
      </c>
      <c r="K377" s="4">
        <v>0</v>
      </c>
      <c r="L377" s="3">
        <v>9.59</v>
      </c>
      <c r="M377" s="3">
        <f>SalesTable47[[#This Row],[Quantity]]*SalesTable47[[#This Row],[Unit Cost]]</f>
        <v>67.13</v>
      </c>
      <c r="N377" s="3">
        <f>SalesTable47[[#This Row],[Net Revenue]]-SalesTable47[[#This Row],[Total Cost]]</f>
        <v>105.14000000000001</v>
      </c>
      <c r="O377" s="2">
        <v>0</v>
      </c>
      <c r="P377" s="3">
        <f>SalesTable47[[#This Row],[Unit Price]]*SalesTable47[[#This Row],[Quantity]]</f>
        <v>172.26999999999998</v>
      </c>
      <c r="Q377" s="3">
        <f>ROUND(SalesTable47[[#This Row],[Unit Price]]*SalesTable47[[#This Row],[Quantity]]*(1-SalesTable47[[#This Row],[Discount %]]),2)</f>
        <v>172.27</v>
      </c>
      <c r="R377" s="3">
        <f>SalesTable47[[#This Row],[Net Revenue]]-SalesTable47[[#This Row],[Total Cost]]</f>
        <v>105.14000000000001</v>
      </c>
      <c r="S377" s="34">
        <f>SalesTable47[[#This Row],[Profit]]/SalesTable47[[#This Row],[Net Revenue]]</f>
        <v>0.61032100772043885</v>
      </c>
      <c r="T377" s="3"/>
    </row>
    <row r="378" spans="1:20">
      <c r="A378" s="1">
        <v>45720</v>
      </c>
      <c r="B378" t="s">
        <v>436</v>
      </c>
      <c r="C378" t="s">
        <v>35</v>
      </c>
      <c r="D378" t="s">
        <v>36</v>
      </c>
      <c r="E378" t="s">
        <v>17</v>
      </c>
      <c r="F378" t="s">
        <v>52</v>
      </c>
      <c r="G378" t="s">
        <v>53</v>
      </c>
      <c r="H378" t="s">
        <v>33</v>
      </c>
      <c r="I378" s="2">
        <v>3</v>
      </c>
      <c r="J378" s="3">
        <v>25.03</v>
      </c>
      <c r="K378" s="4">
        <v>0</v>
      </c>
      <c r="L378" s="3">
        <v>9.4600000000000009</v>
      </c>
      <c r="M378" s="3">
        <f>SalesTable47[[#This Row],[Quantity]]*SalesTable47[[#This Row],[Unit Cost]]</f>
        <v>28.380000000000003</v>
      </c>
      <c r="N378" s="3">
        <f>SalesTable47[[#This Row],[Net Revenue]]-SalesTable47[[#This Row],[Total Cost]]</f>
        <v>46.71</v>
      </c>
      <c r="O378" s="2">
        <v>0</v>
      </c>
      <c r="P378" s="3">
        <f>SalesTable47[[#This Row],[Unit Price]]*SalesTable47[[#This Row],[Quantity]]</f>
        <v>75.09</v>
      </c>
      <c r="Q378" s="3">
        <f>ROUND(SalesTable47[[#This Row],[Unit Price]]*SalesTable47[[#This Row],[Quantity]]*(1-SalesTable47[[#This Row],[Discount %]]),2)</f>
        <v>75.09</v>
      </c>
      <c r="R378" s="3">
        <f>SalesTable47[[#This Row],[Net Revenue]]-SalesTable47[[#This Row],[Total Cost]]</f>
        <v>46.71</v>
      </c>
      <c r="S378" s="34">
        <f>SalesTable47[[#This Row],[Profit]]/SalesTable47[[#This Row],[Net Revenue]]</f>
        <v>0.62205353575709144</v>
      </c>
      <c r="T378" s="3"/>
    </row>
    <row r="379" spans="1:20">
      <c r="A379" s="1">
        <v>45730</v>
      </c>
      <c r="B379" t="s">
        <v>437</v>
      </c>
      <c r="C379" t="s">
        <v>55</v>
      </c>
      <c r="D379" t="s">
        <v>56</v>
      </c>
      <c r="E379" t="s">
        <v>24</v>
      </c>
      <c r="F379" t="s">
        <v>52</v>
      </c>
      <c r="G379" t="s">
        <v>53</v>
      </c>
      <c r="H379" t="s">
        <v>20</v>
      </c>
      <c r="I379" s="2">
        <v>7</v>
      </c>
      <c r="J379" s="3">
        <v>9.31</v>
      </c>
      <c r="K379" s="4">
        <v>0</v>
      </c>
      <c r="L379" s="3">
        <v>2.86</v>
      </c>
      <c r="M379" s="3">
        <f>SalesTable47[[#This Row],[Quantity]]*SalesTable47[[#This Row],[Unit Cost]]</f>
        <v>20.02</v>
      </c>
      <c r="N379" s="3">
        <f>SalesTable47[[#This Row],[Net Revenue]]-SalesTable47[[#This Row],[Total Cost]]</f>
        <v>45.150000000000006</v>
      </c>
      <c r="O379" s="2">
        <v>7</v>
      </c>
      <c r="P379" s="3">
        <f>SalesTable47[[#This Row],[Unit Price]]*SalesTable47[[#This Row],[Quantity]]</f>
        <v>65.17</v>
      </c>
      <c r="Q379" s="3">
        <f>ROUND(SalesTable47[[#This Row],[Unit Price]]*SalesTable47[[#This Row],[Quantity]]*(1-SalesTable47[[#This Row],[Discount %]]),2)</f>
        <v>65.17</v>
      </c>
      <c r="R379" s="3">
        <f>SalesTable47[[#This Row],[Net Revenue]]-SalesTable47[[#This Row],[Total Cost]]</f>
        <v>45.150000000000006</v>
      </c>
      <c r="S379" s="34">
        <f>SalesTable47[[#This Row],[Profit]]/SalesTable47[[#This Row],[Net Revenue]]</f>
        <v>0.69280343716433945</v>
      </c>
      <c r="T379" s="3"/>
    </row>
    <row r="380" spans="1:20">
      <c r="A380" s="1">
        <v>45737</v>
      </c>
      <c r="B380" t="s">
        <v>438</v>
      </c>
      <c r="C380" t="s">
        <v>28</v>
      </c>
      <c r="D380" t="s">
        <v>29</v>
      </c>
      <c r="E380" t="s">
        <v>30</v>
      </c>
      <c r="F380" t="s">
        <v>41</v>
      </c>
      <c r="G380" t="s">
        <v>42</v>
      </c>
      <c r="H380" t="s">
        <v>33</v>
      </c>
      <c r="I380" s="2">
        <v>2</v>
      </c>
      <c r="J380" s="3">
        <v>25.4</v>
      </c>
      <c r="K380" s="4">
        <v>0</v>
      </c>
      <c r="L380" s="3">
        <v>10.5</v>
      </c>
      <c r="M380" s="3">
        <f>SalesTable47[[#This Row],[Quantity]]*SalesTable47[[#This Row],[Unit Cost]]</f>
        <v>21</v>
      </c>
      <c r="N380" s="3">
        <f>SalesTable47[[#This Row],[Net Revenue]]-SalesTable47[[#This Row],[Total Cost]]</f>
        <v>29.799999999999997</v>
      </c>
      <c r="O380" s="2">
        <v>0</v>
      </c>
      <c r="P380" s="3">
        <f>SalesTable47[[#This Row],[Unit Price]]*SalesTable47[[#This Row],[Quantity]]</f>
        <v>50.8</v>
      </c>
      <c r="Q380" s="3">
        <f>ROUND(SalesTable47[[#This Row],[Unit Price]]*SalesTable47[[#This Row],[Quantity]]*(1-SalesTable47[[#This Row],[Discount %]]),2)</f>
        <v>50.8</v>
      </c>
      <c r="R380" s="3">
        <f>SalesTable47[[#This Row],[Net Revenue]]-SalesTable47[[#This Row],[Total Cost]]</f>
        <v>29.799999999999997</v>
      </c>
      <c r="S380" s="34">
        <f>SalesTable47[[#This Row],[Profit]]/SalesTable47[[#This Row],[Net Revenue]]</f>
        <v>0.58661417322834641</v>
      </c>
      <c r="T380" s="3"/>
    </row>
    <row r="381" spans="1:20">
      <c r="A381" s="1">
        <v>45964</v>
      </c>
      <c r="B381" t="s">
        <v>439</v>
      </c>
      <c r="C381" t="s">
        <v>69</v>
      </c>
      <c r="D381" t="s">
        <v>70</v>
      </c>
      <c r="E381" t="s">
        <v>30</v>
      </c>
      <c r="F381" t="s">
        <v>25</v>
      </c>
      <c r="G381" t="s">
        <v>26</v>
      </c>
      <c r="H381" t="s">
        <v>33</v>
      </c>
      <c r="I381" s="2">
        <v>5</v>
      </c>
      <c r="J381" s="3">
        <v>41.11</v>
      </c>
      <c r="K381" s="4">
        <v>0.2</v>
      </c>
      <c r="L381" s="3">
        <v>18.03</v>
      </c>
      <c r="M381" s="3">
        <f>SalesTable47[[#This Row],[Quantity]]*SalesTable47[[#This Row],[Unit Cost]]</f>
        <v>90.15</v>
      </c>
      <c r="N381" s="3">
        <f>SalesTable47[[#This Row],[Net Revenue]]-SalesTable47[[#This Row],[Total Cost]]</f>
        <v>74.289999999999992</v>
      </c>
      <c r="O381" s="2">
        <v>0</v>
      </c>
      <c r="P381" s="3">
        <f>SalesTable47[[#This Row],[Unit Price]]*SalesTable47[[#This Row],[Quantity]]</f>
        <v>205.55</v>
      </c>
      <c r="Q381" s="3">
        <f>ROUND(SalesTable47[[#This Row],[Unit Price]]*SalesTable47[[#This Row],[Quantity]]*(1-SalesTable47[[#This Row],[Discount %]]),2)</f>
        <v>164.44</v>
      </c>
      <c r="R381" s="3">
        <f>SalesTable47[[#This Row],[Net Revenue]]-SalesTable47[[#This Row],[Total Cost]]</f>
        <v>74.289999999999992</v>
      </c>
      <c r="S381" s="34">
        <f>SalesTable47[[#This Row],[Profit]]/SalesTable47[[#This Row],[Net Revenue]]</f>
        <v>0.45177572366820723</v>
      </c>
      <c r="T381" s="3"/>
    </row>
    <row r="382" spans="1:20">
      <c r="A382" s="1">
        <v>45809</v>
      </c>
      <c r="B382" t="s">
        <v>440</v>
      </c>
      <c r="C382" t="s">
        <v>63</v>
      </c>
      <c r="D382" t="s">
        <v>64</v>
      </c>
      <c r="E382" t="s">
        <v>17</v>
      </c>
      <c r="F382" t="s">
        <v>18</v>
      </c>
      <c r="G382" t="s">
        <v>19</v>
      </c>
      <c r="H382" t="s">
        <v>33</v>
      </c>
      <c r="I382" s="2">
        <v>3</v>
      </c>
      <c r="J382" s="3">
        <v>77.680000000000007</v>
      </c>
      <c r="K382" s="4">
        <v>0</v>
      </c>
      <c r="L382" s="3">
        <v>45.23</v>
      </c>
      <c r="M382" s="3">
        <f>SalesTable47[[#This Row],[Quantity]]*SalesTable47[[#This Row],[Unit Cost]]</f>
        <v>135.69</v>
      </c>
      <c r="N382" s="3">
        <f>SalesTable47[[#This Row],[Net Revenue]]-SalesTable47[[#This Row],[Total Cost]]</f>
        <v>97.35</v>
      </c>
      <c r="O382" s="2">
        <v>0</v>
      </c>
      <c r="P382" s="3">
        <f>SalesTable47[[#This Row],[Unit Price]]*SalesTable47[[#This Row],[Quantity]]</f>
        <v>233.04000000000002</v>
      </c>
      <c r="Q382" s="3">
        <f>ROUND(SalesTable47[[#This Row],[Unit Price]]*SalesTable47[[#This Row],[Quantity]]*(1-SalesTable47[[#This Row],[Discount %]]),2)</f>
        <v>233.04</v>
      </c>
      <c r="R382" s="3">
        <f>SalesTable47[[#This Row],[Net Revenue]]-SalesTable47[[#This Row],[Total Cost]]</f>
        <v>97.35</v>
      </c>
      <c r="S382" s="34">
        <f>SalesTable47[[#This Row],[Profit]]/SalesTable47[[#This Row],[Net Revenue]]</f>
        <v>0.41773944387229661</v>
      </c>
      <c r="T382" s="3"/>
    </row>
    <row r="383" spans="1:20">
      <c r="A383" s="1">
        <v>45770</v>
      </c>
      <c r="B383" t="s">
        <v>441</v>
      </c>
      <c r="C383" t="s">
        <v>63</v>
      </c>
      <c r="D383" t="s">
        <v>64</v>
      </c>
      <c r="E383" t="s">
        <v>17</v>
      </c>
      <c r="F383" t="s">
        <v>18</v>
      </c>
      <c r="G383" t="s">
        <v>19</v>
      </c>
      <c r="H383" t="s">
        <v>20</v>
      </c>
      <c r="I383" s="2">
        <v>1</v>
      </c>
      <c r="J383" s="3">
        <v>80.010000000000005</v>
      </c>
      <c r="K383" s="4">
        <v>0.1</v>
      </c>
      <c r="L383" s="3">
        <v>44.64</v>
      </c>
      <c r="M383" s="3">
        <f>SalesTable47[[#This Row],[Quantity]]*SalesTable47[[#This Row],[Unit Cost]]</f>
        <v>44.64</v>
      </c>
      <c r="N383" s="3">
        <f>SalesTable47[[#This Row],[Net Revenue]]-SalesTable47[[#This Row],[Total Cost]]</f>
        <v>27.370000000000005</v>
      </c>
      <c r="O383" s="2">
        <v>1</v>
      </c>
      <c r="P383" s="3">
        <f>SalesTable47[[#This Row],[Unit Price]]*SalesTable47[[#This Row],[Quantity]]</f>
        <v>80.010000000000005</v>
      </c>
      <c r="Q383" s="3">
        <f>ROUND(SalesTable47[[#This Row],[Unit Price]]*SalesTable47[[#This Row],[Quantity]]*(1-SalesTable47[[#This Row],[Discount %]]),2)</f>
        <v>72.010000000000005</v>
      </c>
      <c r="R383" s="3">
        <f>SalesTable47[[#This Row],[Net Revenue]]-SalesTable47[[#This Row],[Total Cost]]</f>
        <v>27.370000000000005</v>
      </c>
      <c r="S383" s="34">
        <f>SalesTable47[[#This Row],[Profit]]/SalesTable47[[#This Row],[Net Revenue]]</f>
        <v>0.38008609915289548</v>
      </c>
      <c r="T383" s="3"/>
    </row>
    <row r="384" spans="1:20">
      <c r="A384" s="1">
        <v>45801</v>
      </c>
      <c r="B384" t="s">
        <v>442</v>
      </c>
      <c r="C384" t="s">
        <v>22</v>
      </c>
      <c r="D384" t="s">
        <v>23</v>
      </c>
      <c r="E384" t="s">
        <v>24</v>
      </c>
      <c r="F384" t="s">
        <v>25</v>
      </c>
      <c r="G384" t="s">
        <v>26</v>
      </c>
      <c r="H384" t="s">
        <v>33</v>
      </c>
      <c r="I384" s="2">
        <v>3</v>
      </c>
      <c r="J384" s="3">
        <v>13.14</v>
      </c>
      <c r="K384" s="4">
        <v>0</v>
      </c>
      <c r="L384" s="3">
        <v>4.22</v>
      </c>
      <c r="M384" s="3">
        <f>SalesTable47[[#This Row],[Quantity]]*SalesTable47[[#This Row],[Unit Cost]]</f>
        <v>12.66</v>
      </c>
      <c r="N384" s="3">
        <f>SalesTable47[[#This Row],[Net Revenue]]-SalesTable47[[#This Row],[Total Cost]]</f>
        <v>26.76</v>
      </c>
      <c r="O384" s="2">
        <v>0</v>
      </c>
      <c r="P384" s="3">
        <f>SalesTable47[[#This Row],[Unit Price]]*SalesTable47[[#This Row],[Quantity]]</f>
        <v>39.42</v>
      </c>
      <c r="Q384" s="3">
        <f>ROUND(SalesTable47[[#This Row],[Unit Price]]*SalesTable47[[#This Row],[Quantity]]*(1-SalesTable47[[#This Row],[Discount %]]),2)</f>
        <v>39.42</v>
      </c>
      <c r="R384" s="3">
        <f>SalesTable47[[#This Row],[Net Revenue]]-SalesTable47[[#This Row],[Total Cost]]</f>
        <v>26.76</v>
      </c>
      <c r="S384" s="34">
        <f>SalesTable47[[#This Row],[Profit]]/SalesTable47[[#This Row],[Net Revenue]]</f>
        <v>0.67884322678843223</v>
      </c>
      <c r="T384" s="3"/>
    </row>
    <row r="385" spans="1:20">
      <c r="A385" s="1">
        <v>46003</v>
      </c>
      <c r="B385" t="s">
        <v>443</v>
      </c>
      <c r="C385" t="s">
        <v>58</v>
      </c>
      <c r="D385" t="s">
        <v>59</v>
      </c>
      <c r="E385" t="s">
        <v>17</v>
      </c>
      <c r="F385" t="s">
        <v>31</v>
      </c>
      <c r="G385" t="s">
        <v>32</v>
      </c>
      <c r="H385" t="s">
        <v>20</v>
      </c>
      <c r="I385" s="2">
        <v>10</v>
      </c>
      <c r="J385" s="3">
        <v>19.41</v>
      </c>
      <c r="K385" s="4">
        <v>0.2</v>
      </c>
      <c r="L385" s="3">
        <v>7.16</v>
      </c>
      <c r="M385" s="3">
        <f>SalesTable47[[#This Row],[Quantity]]*SalesTable47[[#This Row],[Unit Cost]]</f>
        <v>71.599999999999994</v>
      </c>
      <c r="N385" s="3">
        <f>SalesTable47[[#This Row],[Net Revenue]]-SalesTable47[[#This Row],[Total Cost]]</f>
        <v>83.68</v>
      </c>
      <c r="O385" s="2">
        <v>10</v>
      </c>
      <c r="P385" s="3">
        <f>SalesTable47[[#This Row],[Unit Price]]*SalesTable47[[#This Row],[Quantity]]</f>
        <v>194.1</v>
      </c>
      <c r="Q385" s="3">
        <f>ROUND(SalesTable47[[#This Row],[Unit Price]]*SalesTable47[[#This Row],[Quantity]]*(1-SalesTable47[[#This Row],[Discount %]]),2)</f>
        <v>155.28</v>
      </c>
      <c r="R385" s="3">
        <f>SalesTable47[[#This Row],[Net Revenue]]-SalesTable47[[#This Row],[Total Cost]]</f>
        <v>83.68</v>
      </c>
      <c r="S385" s="34">
        <f>SalesTable47[[#This Row],[Profit]]/SalesTable47[[#This Row],[Net Revenue]]</f>
        <v>0.53889747552807832</v>
      </c>
      <c r="T385" s="3"/>
    </row>
    <row r="386" spans="1:20">
      <c r="A386" s="1">
        <v>45842</v>
      </c>
      <c r="B386" t="s">
        <v>444</v>
      </c>
      <c r="C386" t="s">
        <v>73</v>
      </c>
      <c r="D386" t="s">
        <v>74</v>
      </c>
      <c r="E386" t="s">
        <v>75</v>
      </c>
      <c r="F386" t="s">
        <v>41</v>
      </c>
      <c r="G386" t="s">
        <v>42</v>
      </c>
      <c r="H386" t="s">
        <v>20</v>
      </c>
      <c r="I386" s="2">
        <v>4</v>
      </c>
      <c r="J386" s="3">
        <v>32.51</v>
      </c>
      <c r="K386" s="4">
        <v>0</v>
      </c>
      <c r="L386" s="3">
        <v>13.94</v>
      </c>
      <c r="M386" s="3">
        <f>SalesTable47[[#This Row],[Quantity]]*SalesTable47[[#This Row],[Unit Cost]]</f>
        <v>55.76</v>
      </c>
      <c r="N386" s="3">
        <f>SalesTable47[[#This Row],[Net Revenue]]-SalesTable47[[#This Row],[Total Cost]]</f>
        <v>74.28</v>
      </c>
      <c r="O386" s="2">
        <v>4</v>
      </c>
      <c r="P386" s="3">
        <f>SalesTable47[[#This Row],[Unit Price]]*SalesTable47[[#This Row],[Quantity]]</f>
        <v>130.04</v>
      </c>
      <c r="Q386" s="3">
        <f>ROUND(SalesTable47[[#This Row],[Unit Price]]*SalesTable47[[#This Row],[Quantity]]*(1-SalesTable47[[#This Row],[Discount %]]),2)</f>
        <v>130.04</v>
      </c>
      <c r="R386" s="3">
        <f>SalesTable47[[#This Row],[Net Revenue]]-SalesTable47[[#This Row],[Total Cost]]</f>
        <v>74.28</v>
      </c>
      <c r="S386" s="34">
        <f>SalesTable47[[#This Row],[Profit]]/SalesTable47[[#This Row],[Net Revenue]]</f>
        <v>0.57120885881267303</v>
      </c>
      <c r="T386" s="3"/>
    </row>
    <row r="387" spans="1:20">
      <c r="A387" s="1">
        <v>45715</v>
      </c>
      <c r="B387" t="s">
        <v>445</v>
      </c>
      <c r="C387" t="s">
        <v>28</v>
      </c>
      <c r="D387" t="s">
        <v>29</v>
      </c>
      <c r="E387" t="s">
        <v>30</v>
      </c>
      <c r="F387" t="s">
        <v>41</v>
      </c>
      <c r="G387" t="s">
        <v>42</v>
      </c>
      <c r="H387" t="s">
        <v>33</v>
      </c>
      <c r="I387" s="2">
        <v>3</v>
      </c>
      <c r="J387" s="3">
        <v>24.81</v>
      </c>
      <c r="K387" s="4">
        <v>0.2</v>
      </c>
      <c r="L387" s="3">
        <v>10.4</v>
      </c>
      <c r="M387" s="3">
        <f>SalesTable47[[#This Row],[Quantity]]*SalesTable47[[#This Row],[Unit Cost]]</f>
        <v>31.200000000000003</v>
      </c>
      <c r="N387" s="3">
        <f>SalesTable47[[#This Row],[Net Revenue]]-SalesTable47[[#This Row],[Total Cost]]</f>
        <v>28.339999999999996</v>
      </c>
      <c r="O387" s="2">
        <v>0</v>
      </c>
      <c r="P387" s="3">
        <f>SalesTable47[[#This Row],[Unit Price]]*SalesTable47[[#This Row],[Quantity]]</f>
        <v>74.429999999999993</v>
      </c>
      <c r="Q387" s="3">
        <f>ROUND(SalesTable47[[#This Row],[Unit Price]]*SalesTable47[[#This Row],[Quantity]]*(1-SalesTable47[[#This Row],[Discount %]]),2)</f>
        <v>59.54</v>
      </c>
      <c r="R387" s="3">
        <f>SalesTable47[[#This Row],[Net Revenue]]-SalesTable47[[#This Row],[Total Cost]]</f>
        <v>28.339999999999996</v>
      </c>
      <c r="S387" s="34">
        <f>SalesTable47[[#This Row],[Profit]]/SalesTable47[[#This Row],[Net Revenue]]</f>
        <v>0.47598253275109165</v>
      </c>
      <c r="T387" s="3"/>
    </row>
    <row r="388" spans="1:20">
      <c r="A388" s="1">
        <v>45937</v>
      </c>
      <c r="B388" t="s">
        <v>446</v>
      </c>
      <c r="C388" t="s">
        <v>15</v>
      </c>
      <c r="D388" t="s">
        <v>16</v>
      </c>
      <c r="E388" t="s">
        <v>17</v>
      </c>
      <c r="F388" t="s">
        <v>41</v>
      </c>
      <c r="G388" t="s">
        <v>42</v>
      </c>
      <c r="H388" t="s">
        <v>20</v>
      </c>
      <c r="I388" s="2">
        <v>5</v>
      </c>
      <c r="J388" s="3">
        <v>30.28</v>
      </c>
      <c r="K388" s="4">
        <v>0.05</v>
      </c>
      <c r="L388" s="3">
        <v>12.1</v>
      </c>
      <c r="M388" s="3">
        <f>SalesTable47[[#This Row],[Quantity]]*SalesTable47[[#This Row],[Unit Cost]]</f>
        <v>60.5</v>
      </c>
      <c r="N388" s="3">
        <f>SalesTable47[[#This Row],[Net Revenue]]-SalesTable47[[#This Row],[Total Cost]]</f>
        <v>83.330000000000013</v>
      </c>
      <c r="O388" s="2">
        <v>5</v>
      </c>
      <c r="P388" s="3">
        <f>SalesTable47[[#This Row],[Unit Price]]*SalesTable47[[#This Row],[Quantity]]</f>
        <v>151.4</v>
      </c>
      <c r="Q388" s="3">
        <f>ROUND(SalesTable47[[#This Row],[Unit Price]]*SalesTable47[[#This Row],[Quantity]]*(1-SalesTable47[[#This Row],[Discount %]]),2)</f>
        <v>143.83000000000001</v>
      </c>
      <c r="R388" s="3">
        <f>SalesTable47[[#This Row],[Net Revenue]]-SalesTable47[[#This Row],[Total Cost]]</f>
        <v>83.330000000000013</v>
      </c>
      <c r="S388" s="34">
        <f>SalesTable47[[#This Row],[Profit]]/SalesTable47[[#This Row],[Net Revenue]]</f>
        <v>0.57936452756726697</v>
      </c>
      <c r="T388" s="3"/>
    </row>
    <row r="389" spans="1:20">
      <c r="A389" s="1">
        <v>45837</v>
      </c>
      <c r="B389" t="s">
        <v>447</v>
      </c>
      <c r="C389" t="s">
        <v>66</v>
      </c>
      <c r="D389" t="s">
        <v>67</v>
      </c>
      <c r="E389" t="s">
        <v>30</v>
      </c>
      <c r="F389" t="s">
        <v>25</v>
      </c>
      <c r="G389" t="s">
        <v>26</v>
      </c>
      <c r="H389" t="s">
        <v>33</v>
      </c>
      <c r="I389" s="2">
        <v>1</v>
      </c>
      <c r="J389" s="3">
        <v>68.37</v>
      </c>
      <c r="K389" s="4">
        <v>0</v>
      </c>
      <c r="L389" s="3">
        <v>34</v>
      </c>
      <c r="M389" s="3">
        <f>SalesTable47[[#This Row],[Quantity]]*SalesTable47[[#This Row],[Unit Cost]]</f>
        <v>34</v>
      </c>
      <c r="N389" s="3">
        <f>SalesTable47[[#This Row],[Net Revenue]]-SalesTable47[[#This Row],[Total Cost]]</f>
        <v>34.370000000000005</v>
      </c>
      <c r="O389" s="2">
        <v>0</v>
      </c>
      <c r="P389" s="3">
        <f>SalesTable47[[#This Row],[Unit Price]]*SalesTable47[[#This Row],[Quantity]]</f>
        <v>68.37</v>
      </c>
      <c r="Q389" s="3">
        <f>ROUND(SalesTable47[[#This Row],[Unit Price]]*SalesTable47[[#This Row],[Quantity]]*(1-SalesTable47[[#This Row],[Discount %]]),2)</f>
        <v>68.37</v>
      </c>
      <c r="R389" s="3">
        <f>SalesTable47[[#This Row],[Net Revenue]]-SalesTable47[[#This Row],[Total Cost]]</f>
        <v>34.370000000000005</v>
      </c>
      <c r="S389" s="34">
        <f>SalesTable47[[#This Row],[Profit]]/SalesTable47[[#This Row],[Net Revenue]]</f>
        <v>0.50270586514553173</v>
      </c>
      <c r="T389" s="3"/>
    </row>
    <row r="390" spans="1:20">
      <c r="A390" s="1">
        <v>45925</v>
      </c>
      <c r="B390" t="s">
        <v>448</v>
      </c>
      <c r="C390" t="s">
        <v>49</v>
      </c>
      <c r="D390" t="s">
        <v>50</v>
      </c>
      <c r="E390" t="s">
        <v>30</v>
      </c>
      <c r="F390" t="s">
        <v>25</v>
      </c>
      <c r="G390" t="s">
        <v>26</v>
      </c>
      <c r="H390" t="s">
        <v>33</v>
      </c>
      <c r="I390" s="2">
        <v>2</v>
      </c>
      <c r="J390" s="3">
        <v>188.96</v>
      </c>
      <c r="K390" s="4">
        <v>0</v>
      </c>
      <c r="L390" s="3">
        <v>115.83</v>
      </c>
      <c r="M390" s="3">
        <f>SalesTable47[[#This Row],[Quantity]]*SalesTable47[[#This Row],[Unit Cost]]</f>
        <v>231.66</v>
      </c>
      <c r="N390" s="3">
        <f>SalesTable47[[#This Row],[Net Revenue]]-SalesTable47[[#This Row],[Total Cost]]</f>
        <v>146.26000000000002</v>
      </c>
      <c r="O390" s="2">
        <v>0</v>
      </c>
      <c r="P390" s="3">
        <f>SalesTable47[[#This Row],[Unit Price]]*SalesTable47[[#This Row],[Quantity]]</f>
        <v>377.92</v>
      </c>
      <c r="Q390" s="3">
        <f>ROUND(SalesTable47[[#This Row],[Unit Price]]*SalesTable47[[#This Row],[Quantity]]*(1-SalesTable47[[#This Row],[Discount %]]),2)</f>
        <v>377.92</v>
      </c>
      <c r="R390" s="3">
        <f>SalesTable47[[#This Row],[Net Revenue]]-SalesTable47[[#This Row],[Total Cost]]</f>
        <v>146.26000000000002</v>
      </c>
      <c r="S390" s="34">
        <f>SalesTable47[[#This Row],[Profit]]/SalesTable47[[#This Row],[Net Revenue]]</f>
        <v>0.38701312447078751</v>
      </c>
      <c r="T390" s="3"/>
    </row>
    <row r="391" spans="1:20">
      <c r="A391" s="1">
        <v>45845</v>
      </c>
      <c r="B391" t="s">
        <v>449</v>
      </c>
      <c r="C391" t="s">
        <v>15</v>
      </c>
      <c r="D391" t="s">
        <v>16</v>
      </c>
      <c r="E391" t="s">
        <v>17</v>
      </c>
      <c r="F391" t="s">
        <v>52</v>
      </c>
      <c r="G391" t="s">
        <v>53</v>
      </c>
      <c r="H391" t="s">
        <v>20</v>
      </c>
      <c r="I391" s="2">
        <v>1</v>
      </c>
      <c r="J391" s="3">
        <v>30.3</v>
      </c>
      <c r="K391" s="4">
        <v>0</v>
      </c>
      <c r="L391" s="3">
        <v>12.08</v>
      </c>
      <c r="M391" s="3">
        <f>SalesTable47[[#This Row],[Quantity]]*SalesTable47[[#This Row],[Unit Cost]]</f>
        <v>12.08</v>
      </c>
      <c r="N391" s="3">
        <f>SalesTable47[[#This Row],[Net Revenue]]-SalesTable47[[#This Row],[Total Cost]]</f>
        <v>18.22</v>
      </c>
      <c r="O391" s="2">
        <v>1</v>
      </c>
      <c r="P391" s="3">
        <f>SalesTable47[[#This Row],[Unit Price]]*SalesTable47[[#This Row],[Quantity]]</f>
        <v>30.3</v>
      </c>
      <c r="Q391" s="3">
        <f>ROUND(SalesTable47[[#This Row],[Unit Price]]*SalesTable47[[#This Row],[Quantity]]*(1-SalesTable47[[#This Row],[Discount %]]),2)</f>
        <v>30.3</v>
      </c>
      <c r="R391" s="3">
        <f>SalesTable47[[#This Row],[Net Revenue]]-SalesTable47[[#This Row],[Total Cost]]</f>
        <v>18.22</v>
      </c>
      <c r="S391" s="34">
        <f>SalesTable47[[#This Row],[Profit]]/SalesTable47[[#This Row],[Net Revenue]]</f>
        <v>0.60132013201320123</v>
      </c>
      <c r="T391" s="3"/>
    </row>
    <row r="392" spans="1:20">
      <c r="A392" s="1">
        <v>45719</v>
      </c>
      <c r="B392" t="s">
        <v>450</v>
      </c>
      <c r="C392" t="s">
        <v>58</v>
      </c>
      <c r="D392" t="s">
        <v>59</v>
      </c>
      <c r="E392" t="s">
        <v>17</v>
      </c>
      <c r="F392" t="s">
        <v>25</v>
      </c>
      <c r="G392" t="s">
        <v>26</v>
      </c>
      <c r="H392" t="s">
        <v>20</v>
      </c>
      <c r="I392" s="2">
        <v>5</v>
      </c>
      <c r="J392" s="3">
        <v>20.48</v>
      </c>
      <c r="K392" s="4">
        <v>0.05</v>
      </c>
      <c r="L392" s="3">
        <v>7.44</v>
      </c>
      <c r="M392" s="3">
        <f>SalesTable47[[#This Row],[Quantity]]*SalesTable47[[#This Row],[Unit Cost]]</f>
        <v>37.200000000000003</v>
      </c>
      <c r="N392" s="3">
        <f>SalesTable47[[#This Row],[Net Revenue]]-SalesTable47[[#This Row],[Total Cost]]</f>
        <v>60.08</v>
      </c>
      <c r="O392" s="2">
        <v>5</v>
      </c>
      <c r="P392" s="3">
        <f>SalesTable47[[#This Row],[Unit Price]]*SalesTable47[[#This Row],[Quantity]]</f>
        <v>102.4</v>
      </c>
      <c r="Q392" s="3">
        <f>ROUND(SalesTable47[[#This Row],[Unit Price]]*SalesTable47[[#This Row],[Quantity]]*(1-SalesTable47[[#This Row],[Discount %]]),2)</f>
        <v>97.28</v>
      </c>
      <c r="R392" s="3">
        <f>SalesTable47[[#This Row],[Net Revenue]]-SalesTable47[[#This Row],[Total Cost]]</f>
        <v>60.08</v>
      </c>
      <c r="S392" s="34">
        <f>SalesTable47[[#This Row],[Profit]]/SalesTable47[[#This Row],[Net Revenue]]</f>
        <v>0.61759868421052633</v>
      </c>
      <c r="T392" s="3"/>
    </row>
    <row r="393" spans="1:20">
      <c r="A393" s="1">
        <v>45749</v>
      </c>
      <c r="B393" t="s">
        <v>451</v>
      </c>
      <c r="C393" t="s">
        <v>66</v>
      </c>
      <c r="D393" t="s">
        <v>67</v>
      </c>
      <c r="E393" t="s">
        <v>30</v>
      </c>
      <c r="F393" t="s">
        <v>31</v>
      </c>
      <c r="G393" t="s">
        <v>32</v>
      </c>
      <c r="H393" t="s">
        <v>33</v>
      </c>
      <c r="I393" s="2">
        <v>7</v>
      </c>
      <c r="J393" s="3">
        <v>69.400000000000006</v>
      </c>
      <c r="K393" s="4">
        <v>0.1</v>
      </c>
      <c r="L393" s="3">
        <v>33.9</v>
      </c>
      <c r="M393" s="3">
        <f>SalesTable47[[#This Row],[Quantity]]*SalesTable47[[#This Row],[Unit Cost]]</f>
        <v>237.29999999999998</v>
      </c>
      <c r="N393" s="3">
        <f>SalesTable47[[#This Row],[Net Revenue]]-SalesTable47[[#This Row],[Total Cost]]</f>
        <v>199.92000000000004</v>
      </c>
      <c r="O393" s="2">
        <v>0</v>
      </c>
      <c r="P393" s="3">
        <f>SalesTable47[[#This Row],[Unit Price]]*SalesTable47[[#This Row],[Quantity]]</f>
        <v>485.80000000000007</v>
      </c>
      <c r="Q393" s="3">
        <f>ROUND(SalesTable47[[#This Row],[Unit Price]]*SalesTable47[[#This Row],[Quantity]]*(1-SalesTable47[[#This Row],[Discount %]]),2)</f>
        <v>437.22</v>
      </c>
      <c r="R393" s="3">
        <f>SalesTable47[[#This Row],[Net Revenue]]-SalesTable47[[#This Row],[Total Cost]]</f>
        <v>199.92000000000004</v>
      </c>
      <c r="S393" s="34">
        <f>SalesTable47[[#This Row],[Profit]]/SalesTable47[[#This Row],[Net Revenue]]</f>
        <v>0.45725264169068208</v>
      </c>
      <c r="T393" s="3"/>
    </row>
    <row r="394" spans="1:20">
      <c r="A394" s="1">
        <v>45716</v>
      </c>
      <c r="B394" t="s">
        <v>452</v>
      </c>
      <c r="C394" t="s">
        <v>58</v>
      </c>
      <c r="D394" t="s">
        <v>59</v>
      </c>
      <c r="E394" t="s">
        <v>17</v>
      </c>
      <c r="F394" t="s">
        <v>41</v>
      </c>
      <c r="G394" t="s">
        <v>42</v>
      </c>
      <c r="H394" t="s">
        <v>20</v>
      </c>
      <c r="I394" s="2">
        <v>1</v>
      </c>
      <c r="J394" s="3">
        <v>20.170000000000002</v>
      </c>
      <c r="K394" s="4">
        <v>0.1</v>
      </c>
      <c r="L394" s="3">
        <v>7.28</v>
      </c>
      <c r="M394" s="3">
        <f>SalesTable47[[#This Row],[Quantity]]*SalesTable47[[#This Row],[Unit Cost]]</f>
        <v>7.28</v>
      </c>
      <c r="N394" s="3">
        <f>SalesTable47[[#This Row],[Net Revenue]]-SalesTable47[[#This Row],[Total Cost]]</f>
        <v>10.869999999999997</v>
      </c>
      <c r="O394" s="2">
        <v>1</v>
      </c>
      <c r="P394" s="3">
        <f>SalesTable47[[#This Row],[Unit Price]]*SalesTable47[[#This Row],[Quantity]]</f>
        <v>20.170000000000002</v>
      </c>
      <c r="Q394" s="3">
        <f>ROUND(SalesTable47[[#This Row],[Unit Price]]*SalesTable47[[#This Row],[Quantity]]*(1-SalesTable47[[#This Row],[Discount %]]),2)</f>
        <v>18.149999999999999</v>
      </c>
      <c r="R394" s="3">
        <f>SalesTable47[[#This Row],[Net Revenue]]-SalesTable47[[#This Row],[Total Cost]]</f>
        <v>10.869999999999997</v>
      </c>
      <c r="S394" s="34">
        <f>SalesTable47[[#This Row],[Profit]]/SalesTable47[[#This Row],[Net Revenue]]</f>
        <v>0.59889807162534425</v>
      </c>
      <c r="T394" s="3"/>
    </row>
    <row r="395" spans="1:20">
      <c r="A395" s="1">
        <v>45929</v>
      </c>
      <c r="B395" t="s">
        <v>453</v>
      </c>
      <c r="C395" t="s">
        <v>15</v>
      </c>
      <c r="D395" t="s">
        <v>16</v>
      </c>
      <c r="E395" t="s">
        <v>17</v>
      </c>
      <c r="F395" t="s">
        <v>41</v>
      </c>
      <c r="G395" t="s">
        <v>42</v>
      </c>
      <c r="H395" t="s">
        <v>20</v>
      </c>
      <c r="I395" s="2">
        <v>2</v>
      </c>
      <c r="J395" s="3">
        <v>29.3</v>
      </c>
      <c r="K395" s="4">
        <v>0.1</v>
      </c>
      <c r="L395" s="3">
        <v>11.89</v>
      </c>
      <c r="M395" s="3">
        <f>SalesTable47[[#This Row],[Quantity]]*SalesTable47[[#This Row],[Unit Cost]]</f>
        <v>23.78</v>
      </c>
      <c r="N395" s="3">
        <f>SalesTable47[[#This Row],[Net Revenue]]-SalesTable47[[#This Row],[Total Cost]]</f>
        <v>28.96</v>
      </c>
      <c r="O395" s="2">
        <v>2</v>
      </c>
      <c r="P395" s="3">
        <f>SalesTable47[[#This Row],[Unit Price]]*SalesTable47[[#This Row],[Quantity]]</f>
        <v>58.6</v>
      </c>
      <c r="Q395" s="3">
        <f>ROUND(SalesTable47[[#This Row],[Unit Price]]*SalesTable47[[#This Row],[Quantity]]*(1-SalesTable47[[#This Row],[Discount %]]),2)</f>
        <v>52.74</v>
      </c>
      <c r="R395" s="3">
        <f>SalesTable47[[#This Row],[Net Revenue]]-SalesTable47[[#This Row],[Total Cost]]</f>
        <v>28.96</v>
      </c>
      <c r="S395" s="34">
        <f>SalesTable47[[#This Row],[Profit]]/SalesTable47[[#This Row],[Net Revenue]]</f>
        <v>0.54910883579825553</v>
      </c>
      <c r="T395" s="3"/>
    </row>
    <row r="396" spans="1:20">
      <c r="A396" s="1">
        <v>45836</v>
      </c>
      <c r="B396" t="s">
        <v>454</v>
      </c>
      <c r="C396" t="s">
        <v>89</v>
      </c>
      <c r="D396" t="s">
        <v>90</v>
      </c>
      <c r="E396" t="s">
        <v>75</v>
      </c>
      <c r="F396" t="s">
        <v>52</v>
      </c>
      <c r="G396" t="s">
        <v>53</v>
      </c>
      <c r="H396" t="s">
        <v>33</v>
      </c>
      <c r="I396" s="2">
        <v>6</v>
      </c>
      <c r="J396" s="3">
        <v>18.55</v>
      </c>
      <c r="K396" s="4">
        <v>0</v>
      </c>
      <c r="L396" s="3">
        <v>7.03</v>
      </c>
      <c r="M396" s="3">
        <f>SalesTable47[[#This Row],[Quantity]]*SalesTable47[[#This Row],[Unit Cost]]</f>
        <v>42.18</v>
      </c>
      <c r="N396" s="3">
        <f>SalesTable47[[#This Row],[Net Revenue]]-SalesTable47[[#This Row],[Total Cost]]</f>
        <v>69.12</v>
      </c>
      <c r="O396" s="2">
        <v>0</v>
      </c>
      <c r="P396" s="3">
        <f>SalesTable47[[#This Row],[Unit Price]]*SalesTable47[[#This Row],[Quantity]]</f>
        <v>111.30000000000001</v>
      </c>
      <c r="Q396" s="3">
        <f>ROUND(SalesTable47[[#This Row],[Unit Price]]*SalesTable47[[#This Row],[Quantity]]*(1-SalesTable47[[#This Row],[Discount %]]),2)</f>
        <v>111.3</v>
      </c>
      <c r="R396" s="3">
        <f>SalesTable47[[#This Row],[Net Revenue]]-SalesTable47[[#This Row],[Total Cost]]</f>
        <v>69.12</v>
      </c>
      <c r="S396" s="34">
        <f>SalesTable47[[#This Row],[Profit]]/SalesTable47[[#This Row],[Net Revenue]]</f>
        <v>0.62102425876010792</v>
      </c>
      <c r="T396" s="3"/>
    </row>
    <row r="397" spans="1:20">
      <c r="A397" s="1">
        <v>45965</v>
      </c>
      <c r="B397" t="s">
        <v>455</v>
      </c>
      <c r="C397" t="s">
        <v>82</v>
      </c>
      <c r="D397" t="s">
        <v>83</v>
      </c>
      <c r="E397" t="s">
        <v>75</v>
      </c>
      <c r="F397" t="s">
        <v>25</v>
      </c>
      <c r="G397" t="s">
        <v>26</v>
      </c>
      <c r="H397" t="s">
        <v>33</v>
      </c>
      <c r="I397" s="2">
        <v>6</v>
      </c>
      <c r="J397" s="3">
        <v>26.96</v>
      </c>
      <c r="K397" s="4">
        <v>0.1</v>
      </c>
      <c r="L397" s="3">
        <v>11.8</v>
      </c>
      <c r="M397" s="3">
        <f>SalesTable47[[#This Row],[Quantity]]*SalesTable47[[#This Row],[Unit Cost]]</f>
        <v>70.800000000000011</v>
      </c>
      <c r="N397" s="3">
        <f>SalesTable47[[#This Row],[Net Revenue]]-SalesTable47[[#This Row],[Total Cost]]</f>
        <v>74.78</v>
      </c>
      <c r="O397" s="2">
        <v>0</v>
      </c>
      <c r="P397" s="3">
        <f>SalesTable47[[#This Row],[Unit Price]]*SalesTable47[[#This Row],[Quantity]]</f>
        <v>161.76</v>
      </c>
      <c r="Q397" s="3">
        <f>ROUND(SalesTable47[[#This Row],[Unit Price]]*SalesTable47[[#This Row],[Quantity]]*(1-SalesTable47[[#This Row],[Discount %]]),2)</f>
        <v>145.58000000000001</v>
      </c>
      <c r="R397" s="3">
        <f>SalesTable47[[#This Row],[Net Revenue]]-SalesTable47[[#This Row],[Total Cost]]</f>
        <v>74.78</v>
      </c>
      <c r="S397" s="34">
        <f>SalesTable47[[#This Row],[Profit]]/SalesTable47[[#This Row],[Net Revenue]]</f>
        <v>0.51366946009067171</v>
      </c>
      <c r="T397" s="3"/>
    </row>
    <row r="398" spans="1:20">
      <c r="A398" s="1">
        <v>46020</v>
      </c>
      <c r="B398" t="s">
        <v>456</v>
      </c>
      <c r="C398" t="s">
        <v>35</v>
      </c>
      <c r="D398" t="s">
        <v>36</v>
      </c>
      <c r="E398" t="s">
        <v>17</v>
      </c>
      <c r="F398" t="s">
        <v>31</v>
      </c>
      <c r="G398" t="s">
        <v>32</v>
      </c>
      <c r="H398" t="s">
        <v>33</v>
      </c>
      <c r="I398" s="2">
        <v>5</v>
      </c>
      <c r="J398" s="3">
        <v>24.4</v>
      </c>
      <c r="K398" s="4">
        <v>0.15</v>
      </c>
      <c r="L398" s="3">
        <v>9.41</v>
      </c>
      <c r="M398" s="3">
        <f>SalesTable47[[#This Row],[Quantity]]*SalesTable47[[#This Row],[Unit Cost]]</f>
        <v>47.05</v>
      </c>
      <c r="N398" s="3">
        <f>SalesTable47[[#This Row],[Net Revenue]]-SalesTable47[[#This Row],[Total Cost]]</f>
        <v>56.650000000000006</v>
      </c>
      <c r="O398" s="2">
        <v>0</v>
      </c>
      <c r="P398" s="3">
        <f>SalesTable47[[#This Row],[Unit Price]]*SalesTable47[[#This Row],[Quantity]]</f>
        <v>122</v>
      </c>
      <c r="Q398" s="3">
        <f>ROUND(SalesTable47[[#This Row],[Unit Price]]*SalesTable47[[#This Row],[Quantity]]*(1-SalesTable47[[#This Row],[Discount %]]),2)</f>
        <v>103.7</v>
      </c>
      <c r="R398" s="3">
        <f>SalesTable47[[#This Row],[Net Revenue]]-SalesTable47[[#This Row],[Total Cost]]</f>
        <v>56.650000000000006</v>
      </c>
      <c r="S398" s="34">
        <f>SalesTable47[[#This Row],[Profit]]/SalesTable47[[#This Row],[Net Revenue]]</f>
        <v>0.54628736740597883</v>
      </c>
      <c r="T398" s="3"/>
    </row>
    <row r="399" spans="1:20">
      <c r="A399" s="1">
        <v>46008</v>
      </c>
      <c r="B399" t="s">
        <v>457</v>
      </c>
      <c r="C399" t="s">
        <v>58</v>
      </c>
      <c r="D399" t="s">
        <v>59</v>
      </c>
      <c r="E399" t="s">
        <v>17</v>
      </c>
      <c r="F399" t="s">
        <v>25</v>
      </c>
      <c r="G399" t="s">
        <v>26</v>
      </c>
      <c r="H399" t="s">
        <v>33</v>
      </c>
      <c r="I399" s="2">
        <v>3</v>
      </c>
      <c r="J399" s="3">
        <v>20.010000000000002</v>
      </c>
      <c r="K399" s="4">
        <v>0.2</v>
      </c>
      <c r="L399" s="3">
        <v>7.23</v>
      </c>
      <c r="M399" s="3">
        <f>SalesTable47[[#This Row],[Quantity]]*SalesTable47[[#This Row],[Unit Cost]]</f>
        <v>21.69</v>
      </c>
      <c r="N399" s="3">
        <f>SalesTable47[[#This Row],[Net Revenue]]-SalesTable47[[#This Row],[Total Cost]]</f>
        <v>26.330000000000002</v>
      </c>
      <c r="O399" s="2">
        <v>0</v>
      </c>
      <c r="P399" s="3">
        <f>SalesTable47[[#This Row],[Unit Price]]*SalesTable47[[#This Row],[Quantity]]</f>
        <v>60.03</v>
      </c>
      <c r="Q399" s="3">
        <f>ROUND(SalesTable47[[#This Row],[Unit Price]]*SalesTable47[[#This Row],[Quantity]]*(1-SalesTable47[[#This Row],[Discount %]]),2)</f>
        <v>48.02</v>
      </c>
      <c r="R399" s="3">
        <f>SalesTable47[[#This Row],[Net Revenue]]-SalesTable47[[#This Row],[Total Cost]]</f>
        <v>26.330000000000002</v>
      </c>
      <c r="S399" s="34">
        <f>SalesTable47[[#This Row],[Profit]]/SalesTable47[[#This Row],[Net Revenue]]</f>
        <v>0.54831320283215323</v>
      </c>
      <c r="T399" s="3"/>
    </row>
    <row r="400" spans="1:20">
      <c r="A400" s="1">
        <v>45799</v>
      </c>
      <c r="B400" t="s">
        <v>458</v>
      </c>
      <c r="C400" t="s">
        <v>45</v>
      </c>
      <c r="D400" t="s">
        <v>46</v>
      </c>
      <c r="E400" t="s">
        <v>24</v>
      </c>
      <c r="F400" t="s">
        <v>52</v>
      </c>
      <c r="G400" t="s">
        <v>53</v>
      </c>
      <c r="H400" t="s">
        <v>20</v>
      </c>
      <c r="I400" s="2">
        <v>6</v>
      </c>
      <c r="J400" s="3">
        <v>23.53</v>
      </c>
      <c r="K400" s="4">
        <v>0.1</v>
      </c>
      <c r="L400" s="3">
        <v>8.5</v>
      </c>
      <c r="M400" s="3">
        <f>SalesTable47[[#This Row],[Quantity]]*SalesTable47[[#This Row],[Unit Cost]]</f>
        <v>51</v>
      </c>
      <c r="N400" s="3">
        <f>SalesTable47[[#This Row],[Net Revenue]]-SalesTable47[[#This Row],[Total Cost]]</f>
        <v>76.06</v>
      </c>
      <c r="O400" s="2">
        <v>6</v>
      </c>
      <c r="P400" s="3">
        <f>SalesTable47[[#This Row],[Unit Price]]*SalesTable47[[#This Row],[Quantity]]</f>
        <v>141.18</v>
      </c>
      <c r="Q400" s="3">
        <f>ROUND(SalesTable47[[#This Row],[Unit Price]]*SalesTable47[[#This Row],[Quantity]]*(1-SalesTable47[[#This Row],[Discount %]]),2)</f>
        <v>127.06</v>
      </c>
      <c r="R400" s="3">
        <f>SalesTable47[[#This Row],[Net Revenue]]-SalesTable47[[#This Row],[Total Cost]]</f>
        <v>76.06</v>
      </c>
      <c r="S400" s="34">
        <f>SalesTable47[[#This Row],[Profit]]/SalesTable47[[#This Row],[Net Revenue]]</f>
        <v>0.59861482764048479</v>
      </c>
      <c r="T400" s="3"/>
    </row>
    <row r="401" spans="1:20">
      <c r="A401" s="1">
        <v>45854</v>
      </c>
      <c r="B401" t="s">
        <v>459</v>
      </c>
      <c r="C401" t="s">
        <v>35</v>
      </c>
      <c r="D401" t="s">
        <v>36</v>
      </c>
      <c r="E401" t="s">
        <v>17</v>
      </c>
      <c r="F401" t="s">
        <v>31</v>
      </c>
      <c r="G401" t="s">
        <v>32</v>
      </c>
      <c r="H401" t="s">
        <v>20</v>
      </c>
      <c r="I401" s="2">
        <v>3</v>
      </c>
      <c r="J401" s="3">
        <v>24.11</v>
      </c>
      <c r="K401" s="4">
        <v>0.1</v>
      </c>
      <c r="L401" s="3">
        <v>9.6199999999999992</v>
      </c>
      <c r="M401" s="3">
        <f>SalesTable47[[#This Row],[Quantity]]*SalesTable47[[#This Row],[Unit Cost]]</f>
        <v>28.86</v>
      </c>
      <c r="N401" s="3">
        <f>SalesTable47[[#This Row],[Net Revenue]]-SalesTable47[[#This Row],[Total Cost]]</f>
        <v>36.239999999999995</v>
      </c>
      <c r="O401" s="2">
        <v>3</v>
      </c>
      <c r="P401" s="3">
        <f>SalesTable47[[#This Row],[Unit Price]]*SalesTable47[[#This Row],[Quantity]]</f>
        <v>72.33</v>
      </c>
      <c r="Q401" s="3">
        <f>ROUND(SalesTable47[[#This Row],[Unit Price]]*SalesTable47[[#This Row],[Quantity]]*(1-SalesTable47[[#This Row],[Discount %]]),2)</f>
        <v>65.099999999999994</v>
      </c>
      <c r="R401" s="3">
        <f>SalesTable47[[#This Row],[Net Revenue]]-SalesTable47[[#This Row],[Total Cost]]</f>
        <v>36.239999999999995</v>
      </c>
      <c r="S401" s="34">
        <f>SalesTable47[[#This Row],[Profit]]/SalesTable47[[#This Row],[Net Revenue]]</f>
        <v>0.5566820276497696</v>
      </c>
      <c r="T401" s="3"/>
    </row>
    <row r="402" spans="1:20">
      <c r="A402" s="1">
        <v>45835</v>
      </c>
      <c r="B402" t="s">
        <v>460</v>
      </c>
      <c r="C402" t="s">
        <v>39</v>
      </c>
      <c r="D402" t="s">
        <v>40</v>
      </c>
      <c r="E402" t="s">
        <v>30</v>
      </c>
      <c r="F402" t="s">
        <v>41</v>
      </c>
      <c r="G402" t="s">
        <v>42</v>
      </c>
      <c r="H402" t="s">
        <v>33</v>
      </c>
      <c r="I402" s="2">
        <v>6</v>
      </c>
      <c r="J402" s="3">
        <v>54.82</v>
      </c>
      <c r="K402" s="4">
        <v>0.15</v>
      </c>
      <c r="L402" s="3">
        <v>26.94</v>
      </c>
      <c r="M402" s="3">
        <f>SalesTable47[[#This Row],[Quantity]]*SalesTable47[[#This Row],[Unit Cost]]</f>
        <v>161.64000000000001</v>
      </c>
      <c r="N402" s="3">
        <f>SalesTable47[[#This Row],[Net Revenue]]-SalesTable47[[#This Row],[Total Cost]]</f>
        <v>117.93999999999997</v>
      </c>
      <c r="O402" s="2">
        <v>0</v>
      </c>
      <c r="P402" s="3">
        <f>SalesTable47[[#This Row],[Unit Price]]*SalesTable47[[#This Row],[Quantity]]</f>
        <v>328.92</v>
      </c>
      <c r="Q402" s="3">
        <f>ROUND(SalesTable47[[#This Row],[Unit Price]]*SalesTable47[[#This Row],[Quantity]]*(1-SalesTable47[[#This Row],[Discount %]]),2)</f>
        <v>279.58</v>
      </c>
      <c r="R402" s="3">
        <f>SalesTable47[[#This Row],[Net Revenue]]-SalesTable47[[#This Row],[Total Cost]]</f>
        <v>117.93999999999997</v>
      </c>
      <c r="S402" s="34">
        <f>SalesTable47[[#This Row],[Profit]]/SalesTable47[[#This Row],[Net Revenue]]</f>
        <v>0.4218470562987337</v>
      </c>
      <c r="T402" s="3"/>
    </row>
    <row r="403" spans="1:20">
      <c r="A403" s="1">
        <v>45704</v>
      </c>
      <c r="B403" t="s">
        <v>461</v>
      </c>
      <c r="C403" t="s">
        <v>15</v>
      </c>
      <c r="D403" t="s">
        <v>16</v>
      </c>
      <c r="E403" t="s">
        <v>17</v>
      </c>
      <c r="F403" t="s">
        <v>41</v>
      </c>
      <c r="G403" t="s">
        <v>42</v>
      </c>
      <c r="H403" t="s">
        <v>20</v>
      </c>
      <c r="I403" s="2">
        <v>3</v>
      </c>
      <c r="J403" s="3">
        <v>30.09</v>
      </c>
      <c r="K403" s="4">
        <v>0</v>
      </c>
      <c r="L403" s="3">
        <v>12.14</v>
      </c>
      <c r="M403" s="3">
        <f>SalesTable47[[#This Row],[Quantity]]*SalesTable47[[#This Row],[Unit Cost]]</f>
        <v>36.42</v>
      </c>
      <c r="N403" s="3">
        <f>SalesTable47[[#This Row],[Net Revenue]]-SalesTable47[[#This Row],[Total Cost]]</f>
        <v>53.849999999999994</v>
      </c>
      <c r="O403" s="2">
        <v>3</v>
      </c>
      <c r="P403" s="3">
        <f>SalesTable47[[#This Row],[Unit Price]]*SalesTable47[[#This Row],[Quantity]]</f>
        <v>90.27</v>
      </c>
      <c r="Q403" s="3">
        <f>ROUND(SalesTable47[[#This Row],[Unit Price]]*SalesTable47[[#This Row],[Quantity]]*(1-SalesTable47[[#This Row],[Discount %]]),2)</f>
        <v>90.27</v>
      </c>
      <c r="R403" s="3">
        <f>SalesTable47[[#This Row],[Net Revenue]]-SalesTable47[[#This Row],[Total Cost]]</f>
        <v>53.849999999999994</v>
      </c>
      <c r="S403" s="34">
        <f>SalesTable47[[#This Row],[Profit]]/SalesTable47[[#This Row],[Net Revenue]]</f>
        <v>0.59654370222665332</v>
      </c>
      <c r="T403" s="3"/>
    </row>
    <row r="404" spans="1:20">
      <c r="A404" s="1">
        <v>46012</v>
      </c>
      <c r="B404" t="s">
        <v>462</v>
      </c>
      <c r="C404" t="s">
        <v>49</v>
      </c>
      <c r="D404" t="s">
        <v>50</v>
      </c>
      <c r="E404" t="s">
        <v>30</v>
      </c>
      <c r="F404" t="s">
        <v>25</v>
      </c>
      <c r="G404" t="s">
        <v>26</v>
      </c>
      <c r="H404" t="s">
        <v>33</v>
      </c>
      <c r="I404" s="2">
        <v>6</v>
      </c>
      <c r="J404" s="3">
        <v>195.12</v>
      </c>
      <c r="K404" s="4">
        <v>0.1</v>
      </c>
      <c r="L404" s="3">
        <v>119.49</v>
      </c>
      <c r="M404" s="3">
        <f>SalesTable47[[#This Row],[Quantity]]*SalesTable47[[#This Row],[Unit Cost]]</f>
        <v>716.93999999999994</v>
      </c>
      <c r="N404" s="3">
        <f>SalesTable47[[#This Row],[Net Revenue]]-SalesTable47[[#This Row],[Total Cost]]</f>
        <v>336.71000000000015</v>
      </c>
      <c r="O404" s="2">
        <v>0</v>
      </c>
      <c r="P404" s="3">
        <f>SalesTable47[[#This Row],[Unit Price]]*SalesTable47[[#This Row],[Quantity]]</f>
        <v>1170.72</v>
      </c>
      <c r="Q404" s="3">
        <f>ROUND(SalesTable47[[#This Row],[Unit Price]]*SalesTable47[[#This Row],[Quantity]]*(1-SalesTable47[[#This Row],[Discount %]]),2)</f>
        <v>1053.6500000000001</v>
      </c>
      <c r="R404" s="3">
        <f>SalesTable47[[#This Row],[Net Revenue]]-SalesTable47[[#This Row],[Total Cost]]</f>
        <v>336.71000000000015</v>
      </c>
      <c r="S404" s="34">
        <f>SalesTable47[[#This Row],[Profit]]/SalesTable47[[#This Row],[Net Revenue]]</f>
        <v>0.31956532055236569</v>
      </c>
      <c r="T404" s="3"/>
    </row>
    <row r="405" spans="1:20">
      <c r="A405" s="1">
        <v>45972</v>
      </c>
      <c r="B405" t="s">
        <v>463</v>
      </c>
      <c r="C405" t="s">
        <v>22</v>
      </c>
      <c r="D405" t="s">
        <v>23</v>
      </c>
      <c r="E405" t="s">
        <v>24</v>
      </c>
      <c r="F405" t="s">
        <v>25</v>
      </c>
      <c r="G405" t="s">
        <v>26</v>
      </c>
      <c r="H405" t="s">
        <v>33</v>
      </c>
      <c r="I405" s="2">
        <v>6</v>
      </c>
      <c r="J405" s="3">
        <v>13.16</v>
      </c>
      <c r="K405" s="4">
        <v>0.2</v>
      </c>
      <c r="L405" s="3">
        <v>4.2</v>
      </c>
      <c r="M405" s="3">
        <f>SalesTable47[[#This Row],[Quantity]]*SalesTable47[[#This Row],[Unit Cost]]</f>
        <v>25.200000000000003</v>
      </c>
      <c r="N405" s="3">
        <f>SalesTable47[[#This Row],[Net Revenue]]-SalesTable47[[#This Row],[Total Cost]]</f>
        <v>37.97</v>
      </c>
      <c r="O405" s="2">
        <v>0</v>
      </c>
      <c r="P405" s="3">
        <f>SalesTable47[[#This Row],[Unit Price]]*SalesTable47[[#This Row],[Quantity]]</f>
        <v>78.960000000000008</v>
      </c>
      <c r="Q405" s="3">
        <f>ROUND(SalesTable47[[#This Row],[Unit Price]]*SalesTable47[[#This Row],[Quantity]]*(1-SalesTable47[[#This Row],[Discount %]]),2)</f>
        <v>63.17</v>
      </c>
      <c r="R405" s="3">
        <f>SalesTable47[[#This Row],[Net Revenue]]-SalesTable47[[#This Row],[Total Cost]]</f>
        <v>37.97</v>
      </c>
      <c r="S405" s="34">
        <f>SalesTable47[[#This Row],[Profit]]/SalesTable47[[#This Row],[Net Revenue]]</f>
        <v>0.60107646034510054</v>
      </c>
      <c r="T405" s="3"/>
    </row>
    <row r="406" spans="1:20">
      <c r="A406" s="1">
        <v>45804</v>
      </c>
      <c r="B406" t="s">
        <v>464</v>
      </c>
      <c r="C406" t="s">
        <v>45</v>
      </c>
      <c r="D406" t="s">
        <v>46</v>
      </c>
      <c r="E406" t="s">
        <v>24</v>
      </c>
      <c r="F406" t="s">
        <v>18</v>
      </c>
      <c r="G406" t="s">
        <v>19</v>
      </c>
      <c r="H406" t="s">
        <v>33</v>
      </c>
      <c r="I406" s="2">
        <v>2</v>
      </c>
      <c r="J406" s="3">
        <v>22.45</v>
      </c>
      <c r="K406" s="4">
        <v>0</v>
      </c>
      <c r="L406" s="3">
        <v>8.5</v>
      </c>
      <c r="M406" s="3">
        <f>SalesTable47[[#This Row],[Quantity]]*SalesTable47[[#This Row],[Unit Cost]]</f>
        <v>17</v>
      </c>
      <c r="N406" s="3">
        <f>SalesTable47[[#This Row],[Net Revenue]]-SalesTable47[[#This Row],[Total Cost]]</f>
        <v>27.9</v>
      </c>
      <c r="O406" s="2">
        <v>0</v>
      </c>
      <c r="P406" s="3">
        <f>SalesTable47[[#This Row],[Unit Price]]*SalesTable47[[#This Row],[Quantity]]</f>
        <v>44.9</v>
      </c>
      <c r="Q406" s="3">
        <f>ROUND(SalesTable47[[#This Row],[Unit Price]]*SalesTable47[[#This Row],[Quantity]]*(1-SalesTable47[[#This Row],[Discount %]]),2)</f>
        <v>44.9</v>
      </c>
      <c r="R406" s="3">
        <f>SalesTable47[[#This Row],[Net Revenue]]-SalesTable47[[#This Row],[Total Cost]]</f>
        <v>27.9</v>
      </c>
      <c r="S406" s="34">
        <f>SalesTable47[[#This Row],[Profit]]/SalesTable47[[#This Row],[Net Revenue]]</f>
        <v>0.62138084632516699</v>
      </c>
      <c r="T406" s="3"/>
    </row>
    <row r="407" spans="1:20">
      <c r="A407" s="1">
        <v>45985</v>
      </c>
      <c r="B407" t="s">
        <v>465</v>
      </c>
      <c r="C407" t="s">
        <v>15</v>
      </c>
      <c r="D407" t="s">
        <v>16</v>
      </c>
      <c r="E407" t="s">
        <v>17</v>
      </c>
      <c r="F407" t="s">
        <v>52</v>
      </c>
      <c r="G407" t="s">
        <v>53</v>
      </c>
      <c r="H407" t="s">
        <v>20</v>
      </c>
      <c r="I407" s="2">
        <v>5</v>
      </c>
      <c r="J407" s="3">
        <v>29.31</v>
      </c>
      <c r="K407" s="4">
        <v>0.1</v>
      </c>
      <c r="L407" s="3">
        <v>11.81</v>
      </c>
      <c r="M407" s="3">
        <f>SalesTable47[[#This Row],[Quantity]]*SalesTable47[[#This Row],[Unit Cost]]</f>
        <v>59.050000000000004</v>
      </c>
      <c r="N407" s="3">
        <f>SalesTable47[[#This Row],[Net Revenue]]-SalesTable47[[#This Row],[Total Cost]]</f>
        <v>72.849999999999994</v>
      </c>
      <c r="O407" s="2">
        <v>5</v>
      </c>
      <c r="P407" s="3">
        <f>SalesTable47[[#This Row],[Unit Price]]*SalesTable47[[#This Row],[Quantity]]</f>
        <v>146.54999999999998</v>
      </c>
      <c r="Q407" s="3">
        <f>ROUND(SalesTable47[[#This Row],[Unit Price]]*SalesTable47[[#This Row],[Quantity]]*(1-SalesTable47[[#This Row],[Discount %]]),2)</f>
        <v>131.9</v>
      </c>
      <c r="R407" s="3">
        <f>SalesTable47[[#This Row],[Net Revenue]]-SalesTable47[[#This Row],[Total Cost]]</f>
        <v>72.849999999999994</v>
      </c>
      <c r="S407" s="34">
        <f>SalesTable47[[#This Row],[Profit]]/SalesTable47[[#This Row],[Net Revenue]]</f>
        <v>0.55231235784685362</v>
      </c>
      <c r="T407" s="3"/>
    </row>
    <row r="408" spans="1:20">
      <c r="A408" s="1">
        <v>45838</v>
      </c>
      <c r="B408" t="s">
        <v>466</v>
      </c>
      <c r="C408" t="s">
        <v>45</v>
      </c>
      <c r="D408" t="s">
        <v>46</v>
      </c>
      <c r="E408" t="s">
        <v>24</v>
      </c>
      <c r="F408" t="s">
        <v>25</v>
      </c>
      <c r="G408" t="s">
        <v>26</v>
      </c>
      <c r="H408" t="s">
        <v>20</v>
      </c>
      <c r="I408" s="2">
        <v>7</v>
      </c>
      <c r="J408" s="3">
        <v>22.93</v>
      </c>
      <c r="K408" s="4">
        <v>0.2</v>
      </c>
      <c r="L408" s="3">
        <v>8.33</v>
      </c>
      <c r="M408" s="3">
        <f>SalesTable47[[#This Row],[Quantity]]*SalesTable47[[#This Row],[Unit Cost]]</f>
        <v>58.31</v>
      </c>
      <c r="N408" s="3">
        <f>SalesTable47[[#This Row],[Net Revenue]]-SalesTable47[[#This Row],[Total Cost]]</f>
        <v>70.099999999999994</v>
      </c>
      <c r="O408" s="2">
        <v>7</v>
      </c>
      <c r="P408" s="3">
        <f>SalesTable47[[#This Row],[Unit Price]]*SalesTable47[[#This Row],[Quantity]]</f>
        <v>160.51</v>
      </c>
      <c r="Q408" s="3">
        <f>ROUND(SalesTable47[[#This Row],[Unit Price]]*SalesTable47[[#This Row],[Quantity]]*(1-SalesTable47[[#This Row],[Discount %]]),2)</f>
        <v>128.41</v>
      </c>
      <c r="R408" s="3">
        <f>SalesTable47[[#This Row],[Net Revenue]]-SalesTable47[[#This Row],[Total Cost]]</f>
        <v>70.099999999999994</v>
      </c>
      <c r="S408" s="34">
        <f>SalesTable47[[#This Row],[Profit]]/SalesTable47[[#This Row],[Net Revenue]]</f>
        <v>0.54590763959193211</v>
      </c>
      <c r="T408" s="3"/>
    </row>
    <row r="409" spans="1:20">
      <c r="A409" s="1">
        <v>45979</v>
      </c>
      <c r="B409" t="s">
        <v>467</v>
      </c>
      <c r="C409" t="s">
        <v>63</v>
      </c>
      <c r="D409" t="s">
        <v>64</v>
      </c>
      <c r="E409" t="s">
        <v>17</v>
      </c>
      <c r="F409" t="s">
        <v>52</v>
      </c>
      <c r="G409" t="s">
        <v>53</v>
      </c>
      <c r="H409" t="s">
        <v>33</v>
      </c>
      <c r="I409" s="2">
        <v>6</v>
      </c>
      <c r="J409" s="3">
        <v>81.34</v>
      </c>
      <c r="K409" s="4">
        <v>0</v>
      </c>
      <c r="L409" s="3">
        <v>44.41</v>
      </c>
      <c r="M409" s="3">
        <f>SalesTable47[[#This Row],[Quantity]]*SalesTable47[[#This Row],[Unit Cost]]</f>
        <v>266.45999999999998</v>
      </c>
      <c r="N409" s="3">
        <f>SalesTable47[[#This Row],[Net Revenue]]-SalesTable47[[#This Row],[Total Cost]]</f>
        <v>221.58000000000004</v>
      </c>
      <c r="O409" s="2">
        <v>0</v>
      </c>
      <c r="P409" s="3">
        <f>SalesTable47[[#This Row],[Unit Price]]*SalesTable47[[#This Row],[Quantity]]</f>
        <v>488.04</v>
      </c>
      <c r="Q409" s="3">
        <f>ROUND(SalesTable47[[#This Row],[Unit Price]]*SalesTable47[[#This Row],[Quantity]]*(1-SalesTable47[[#This Row],[Discount %]]),2)</f>
        <v>488.04</v>
      </c>
      <c r="R409" s="3">
        <f>SalesTable47[[#This Row],[Net Revenue]]-SalesTable47[[#This Row],[Total Cost]]</f>
        <v>221.58000000000004</v>
      </c>
      <c r="S409" s="34">
        <f>SalesTable47[[#This Row],[Profit]]/SalesTable47[[#This Row],[Net Revenue]]</f>
        <v>0.45402016228178027</v>
      </c>
      <c r="T409" s="3"/>
    </row>
    <row r="410" spans="1:20">
      <c r="A410" s="1">
        <v>45965</v>
      </c>
      <c r="B410" t="s">
        <v>468</v>
      </c>
      <c r="C410" t="s">
        <v>82</v>
      </c>
      <c r="D410" t="s">
        <v>83</v>
      </c>
      <c r="E410" t="s">
        <v>75</v>
      </c>
      <c r="F410" t="s">
        <v>25</v>
      </c>
      <c r="G410" t="s">
        <v>26</v>
      </c>
      <c r="H410" t="s">
        <v>33</v>
      </c>
      <c r="I410" s="2">
        <v>4</v>
      </c>
      <c r="J410" s="3">
        <v>27.36</v>
      </c>
      <c r="K410" s="4">
        <v>0.15</v>
      </c>
      <c r="L410" s="3">
        <v>11.97</v>
      </c>
      <c r="M410" s="3">
        <f>SalesTable47[[#This Row],[Quantity]]*SalesTable47[[#This Row],[Unit Cost]]</f>
        <v>47.88</v>
      </c>
      <c r="N410" s="3">
        <f>SalesTable47[[#This Row],[Net Revenue]]-SalesTable47[[#This Row],[Total Cost]]</f>
        <v>45.139999999999993</v>
      </c>
      <c r="O410" s="2">
        <v>0</v>
      </c>
      <c r="P410" s="3">
        <f>SalesTable47[[#This Row],[Unit Price]]*SalesTable47[[#This Row],[Quantity]]</f>
        <v>109.44</v>
      </c>
      <c r="Q410" s="3">
        <f>ROUND(SalesTable47[[#This Row],[Unit Price]]*SalesTable47[[#This Row],[Quantity]]*(1-SalesTable47[[#This Row],[Discount %]]),2)</f>
        <v>93.02</v>
      </c>
      <c r="R410" s="3">
        <f>SalesTable47[[#This Row],[Net Revenue]]-SalesTable47[[#This Row],[Total Cost]]</f>
        <v>45.139999999999993</v>
      </c>
      <c r="S410" s="34">
        <f>SalesTable47[[#This Row],[Profit]]/SalesTable47[[#This Row],[Net Revenue]]</f>
        <v>0.48527198451945813</v>
      </c>
      <c r="T410" s="3"/>
    </row>
    <row r="411" spans="1:20">
      <c r="A411" s="1">
        <v>45843</v>
      </c>
      <c r="B411" t="s">
        <v>469</v>
      </c>
      <c r="C411" t="s">
        <v>69</v>
      </c>
      <c r="D411" t="s">
        <v>70</v>
      </c>
      <c r="E411" t="s">
        <v>30</v>
      </c>
      <c r="F411" t="s">
        <v>52</v>
      </c>
      <c r="G411" t="s">
        <v>53</v>
      </c>
      <c r="H411" t="s">
        <v>33</v>
      </c>
      <c r="I411" s="2">
        <v>7</v>
      </c>
      <c r="J411" s="3">
        <v>40.020000000000003</v>
      </c>
      <c r="K411" s="4">
        <v>0.2</v>
      </c>
      <c r="L411" s="3">
        <v>18.510000000000002</v>
      </c>
      <c r="M411" s="3">
        <f>SalesTable47[[#This Row],[Quantity]]*SalesTable47[[#This Row],[Unit Cost]]</f>
        <v>129.57000000000002</v>
      </c>
      <c r="N411" s="3">
        <f>SalesTable47[[#This Row],[Net Revenue]]-SalesTable47[[#This Row],[Total Cost]]</f>
        <v>94.539999999999992</v>
      </c>
      <c r="O411" s="2">
        <v>0</v>
      </c>
      <c r="P411" s="3">
        <f>SalesTable47[[#This Row],[Unit Price]]*SalesTable47[[#This Row],[Quantity]]</f>
        <v>280.14000000000004</v>
      </c>
      <c r="Q411" s="3">
        <f>ROUND(SalesTable47[[#This Row],[Unit Price]]*SalesTable47[[#This Row],[Quantity]]*(1-SalesTable47[[#This Row],[Discount %]]),2)</f>
        <v>224.11</v>
      </c>
      <c r="R411" s="3">
        <f>SalesTable47[[#This Row],[Net Revenue]]-SalesTable47[[#This Row],[Total Cost]]</f>
        <v>94.539999999999992</v>
      </c>
      <c r="S411" s="34">
        <f>SalesTable47[[#This Row],[Profit]]/SalesTable47[[#This Row],[Net Revenue]]</f>
        <v>0.42184641470706341</v>
      </c>
      <c r="T411" s="3"/>
    </row>
    <row r="412" spans="1:20">
      <c r="A412" s="1">
        <v>45960</v>
      </c>
      <c r="B412" t="s">
        <v>470</v>
      </c>
      <c r="C412" t="s">
        <v>22</v>
      </c>
      <c r="D412" t="s">
        <v>23</v>
      </c>
      <c r="E412" t="s">
        <v>24</v>
      </c>
      <c r="F412" t="s">
        <v>31</v>
      </c>
      <c r="G412" t="s">
        <v>32</v>
      </c>
      <c r="H412" t="s">
        <v>20</v>
      </c>
      <c r="I412" s="2">
        <v>4</v>
      </c>
      <c r="J412" s="3">
        <v>12.83</v>
      </c>
      <c r="K412" s="4">
        <v>0.1</v>
      </c>
      <c r="L412" s="3">
        <v>4.1900000000000004</v>
      </c>
      <c r="M412" s="3">
        <f>SalesTable47[[#This Row],[Quantity]]*SalesTable47[[#This Row],[Unit Cost]]</f>
        <v>16.760000000000002</v>
      </c>
      <c r="N412" s="3">
        <f>SalesTable47[[#This Row],[Net Revenue]]-SalesTable47[[#This Row],[Total Cost]]</f>
        <v>29.429999999999996</v>
      </c>
      <c r="O412" s="2">
        <v>4</v>
      </c>
      <c r="P412" s="3">
        <f>SalesTable47[[#This Row],[Unit Price]]*SalesTable47[[#This Row],[Quantity]]</f>
        <v>51.32</v>
      </c>
      <c r="Q412" s="3">
        <f>ROUND(SalesTable47[[#This Row],[Unit Price]]*SalesTable47[[#This Row],[Quantity]]*(1-SalesTable47[[#This Row],[Discount %]]),2)</f>
        <v>46.19</v>
      </c>
      <c r="R412" s="3">
        <f>SalesTable47[[#This Row],[Net Revenue]]-SalesTable47[[#This Row],[Total Cost]]</f>
        <v>29.429999999999996</v>
      </c>
      <c r="S412" s="34">
        <f>SalesTable47[[#This Row],[Profit]]/SalesTable47[[#This Row],[Net Revenue]]</f>
        <v>0.63715089846287065</v>
      </c>
      <c r="T412" s="3"/>
    </row>
    <row r="413" spans="1:20">
      <c r="A413" s="1">
        <v>45961</v>
      </c>
      <c r="B413" t="s">
        <v>471</v>
      </c>
      <c r="C413" t="s">
        <v>69</v>
      </c>
      <c r="D413" t="s">
        <v>70</v>
      </c>
      <c r="E413" t="s">
        <v>30</v>
      </c>
      <c r="F413" t="s">
        <v>25</v>
      </c>
      <c r="G413" t="s">
        <v>26</v>
      </c>
      <c r="H413" t="s">
        <v>33</v>
      </c>
      <c r="I413" s="2">
        <v>4</v>
      </c>
      <c r="J413" s="3">
        <v>40.49</v>
      </c>
      <c r="K413" s="4">
        <v>0.1</v>
      </c>
      <c r="L413" s="3">
        <v>18.3</v>
      </c>
      <c r="M413" s="3">
        <f>SalesTable47[[#This Row],[Quantity]]*SalesTable47[[#This Row],[Unit Cost]]</f>
        <v>73.2</v>
      </c>
      <c r="N413" s="3">
        <f>SalesTable47[[#This Row],[Net Revenue]]-SalesTable47[[#This Row],[Total Cost]]</f>
        <v>72.559999999999988</v>
      </c>
      <c r="O413" s="2">
        <v>0</v>
      </c>
      <c r="P413" s="3">
        <f>SalesTable47[[#This Row],[Unit Price]]*SalesTable47[[#This Row],[Quantity]]</f>
        <v>161.96</v>
      </c>
      <c r="Q413" s="3">
        <f>ROUND(SalesTable47[[#This Row],[Unit Price]]*SalesTable47[[#This Row],[Quantity]]*(1-SalesTable47[[#This Row],[Discount %]]),2)</f>
        <v>145.76</v>
      </c>
      <c r="R413" s="3">
        <f>SalesTable47[[#This Row],[Net Revenue]]-SalesTable47[[#This Row],[Total Cost]]</f>
        <v>72.559999999999988</v>
      </c>
      <c r="S413" s="34">
        <f>SalesTable47[[#This Row],[Profit]]/SalesTable47[[#This Row],[Net Revenue]]</f>
        <v>0.49780461031833145</v>
      </c>
      <c r="T413" s="3"/>
    </row>
    <row r="414" spans="1:20">
      <c r="A414" s="1">
        <v>45900</v>
      </c>
      <c r="B414" t="s">
        <v>472</v>
      </c>
      <c r="C414" t="s">
        <v>45</v>
      </c>
      <c r="D414" t="s">
        <v>46</v>
      </c>
      <c r="E414" t="s">
        <v>24</v>
      </c>
      <c r="F414" t="s">
        <v>52</v>
      </c>
      <c r="G414" t="s">
        <v>53</v>
      </c>
      <c r="H414" t="s">
        <v>33</v>
      </c>
      <c r="I414" s="2">
        <v>7</v>
      </c>
      <c r="J414" s="3">
        <v>23.04</v>
      </c>
      <c r="K414" s="4">
        <v>0.1</v>
      </c>
      <c r="L414" s="3">
        <v>8.6</v>
      </c>
      <c r="M414" s="3">
        <f>SalesTable47[[#This Row],[Quantity]]*SalesTable47[[#This Row],[Unit Cost]]</f>
        <v>60.199999999999996</v>
      </c>
      <c r="N414" s="3">
        <f>SalesTable47[[#This Row],[Net Revenue]]-SalesTable47[[#This Row],[Total Cost]]</f>
        <v>84.950000000000017</v>
      </c>
      <c r="O414" s="2">
        <v>0</v>
      </c>
      <c r="P414" s="3">
        <f>SalesTable47[[#This Row],[Unit Price]]*SalesTable47[[#This Row],[Quantity]]</f>
        <v>161.28</v>
      </c>
      <c r="Q414" s="3">
        <f>ROUND(SalesTable47[[#This Row],[Unit Price]]*SalesTable47[[#This Row],[Quantity]]*(1-SalesTable47[[#This Row],[Discount %]]),2)</f>
        <v>145.15</v>
      </c>
      <c r="R414" s="3">
        <f>SalesTable47[[#This Row],[Net Revenue]]-SalesTable47[[#This Row],[Total Cost]]</f>
        <v>84.950000000000017</v>
      </c>
      <c r="S414" s="34">
        <f>SalesTable47[[#This Row],[Profit]]/SalesTable47[[#This Row],[Net Revenue]]</f>
        <v>0.58525663107130566</v>
      </c>
      <c r="T414" s="3"/>
    </row>
    <row r="415" spans="1:20">
      <c r="A415" s="1">
        <v>45870</v>
      </c>
      <c r="B415" t="s">
        <v>473</v>
      </c>
      <c r="C415" t="s">
        <v>82</v>
      </c>
      <c r="D415" t="s">
        <v>83</v>
      </c>
      <c r="E415" t="s">
        <v>75</v>
      </c>
      <c r="F415" t="s">
        <v>31</v>
      </c>
      <c r="G415" t="s">
        <v>32</v>
      </c>
      <c r="H415" t="s">
        <v>20</v>
      </c>
      <c r="I415" s="2">
        <v>1</v>
      </c>
      <c r="J415" s="3">
        <v>27.11</v>
      </c>
      <c r="K415" s="4">
        <v>0</v>
      </c>
      <c r="L415" s="3">
        <v>11.84</v>
      </c>
      <c r="M415" s="3">
        <f>SalesTable47[[#This Row],[Quantity]]*SalesTable47[[#This Row],[Unit Cost]]</f>
        <v>11.84</v>
      </c>
      <c r="N415" s="3">
        <f>SalesTable47[[#This Row],[Net Revenue]]-SalesTable47[[#This Row],[Total Cost]]</f>
        <v>15.27</v>
      </c>
      <c r="O415" s="2">
        <v>1</v>
      </c>
      <c r="P415" s="3">
        <f>SalesTable47[[#This Row],[Unit Price]]*SalesTable47[[#This Row],[Quantity]]</f>
        <v>27.11</v>
      </c>
      <c r="Q415" s="3">
        <f>ROUND(SalesTable47[[#This Row],[Unit Price]]*SalesTable47[[#This Row],[Quantity]]*(1-SalesTable47[[#This Row],[Discount %]]),2)</f>
        <v>27.11</v>
      </c>
      <c r="R415" s="3">
        <f>SalesTable47[[#This Row],[Net Revenue]]-SalesTable47[[#This Row],[Total Cost]]</f>
        <v>15.27</v>
      </c>
      <c r="S415" s="34">
        <f>SalesTable47[[#This Row],[Profit]]/SalesTable47[[#This Row],[Net Revenue]]</f>
        <v>0.56326078937661384</v>
      </c>
      <c r="T415" s="3"/>
    </row>
    <row r="416" spans="1:20">
      <c r="A416" s="1">
        <v>45718</v>
      </c>
      <c r="B416" t="s">
        <v>474</v>
      </c>
      <c r="C416" t="s">
        <v>15</v>
      </c>
      <c r="D416" t="s">
        <v>16</v>
      </c>
      <c r="E416" t="s">
        <v>17</v>
      </c>
      <c r="F416" t="s">
        <v>18</v>
      </c>
      <c r="G416" t="s">
        <v>19</v>
      </c>
      <c r="H416" t="s">
        <v>20</v>
      </c>
      <c r="I416" s="2">
        <v>4</v>
      </c>
      <c r="J416" s="3">
        <v>29.74</v>
      </c>
      <c r="K416" s="4">
        <v>0.2</v>
      </c>
      <c r="L416" s="3">
        <v>12.11</v>
      </c>
      <c r="M416" s="3">
        <f>SalesTable47[[#This Row],[Quantity]]*SalesTable47[[#This Row],[Unit Cost]]</f>
        <v>48.44</v>
      </c>
      <c r="N416" s="3">
        <f>SalesTable47[[#This Row],[Net Revenue]]-SalesTable47[[#This Row],[Total Cost]]</f>
        <v>46.730000000000004</v>
      </c>
      <c r="O416" s="2">
        <v>4</v>
      </c>
      <c r="P416" s="3">
        <f>SalesTable47[[#This Row],[Unit Price]]*SalesTable47[[#This Row],[Quantity]]</f>
        <v>118.96</v>
      </c>
      <c r="Q416" s="3">
        <f>ROUND(SalesTable47[[#This Row],[Unit Price]]*SalesTable47[[#This Row],[Quantity]]*(1-SalesTable47[[#This Row],[Discount %]]),2)</f>
        <v>95.17</v>
      </c>
      <c r="R416" s="3">
        <f>SalesTable47[[#This Row],[Net Revenue]]-SalesTable47[[#This Row],[Total Cost]]</f>
        <v>46.730000000000004</v>
      </c>
      <c r="S416" s="34">
        <f>SalesTable47[[#This Row],[Profit]]/SalesTable47[[#This Row],[Net Revenue]]</f>
        <v>0.49101607649469375</v>
      </c>
      <c r="T416" s="3"/>
    </row>
    <row r="417" spans="1:20">
      <c r="A417" s="1">
        <v>46015</v>
      </c>
      <c r="B417" t="s">
        <v>475</v>
      </c>
      <c r="C417" t="s">
        <v>45</v>
      </c>
      <c r="D417" t="s">
        <v>46</v>
      </c>
      <c r="E417" t="s">
        <v>24</v>
      </c>
      <c r="F417" t="s">
        <v>25</v>
      </c>
      <c r="G417" t="s">
        <v>26</v>
      </c>
      <c r="H417" t="s">
        <v>33</v>
      </c>
      <c r="I417" s="2">
        <v>4</v>
      </c>
      <c r="J417" s="3">
        <v>23.26</v>
      </c>
      <c r="K417" s="4">
        <v>0</v>
      </c>
      <c r="L417" s="3">
        <v>8.4600000000000009</v>
      </c>
      <c r="M417" s="3">
        <f>SalesTable47[[#This Row],[Quantity]]*SalesTable47[[#This Row],[Unit Cost]]</f>
        <v>33.840000000000003</v>
      </c>
      <c r="N417" s="3">
        <f>SalesTable47[[#This Row],[Net Revenue]]-SalesTable47[[#This Row],[Total Cost]]</f>
        <v>59.2</v>
      </c>
      <c r="O417" s="2">
        <v>0</v>
      </c>
      <c r="P417" s="3">
        <f>SalesTable47[[#This Row],[Unit Price]]*SalesTable47[[#This Row],[Quantity]]</f>
        <v>93.04</v>
      </c>
      <c r="Q417" s="3">
        <f>ROUND(SalesTable47[[#This Row],[Unit Price]]*SalesTable47[[#This Row],[Quantity]]*(1-SalesTable47[[#This Row],[Discount %]]),2)</f>
        <v>93.04</v>
      </c>
      <c r="R417" s="3">
        <f>SalesTable47[[#This Row],[Net Revenue]]-SalesTable47[[#This Row],[Total Cost]]</f>
        <v>59.2</v>
      </c>
      <c r="S417" s="34">
        <f>SalesTable47[[#This Row],[Profit]]/SalesTable47[[#This Row],[Net Revenue]]</f>
        <v>0.63628546861564916</v>
      </c>
      <c r="T417" s="3"/>
    </row>
    <row r="418" spans="1:20">
      <c r="A418" s="1">
        <v>46013</v>
      </c>
      <c r="B418" t="s">
        <v>476</v>
      </c>
      <c r="C418" t="s">
        <v>73</v>
      </c>
      <c r="D418" t="s">
        <v>74</v>
      </c>
      <c r="E418" t="s">
        <v>75</v>
      </c>
      <c r="F418" t="s">
        <v>25</v>
      </c>
      <c r="G418" t="s">
        <v>26</v>
      </c>
      <c r="H418" t="s">
        <v>20</v>
      </c>
      <c r="I418" s="2">
        <v>6</v>
      </c>
      <c r="J418" s="3">
        <v>32.22</v>
      </c>
      <c r="K418" s="4">
        <v>0.15</v>
      </c>
      <c r="L418" s="3">
        <v>14.32</v>
      </c>
      <c r="M418" s="3">
        <f>SalesTable47[[#This Row],[Quantity]]*SalesTable47[[#This Row],[Unit Cost]]</f>
        <v>85.92</v>
      </c>
      <c r="N418" s="3">
        <f>SalesTable47[[#This Row],[Net Revenue]]-SalesTable47[[#This Row],[Total Cost]]</f>
        <v>78.399999999999991</v>
      </c>
      <c r="O418" s="2">
        <v>6</v>
      </c>
      <c r="P418" s="3">
        <f>SalesTable47[[#This Row],[Unit Price]]*SalesTable47[[#This Row],[Quantity]]</f>
        <v>193.32</v>
      </c>
      <c r="Q418" s="3">
        <f>ROUND(SalesTable47[[#This Row],[Unit Price]]*SalesTable47[[#This Row],[Quantity]]*(1-SalesTable47[[#This Row],[Discount %]]),2)</f>
        <v>164.32</v>
      </c>
      <c r="R418" s="3">
        <f>SalesTable47[[#This Row],[Net Revenue]]-SalesTable47[[#This Row],[Total Cost]]</f>
        <v>78.399999999999991</v>
      </c>
      <c r="S418" s="34">
        <f>SalesTable47[[#This Row],[Profit]]/SalesTable47[[#This Row],[Net Revenue]]</f>
        <v>0.47711781888997074</v>
      </c>
      <c r="T418" s="3"/>
    </row>
    <row r="419" spans="1:20">
      <c r="A419" s="1">
        <v>45925</v>
      </c>
      <c r="B419" t="s">
        <v>477</v>
      </c>
      <c r="C419" t="s">
        <v>55</v>
      </c>
      <c r="D419" t="s">
        <v>56</v>
      </c>
      <c r="E419" t="s">
        <v>24</v>
      </c>
      <c r="F419" t="s">
        <v>25</v>
      </c>
      <c r="G419" t="s">
        <v>26</v>
      </c>
      <c r="H419" t="s">
        <v>33</v>
      </c>
      <c r="I419" s="2">
        <v>1</v>
      </c>
      <c r="J419" s="3">
        <v>9.6199999999999992</v>
      </c>
      <c r="K419" s="4">
        <v>0.05</v>
      </c>
      <c r="L419" s="3">
        <v>2.83</v>
      </c>
      <c r="M419" s="3">
        <f>SalesTable47[[#This Row],[Quantity]]*SalesTable47[[#This Row],[Unit Cost]]</f>
        <v>2.83</v>
      </c>
      <c r="N419" s="3">
        <f>SalesTable47[[#This Row],[Net Revenue]]-SalesTable47[[#This Row],[Total Cost]]</f>
        <v>6.3100000000000005</v>
      </c>
      <c r="O419" s="2">
        <v>0</v>
      </c>
      <c r="P419" s="3">
        <f>SalesTable47[[#This Row],[Unit Price]]*SalesTable47[[#This Row],[Quantity]]</f>
        <v>9.6199999999999992</v>
      </c>
      <c r="Q419" s="3">
        <f>ROUND(SalesTable47[[#This Row],[Unit Price]]*SalesTable47[[#This Row],[Quantity]]*(1-SalesTable47[[#This Row],[Discount %]]),2)</f>
        <v>9.14</v>
      </c>
      <c r="R419" s="3">
        <f>SalesTable47[[#This Row],[Net Revenue]]-SalesTable47[[#This Row],[Total Cost]]</f>
        <v>6.3100000000000005</v>
      </c>
      <c r="S419" s="34">
        <f>SalesTable47[[#This Row],[Profit]]/SalesTable47[[#This Row],[Net Revenue]]</f>
        <v>0.69037199124726478</v>
      </c>
      <c r="T419" s="3"/>
    </row>
    <row r="420" spans="1:20">
      <c r="A420" s="1">
        <v>45738</v>
      </c>
      <c r="B420" t="s">
        <v>478</v>
      </c>
      <c r="C420" t="s">
        <v>66</v>
      </c>
      <c r="D420" t="s">
        <v>67</v>
      </c>
      <c r="E420" t="s">
        <v>30</v>
      </c>
      <c r="F420" t="s">
        <v>31</v>
      </c>
      <c r="G420" t="s">
        <v>32</v>
      </c>
      <c r="H420" t="s">
        <v>33</v>
      </c>
      <c r="I420" s="2">
        <v>5</v>
      </c>
      <c r="J420" s="3">
        <v>68.39</v>
      </c>
      <c r="K420" s="4">
        <v>0</v>
      </c>
      <c r="L420" s="3">
        <v>33.9</v>
      </c>
      <c r="M420" s="3">
        <f>SalesTable47[[#This Row],[Quantity]]*SalesTable47[[#This Row],[Unit Cost]]</f>
        <v>169.5</v>
      </c>
      <c r="N420" s="3">
        <f>SalesTable47[[#This Row],[Net Revenue]]-SalesTable47[[#This Row],[Total Cost]]</f>
        <v>172.45</v>
      </c>
      <c r="O420" s="2">
        <v>0</v>
      </c>
      <c r="P420" s="3">
        <f>SalesTable47[[#This Row],[Unit Price]]*SalesTable47[[#This Row],[Quantity]]</f>
        <v>341.95</v>
      </c>
      <c r="Q420" s="3">
        <f>ROUND(SalesTable47[[#This Row],[Unit Price]]*SalesTable47[[#This Row],[Quantity]]*(1-SalesTable47[[#This Row],[Discount %]]),2)</f>
        <v>341.95</v>
      </c>
      <c r="R420" s="3">
        <f>SalesTable47[[#This Row],[Net Revenue]]-SalesTable47[[#This Row],[Total Cost]]</f>
        <v>172.45</v>
      </c>
      <c r="S420" s="34">
        <f>SalesTable47[[#This Row],[Profit]]/SalesTable47[[#This Row],[Net Revenue]]</f>
        <v>0.50431349612516452</v>
      </c>
      <c r="T420" s="3"/>
    </row>
    <row r="421" spans="1:20">
      <c r="A421" s="1">
        <v>45874</v>
      </c>
      <c r="B421" t="s">
        <v>479</v>
      </c>
      <c r="C421" t="s">
        <v>69</v>
      </c>
      <c r="D421" t="s">
        <v>70</v>
      </c>
      <c r="E421" t="s">
        <v>30</v>
      </c>
      <c r="F421" t="s">
        <v>25</v>
      </c>
      <c r="G421" t="s">
        <v>26</v>
      </c>
      <c r="H421" t="s">
        <v>33</v>
      </c>
      <c r="I421" s="2">
        <v>1</v>
      </c>
      <c r="J421" s="3">
        <v>39.909999999999997</v>
      </c>
      <c r="K421" s="4">
        <v>0</v>
      </c>
      <c r="L421" s="3">
        <v>17.91</v>
      </c>
      <c r="M421" s="3">
        <f>SalesTable47[[#This Row],[Quantity]]*SalesTable47[[#This Row],[Unit Cost]]</f>
        <v>17.91</v>
      </c>
      <c r="N421" s="3">
        <f>SalesTable47[[#This Row],[Net Revenue]]-SalesTable47[[#This Row],[Total Cost]]</f>
        <v>21.999999999999996</v>
      </c>
      <c r="O421" s="2">
        <v>0</v>
      </c>
      <c r="P421" s="3">
        <f>SalesTable47[[#This Row],[Unit Price]]*SalesTable47[[#This Row],[Quantity]]</f>
        <v>39.909999999999997</v>
      </c>
      <c r="Q421" s="3">
        <f>ROUND(SalesTable47[[#This Row],[Unit Price]]*SalesTable47[[#This Row],[Quantity]]*(1-SalesTable47[[#This Row],[Discount %]]),2)</f>
        <v>39.909999999999997</v>
      </c>
      <c r="R421" s="3">
        <f>SalesTable47[[#This Row],[Net Revenue]]-SalesTable47[[#This Row],[Total Cost]]</f>
        <v>21.999999999999996</v>
      </c>
      <c r="S421" s="34">
        <f>SalesTable47[[#This Row],[Profit]]/SalesTable47[[#This Row],[Net Revenue]]</f>
        <v>0.5512402906539714</v>
      </c>
      <c r="T421" s="3"/>
    </row>
    <row r="422" spans="1:20">
      <c r="A422" s="1">
        <v>46011</v>
      </c>
      <c r="B422" t="s">
        <v>480</v>
      </c>
      <c r="C422" t="s">
        <v>28</v>
      </c>
      <c r="D422" t="s">
        <v>29</v>
      </c>
      <c r="E422" t="s">
        <v>30</v>
      </c>
      <c r="F422" t="s">
        <v>25</v>
      </c>
      <c r="G422" t="s">
        <v>26</v>
      </c>
      <c r="H422" t="s">
        <v>33</v>
      </c>
      <c r="I422" s="2">
        <v>5</v>
      </c>
      <c r="J422" s="3">
        <v>25.07</v>
      </c>
      <c r="K422" s="4">
        <v>0</v>
      </c>
      <c r="L422" s="3">
        <v>10.42</v>
      </c>
      <c r="M422" s="3">
        <f>SalesTable47[[#This Row],[Quantity]]*SalesTable47[[#This Row],[Unit Cost]]</f>
        <v>52.1</v>
      </c>
      <c r="N422" s="3">
        <f>SalesTable47[[#This Row],[Net Revenue]]-SalesTable47[[#This Row],[Total Cost]]</f>
        <v>73.25</v>
      </c>
      <c r="O422" s="2">
        <v>0</v>
      </c>
      <c r="P422" s="3">
        <f>SalesTable47[[#This Row],[Unit Price]]*SalesTable47[[#This Row],[Quantity]]</f>
        <v>125.35</v>
      </c>
      <c r="Q422" s="3">
        <f>ROUND(SalesTable47[[#This Row],[Unit Price]]*SalesTable47[[#This Row],[Quantity]]*(1-SalesTable47[[#This Row],[Discount %]]),2)</f>
        <v>125.35</v>
      </c>
      <c r="R422" s="3">
        <f>SalesTable47[[#This Row],[Net Revenue]]-SalesTable47[[#This Row],[Total Cost]]</f>
        <v>73.25</v>
      </c>
      <c r="S422" s="34">
        <f>SalesTable47[[#This Row],[Profit]]/SalesTable47[[#This Row],[Net Revenue]]</f>
        <v>0.58436378141204626</v>
      </c>
      <c r="T422" s="3"/>
    </row>
    <row r="423" spans="1:20">
      <c r="A423" s="1">
        <v>45753</v>
      </c>
      <c r="B423" t="s">
        <v>481</v>
      </c>
      <c r="C423" t="s">
        <v>22</v>
      </c>
      <c r="D423" t="s">
        <v>23</v>
      </c>
      <c r="E423" t="s">
        <v>24</v>
      </c>
      <c r="F423" t="s">
        <v>41</v>
      </c>
      <c r="G423" t="s">
        <v>42</v>
      </c>
      <c r="H423" t="s">
        <v>33</v>
      </c>
      <c r="I423" s="2">
        <v>1</v>
      </c>
      <c r="J423" s="3">
        <v>13.02</v>
      </c>
      <c r="K423" s="4">
        <v>0.1</v>
      </c>
      <c r="L423" s="3">
        <v>4.18</v>
      </c>
      <c r="M423" s="3">
        <f>SalesTable47[[#This Row],[Quantity]]*SalesTable47[[#This Row],[Unit Cost]]</f>
        <v>4.18</v>
      </c>
      <c r="N423" s="3">
        <f>SalesTable47[[#This Row],[Net Revenue]]-SalesTable47[[#This Row],[Total Cost]]</f>
        <v>7.5400000000000009</v>
      </c>
      <c r="O423" s="2">
        <v>0</v>
      </c>
      <c r="P423" s="3">
        <f>SalesTable47[[#This Row],[Unit Price]]*SalesTable47[[#This Row],[Quantity]]</f>
        <v>13.02</v>
      </c>
      <c r="Q423" s="3">
        <f>ROUND(SalesTable47[[#This Row],[Unit Price]]*SalesTable47[[#This Row],[Quantity]]*(1-SalesTable47[[#This Row],[Discount %]]),2)</f>
        <v>11.72</v>
      </c>
      <c r="R423" s="3">
        <f>SalesTable47[[#This Row],[Net Revenue]]-SalesTable47[[#This Row],[Total Cost]]</f>
        <v>7.5400000000000009</v>
      </c>
      <c r="S423" s="34">
        <f>SalesTable47[[#This Row],[Profit]]/SalesTable47[[#This Row],[Net Revenue]]</f>
        <v>0.64334470989761094</v>
      </c>
      <c r="T423" s="3"/>
    </row>
    <row r="424" spans="1:20">
      <c r="A424" s="1">
        <v>45754</v>
      </c>
      <c r="B424" t="s">
        <v>482</v>
      </c>
      <c r="C424" t="s">
        <v>45</v>
      </c>
      <c r="D424" t="s">
        <v>46</v>
      </c>
      <c r="E424" t="s">
        <v>24</v>
      </c>
      <c r="F424" t="s">
        <v>18</v>
      </c>
      <c r="G424" t="s">
        <v>19</v>
      </c>
      <c r="H424" t="s">
        <v>20</v>
      </c>
      <c r="I424" s="2">
        <v>2</v>
      </c>
      <c r="J424" s="3">
        <v>23.61</v>
      </c>
      <c r="K424" s="4">
        <v>0.2</v>
      </c>
      <c r="L424" s="3">
        <v>8.52</v>
      </c>
      <c r="M424" s="3">
        <f>SalesTable47[[#This Row],[Quantity]]*SalesTable47[[#This Row],[Unit Cost]]</f>
        <v>17.04</v>
      </c>
      <c r="N424" s="3">
        <f>SalesTable47[[#This Row],[Net Revenue]]-SalesTable47[[#This Row],[Total Cost]]</f>
        <v>20.740000000000002</v>
      </c>
      <c r="O424" s="2">
        <v>2</v>
      </c>
      <c r="P424" s="3">
        <f>SalesTable47[[#This Row],[Unit Price]]*SalesTable47[[#This Row],[Quantity]]</f>
        <v>47.22</v>
      </c>
      <c r="Q424" s="3">
        <f>ROUND(SalesTable47[[#This Row],[Unit Price]]*SalesTable47[[#This Row],[Quantity]]*(1-SalesTable47[[#This Row],[Discount %]]),2)</f>
        <v>37.78</v>
      </c>
      <c r="R424" s="3">
        <f>SalesTable47[[#This Row],[Net Revenue]]-SalesTable47[[#This Row],[Total Cost]]</f>
        <v>20.740000000000002</v>
      </c>
      <c r="S424" s="34">
        <f>SalesTable47[[#This Row],[Profit]]/SalesTable47[[#This Row],[Net Revenue]]</f>
        <v>0.54896770778189519</v>
      </c>
      <c r="T424" s="3"/>
    </row>
    <row r="425" spans="1:20">
      <c r="A425" s="1">
        <v>45982</v>
      </c>
      <c r="B425" t="s">
        <v>483</v>
      </c>
      <c r="C425" t="s">
        <v>28</v>
      </c>
      <c r="D425" t="s">
        <v>29</v>
      </c>
      <c r="E425" t="s">
        <v>30</v>
      </c>
      <c r="F425" t="s">
        <v>41</v>
      </c>
      <c r="G425" t="s">
        <v>42</v>
      </c>
      <c r="H425" t="s">
        <v>33</v>
      </c>
      <c r="I425" s="2">
        <v>6</v>
      </c>
      <c r="J425" s="3">
        <v>25.62</v>
      </c>
      <c r="K425" s="4">
        <v>0.05</v>
      </c>
      <c r="L425" s="3">
        <v>10.58</v>
      </c>
      <c r="M425" s="3">
        <f>SalesTable47[[#This Row],[Quantity]]*SalesTable47[[#This Row],[Unit Cost]]</f>
        <v>63.480000000000004</v>
      </c>
      <c r="N425" s="3">
        <f>SalesTable47[[#This Row],[Net Revenue]]-SalesTable47[[#This Row],[Total Cost]]</f>
        <v>82.55</v>
      </c>
      <c r="O425" s="2">
        <v>0</v>
      </c>
      <c r="P425" s="3">
        <f>SalesTable47[[#This Row],[Unit Price]]*SalesTable47[[#This Row],[Quantity]]</f>
        <v>153.72</v>
      </c>
      <c r="Q425" s="3">
        <f>ROUND(SalesTable47[[#This Row],[Unit Price]]*SalesTable47[[#This Row],[Quantity]]*(1-SalesTable47[[#This Row],[Discount %]]),2)</f>
        <v>146.03</v>
      </c>
      <c r="R425" s="3">
        <f>SalesTable47[[#This Row],[Net Revenue]]-SalesTable47[[#This Row],[Total Cost]]</f>
        <v>82.55</v>
      </c>
      <c r="S425" s="34">
        <f>SalesTable47[[#This Row],[Profit]]/SalesTable47[[#This Row],[Net Revenue]]</f>
        <v>0.56529480243785524</v>
      </c>
      <c r="T425" s="3"/>
    </row>
    <row r="426" spans="1:20">
      <c r="A426" s="1">
        <v>45807</v>
      </c>
      <c r="B426" t="s">
        <v>484</v>
      </c>
      <c r="C426" t="s">
        <v>58</v>
      </c>
      <c r="D426" t="s">
        <v>59</v>
      </c>
      <c r="E426" t="s">
        <v>17</v>
      </c>
      <c r="F426" t="s">
        <v>41</v>
      </c>
      <c r="G426" t="s">
        <v>42</v>
      </c>
      <c r="H426" t="s">
        <v>33</v>
      </c>
      <c r="I426" s="2">
        <v>4</v>
      </c>
      <c r="J426" s="3">
        <v>19.73</v>
      </c>
      <c r="K426" s="4">
        <v>0.2</v>
      </c>
      <c r="L426" s="3">
        <v>7.39</v>
      </c>
      <c r="M426" s="3">
        <f>SalesTable47[[#This Row],[Quantity]]*SalesTable47[[#This Row],[Unit Cost]]</f>
        <v>29.56</v>
      </c>
      <c r="N426" s="3">
        <f>SalesTable47[[#This Row],[Net Revenue]]-SalesTable47[[#This Row],[Total Cost]]</f>
        <v>33.58</v>
      </c>
      <c r="O426" s="2">
        <v>0</v>
      </c>
      <c r="P426" s="3">
        <f>SalesTable47[[#This Row],[Unit Price]]*SalesTable47[[#This Row],[Quantity]]</f>
        <v>78.92</v>
      </c>
      <c r="Q426" s="3">
        <f>ROUND(SalesTable47[[#This Row],[Unit Price]]*SalesTable47[[#This Row],[Quantity]]*(1-SalesTable47[[#This Row],[Discount %]]),2)</f>
        <v>63.14</v>
      </c>
      <c r="R426" s="3">
        <f>SalesTable47[[#This Row],[Net Revenue]]-SalesTable47[[#This Row],[Total Cost]]</f>
        <v>33.58</v>
      </c>
      <c r="S426" s="34">
        <f>SalesTable47[[#This Row],[Profit]]/SalesTable47[[#This Row],[Net Revenue]]</f>
        <v>0.53183401963889765</v>
      </c>
      <c r="T426" s="3"/>
    </row>
    <row r="427" spans="1:20">
      <c r="A427" s="1">
        <v>45834</v>
      </c>
      <c r="B427" t="s">
        <v>485</v>
      </c>
      <c r="C427" t="s">
        <v>22</v>
      </c>
      <c r="D427" t="s">
        <v>23</v>
      </c>
      <c r="E427" t="s">
        <v>24</v>
      </c>
      <c r="F427" t="s">
        <v>52</v>
      </c>
      <c r="G427" t="s">
        <v>53</v>
      </c>
      <c r="H427" t="s">
        <v>33</v>
      </c>
      <c r="I427" s="2">
        <v>2</v>
      </c>
      <c r="J427" s="3">
        <v>13.11</v>
      </c>
      <c r="K427" s="4">
        <v>0.1</v>
      </c>
      <c r="L427" s="3">
        <v>4.25</v>
      </c>
      <c r="M427" s="3">
        <f>SalesTable47[[#This Row],[Quantity]]*SalesTable47[[#This Row],[Unit Cost]]</f>
        <v>8.5</v>
      </c>
      <c r="N427" s="3">
        <f>SalesTable47[[#This Row],[Net Revenue]]-SalesTable47[[#This Row],[Total Cost]]</f>
        <v>15.100000000000001</v>
      </c>
      <c r="O427" s="2">
        <v>0</v>
      </c>
      <c r="P427" s="3">
        <f>SalesTable47[[#This Row],[Unit Price]]*SalesTable47[[#This Row],[Quantity]]</f>
        <v>26.22</v>
      </c>
      <c r="Q427" s="3">
        <f>ROUND(SalesTable47[[#This Row],[Unit Price]]*SalesTable47[[#This Row],[Quantity]]*(1-SalesTable47[[#This Row],[Discount %]]),2)</f>
        <v>23.6</v>
      </c>
      <c r="R427" s="3">
        <f>SalesTable47[[#This Row],[Net Revenue]]-SalesTable47[[#This Row],[Total Cost]]</f>
        <v>15.100000000000001</v>
      </c>
      <c r="S427" s="34">
        <f>SalesTable47[[#This Row],[Profit]]/SalesTable47[[#This Row],[Net Revenue]]</f>
        <v>0.63983050847457634</v>
      </c>
      <c r="T427" s="3"/>
    </row>
    <row r="428" spans="1:20">
      <c r="A428" s="1">
        <v>45997</v>
      </c>
      <c r="B428" t="s">
        <v>486</v>
      </c>
      <c r="C428" t="s">
        <v>58</v>
      </c>
      <c r="D428" t="s">
        <v>59</v>
      </c>
      <c r="E428" t="s">
        <v>17</v>
      </c>
      <c r="F428" t="s">
        <v>25</v>
      </c>
      <c r="G428" t="s">
        <v>26</v>
      </c>
      <c r="H428" t="s">
        <v>33</v>
      </c>
      <c r="I428" s="2">
        <v>5</v>
      </c>
      <c r="J428" s="3">
        <v>20.190000000000001</v>
      </c>
      <c r="K428" s="4">
        <v>0.05</v>
      </c>
      <c r="L428" s="3">
        <v>7.28</v>
      </c>
      <c r="M428" s="3">
        <f>SalesTable47[[#This Row],[Quantity]]*SalesTable47[[#This Row],[Unit Cost]]</f>
        <v>36.4</v>
      </c>
      <c r="N428" s="3">
        <f>SalesTable47[[#This Row],[Net Revenue]]-SalesTable47[[#This Row],[Total Cost]]</f>
        <v>59.500000000000007</v>
      </c>
      <c r="O428" s="2">
        <v>0</v>
      </c>
      <c r="P428" s="3">
        <f>SalesTable47[[#This Row],[Unit Price]]*SalesTable47[[#This Row],[Quantity]]</f>
        <v>100.95</v>
      </c>
      <c r="Q428" s="3">
        <f>ROUND(SalesTable47[[#This Row],[Unit Price]]*SalesTable47[[#This Row],[Quantity]]*(1-SalesTable47[[#This Row],[Discount %]]),2)</f>
        <v>95.9</v>
      </c>
      <c r="R428" s="3">
        <f>SalesTable47[[#This Row],[Net Revenue]]-SalesTable47[[#This Row],[Total Cost]]</f>
        <v>59.500000000000007</v>
      </c>
      <c r="S428" s="34">
        <f>SalesTable47[[#This Row],[Profit]]/SalesTable47[[#This Row],[Net Revenue]]</f>
        <v>0.62043795620437958</v>
      </c>
      <c r="T428" s="3"/>
    </row>
    <row r="429" spans="1:20">
      <c r="A429" s="1">
        <v>45706</v>
      </c>
      <c r="B429" t="s">
        <v>487</v>
      </c>
      <c r="C429" t="s">
        <v>35</v>
      </c>
      <c r="D429" t="s">
        <v>36</v>
      </c>
      <c r="E429" t="s">
        <v>17</v>
      </c>
      <c r="F429" t="s">
        <v>52</v>
      </c>
      <c r="G429" t="s">
        <v>53</v>
      </c>
      <c r="H429" t="s">
        <v>33</v>
      </c>
      <c r="I429" s="2">
        <v>8</v>
      </c>
      <c r="J429" s="3">
        <v>24.85</v>
      </c>
      <c r="K429" s="4">
        <v>0</v>
      </c>
      <c r="L429" s="3">
        <v>9.42</v>
      </c>
      <c r="M429" s="3">
        <f>SalesTable47[[#This Row],[Quantity]]*SalesTable47[[#This Row],[Unit Cost]]</f>
        <v>75.36</v>
      </c>
      <c r="N429" s="3">
        <f>SalesTable47[[#This Row],[Net Revenue]]-SalesTable47[[#This Row],[Total Cost]]</f>
        <v>123.44000000000001</v>
      </c>
      <c r="O429" s="2">
        <v>0</v>
      </c>
      <c r="P429" s="3">
        <f>SalesTable47[[#This Row],[Unit Price]]*SalesTable47[[#This Row],[Quantity]]</f>
        <v>198.8</v>
      </c>
      <c r="Q429" s="3">
        <f>ROUND(SalesTable47[[#This Row],[Unit Price]]*SalesTable47[[#This Row],[Quantity]]*(1-SalesTable47[[#This Row],[Discount %]]),2)</f>
        <v>198.8</v>
      </c>
      <c r="R429" s="3">
        <f>SalesTable47[[#This Row],[Net Revenue]]-SalesTable47[[#This Row],[Total Cost]]</f>
        <v>123.44000000000001</v>
      </c>
      <c r="S429" s="34">
        <f>SalesTable47[[#This Row],[Profit]]/SalesTable47[[#This Row],[Net Revenue]]</f>
        <v>0.6209255533199195</v>
      </c>
      <c r="T429" s="3"/>
    </row>
    <row r="430" spans="1:20">
      <c r="A430" s="1">
        <v>45932</v>
      </c>
      <c r="B430" t="s">
        <v>488</v>
      </c>
      <c r="C430" t="s">
        <v>66</v>
      </c>
      <c r="D430" t="s">
        <v>67</v>
      </c>
      <c r="E430" t="s">
        <v>30</v>
      </c>
      <c r="F430" t="s">
        <v>41</v>
      </c>
      <c r="G430" t="s">
        <v>42</v>
      </c>
      <c r="H430" t="s">
        <v>20</v>
      </c>
      <c r="I430" s="2">
        <v>6</v>
      </c>
      <c r="J430" s="3">
        <v>70.23</v>
      </c>
      <c r="K430" s="4">
        <v>0.05</v>
      </c>
      <c r="L430" s="3">
        <v>33.869999999999997</v>
      </c>
      <c r="M430" s="3">
        <f>SalesTable47[[#This Row],[Quantity]]*SalesTable47[[#This Row],[Unit Cost]]</f>
        <v>203.21999999999997</v>
      </c>
      <c r="N430" s="3">
        <f>SalesTable47[[#This Row],[Net Revenue]]-SalesTable47[[#This Row],[Total Cost]]</f>
        <v>197.09000000000003</v>
      </c>
      <c r="O430" s="2">
        <v>6</v>
      </c>
      <c r="P430" s="3">
        <f>SalesTable47[[#This Row],[Unit Price]]*SalesTable47[[#This Row],[Quantity]]</f>
        <v>421.38</v>
      </c>
      <c r="Q430" s="3">
        <f>ROUND(SalesTable47[[#This Row],[Unit Price]]*SalesTable47[[#This Row],[Quantity]]*(1-SalesTable47[[#This Row],[Discount %]]),2)</f>
        <v>400.31</v>
      </c>
      <c r="R430" s="3">
        <f>SalesTable47[[#This Row],[Net Revenue]]-SalesTable47[[#This Row],[Total Cost]]</f>
        <v>197.09000000000003</v>
      </c>
      <c r="S430" s="34">
        <f>SalesTable47[[#This Row],[Profit]]/SalesTable47[[#This Row],[Net Revenue]]</f>
        <v>0.49234343383877505</v>
      </c>
      <c r="T430" s="3"/>
    </row>
    <row r="431" spans="1:20">
      <c r="A431" s="1">
        <v>45851</v>
      </c>
      <c r="B431" t="s">
        <v>489</v>
      </c>
      <c r="C431" t="s">
        <v>82</v>
      </c>
      <c r="D431" t="s">
        <v>83</v>
      </c>
      <c r="E431" t="s">
        <v>75</v>
      </c>
      <c r="F431" t="s">
        <v>18</v>
      </c>
      <c r="G431" t="s">
        <v>19</v>
      </c>
      <c r="H431" t="s">
        <v>20</v>
      </c>
      <c r="I431" s="2">
        <v>5</v>
      </c>
      <c r="J431" s="3">
        <v>27.55</v>
      </c>
      <c r="K431" s="4">
        <v>0</v>
      </c>
      <c r="L431" s="3">
        <v>11.79</v>
      </c>
      <c r="M431" s="3">
        <f>SalesTable47[[#This Row],[Quantity]]*SalesTable47[[#This Row],[Unit Cost]]</f>
        <v>58.949999999999996</v>
      </c>
      <c r="N431" s="3">
        <f>SalesTable47[[#This Row],[Net Revenue]]-SalesTable47[[#This Row],[Total Cost]]</f>
        <v>78.800000000000011</v>
      </c>
      <c r="O431" s="2">
        <v>5</v>
      </c>
      <c r="P431" s="3">
        <f>SalesTable47[[#This Row],[Unit Price]]*SalesTable47[[#This Row],[Quantity]]</f>
        <v>137.75</v>
      </c>
      <c r="Q431" s="3">
        <f>ROUND(SalesTable47[[#This Row],[Unit Price]]*SalesTable47[[#This Row],[Quantity]]*(1-SalesTable47[[#This Row],[Discount %]]),2)</f>
        <v>137.75</v>
      </c>
      <c r="R431" s="3">
        <f>SalesTable47[[#This Row],[Net Revenue]]-SalesTable47[[#This Row],[Total Cost]]</f>
        <v>78.800000000000011</v>
      </c>
      <c r="S431" s="34">
        <f>SalesTable47[[#This Row],[Profit]]/SalesTable47[[#This Row],[Net Revenue]]</f>
        <v>0.57205081669691482</v>
      </c>
      <c r="T431" s="3"/>
    </row>
    <row r="432" spans="1:20">
      <c r="A432" s="1">
        <v>45933</v>
      </c>
      <c r="B432" t="s">
        <v>490</v>
      </c>
      <c r="C432" t="s">
        <v>73</v>
      </c>
      <c r="D432" t="s">
        <v>74</v>
      </c>
      <c r="E432" t="s">
        <v>75</v>
      </c>
      <c r="F432" t="s">
        <v>25</v>
      </c>
      <c r="G432" t="s">
        <v>26</v>
      </c>
      <c r="H432" t="s">
        <v>20</v>
      </c>
      <c r="I432" s="2">
        <v>6</v>
      </c>
      <c r="J432" s="3">
        <v>31.61</v>
      </c>
      <c r="K432" s="4">
        <v>0.15</v>
      </c>
      <c r="L432" s="3">
        <v>14.13</v>
      </c>
      <c r="M432" s="3">
        <f>SalesTable47[[#This Row],[Quantity]]*SalesTable47[[#This Row],[Unit Cost]]</f>
        <v>84.78</v>
      </c>
      <c r="N432" s="3">
        <f>SalesTable47[[#This Row],[Net Revenue]]-SalesTable47[[#This Row],[Total Cost]]</f>
        <v>76.430000000000007</v>
      </c>
      <c r="O432" s="2">
        <v>6</v>
      </c>
      <c r="P432" s="3">
        <f>SalesTable47[[#This Row],[Unit Price]]*SalesTable47[[#This Row],[Quantity]]</f>
        <v>189.66</v>
      </c>
      <c r="Q432" s="3">
        <f>ROUND(SalesTable47[[#This Row],[Unit Price]]*SalesTable47[[#This Row],[Quantity]]*(1-SalesTable47[[#This Row],[Discount %]]),2)</f>
        <v>161.21</v>
      </c>
      <c r="R432" s="3">
        <f>SalesTable47[[#This Row],[Net Revenue]]-SalesTable47[[#This Row],[Total Cost]]</f>
        <v>76.430000000000007</v>
      </c>
      <c r="S432" s="34">
        <f>SalesTable47[[#This Row],[Profit]]/SalesTable47[[#This Row],[Net Revenue]]</f>
        <v>0.47410210284721793</v>
      </c>
      <c r="T432" s="3"/>
    </row>
    <row r="433" spans="1:20">
      <c r="A433" s="1">
        <v>45962</v>
      </c>
      <c r="B433" t="s">
        <v>491</v>
      </c>
      <c r="C433" t="s">
        <v>89</v>
      </c>
      <c r="D433" t="s">
        <v>90</v>
      </c>
      <c r="E433" t="s">
        <v>75</v>
      </c>
      <c r="F433" t="s">
        <v>31</v>
      </c>
      <c r="G433" t="s">
        <v>32</v>
      </c>
      <c r="H433" t="s">
        <v>33</v>
      </c>
      <c r="I433" s="2">
        <v>3</v>
      </c>
      <c r="J433" s="3">
        <v>19.329999999999998</v>
      </c>
      <c r="K433" s="4">
        <v>0.2</v>
      </c>
      <c r="L433" s="3">
        <v>6.8</v>
      </c>
      <c r="M433" s="3">
        <f>SalesTable47[[#This Row],[Quantity]]*SalesTable47[[#This Row],[Unit Cost]]</f>
        <v>20.399999999999999</v>
      </c>
      <c r="N433" s="3">
        <f>SalesTable47[[#This Row],[Net Revenue]]-SalesTable47[[#This Row],[Total Cost]]</f>
        <v>25.990000000000002</v>
      </c>
      <c r="O433" s="2">
        <v>0</v>
      </c>
      <c r="P433" s="3">
        <f>SalesTable47[[#This Row],[Unit Price]]*SalesTable47[[#This Row],[Quantity]]</f>
        <v>57.989999999999995</v>
      </c>
      <c r="Q433" s="3">
        <f>ROUND(SalesTable47[[#This Row],[Unit Price]]*SalesTable47[[#This Row],[Quantity]]*(1-SalesTable47[[#This Row],[Discount %]]),2)</f>
        <v>46.39</v>
      </c>
      <c r="R433" s="3">
        <f>SalesTable47[[#This Row],[Net Revenue]]-SalesTable47[[#This Row],[Total Cost]]</f>
        <v>25.990000000000002</v>
      </c>
      <c r="S433" s="34">
        <f>SalesTable47[[#This Row],[Profit]]/SalesTable47[[#This Row],[Net Revenue]]</f>
        <v>0.56025005389092486</v>
      </c>
      <c r="T433" s="3"/>
    </row>
    <row r="434" spans="1:20">
      <c r="A434" s="1">
        <v>45960</v>
      </c>
      <c r="B434" t="s">
        <v>492</v>
      </c>
      <c r="C434" t="s">
        <v>58</v>
      </c>
      <c r="D434" t="s">
        <v>59</v>
      </c>
      <c r="E434" t="s">
        <v>17</v>
      </c>
      <c r="F434" t="s">
        <v>18</v>
      </c>
      <c r="G434" t="s">
        <v>19</v>
      </c>
      <c r="H434" t="s">
        <v>33</v>
      </c>
      <c r="I434" s="2">
        <v>1</v>
      </c>
      <c r="J434" s="3">
        <v>20.440000000000001</v>
      </c>
      <c r="K434" s="4">
        <v>0</v>
      </c>
      <c r="L434" s="3">
        <v>7.19</v>
      </c>
      <c r="M434" s="3">
        <f>SalesTable47[[#This Row],[Quantity]]*SalesTable47[[#This Row],[Unit Cost]]</f>
        <v>7.19</v>
      </c>
      <c r="N434" s="3">
        <f>SalesTable47[[#This Row],[Net Revenue]]-SalesTable47[[#This Row],[Total Cost]]</f>
        <v>13.25</v>
      </c>
      <c r="O434" s="2">
        <v>0</v>
      </c>
      <c r="P434" s="3">
        <f>SalesTable47[[#This Row],[Unit Price]]*SalesTable47[[#This Row],[Quantity]]</f>
        <v>20.440000000000001</v>
      </c>
      <c r="Q434" s="3">
        <f>ROUND(SalesTable47[[#This Row],[Unit Price]]*SalesTable47[[#This Row],[Quantity]]*(1-SalesTable47[[#This Row],[Discount %]]),2)</f>
        <v>20.440000000000001</v>
      </c>
      <c r="R434" s="3">
        <f>SalesTable47[[#This Row],[Net Revenue]]-SalesTable47[[#This Row],[Total Cost]]</f>
        <v>13.25</v>
      </c>
      <c r="S434" s="34">
        <f>SalesTable47[[#This Row],[Profit]]/SalesTable47[[#This Row],[Net Revenue]]</f>
        <v>0.64823874755381605</v>
      </c>
      <c r="T434" s="3"/>
    </row>
    <row r="435" spans="1:20">
      <c r="A435" s="1">
        <v>45677</v>
      </c>
      <c r="B435" t="s">
        <v>493</v>
      </c>
      <c r="C435" t="s">
        <v>82</v>
      </c>
      <c r="D435" t="s">
        <v>83</v>
      </c>
      <c r="E435" t="s">
        <v>75</v>
      </c>
      <c r="F435" t="s">
        <v>25</v>
      </c>
      <c r="G435" t="s">
        <v>26</v>
      </c>
      <c r="H435" t="s">
        <v>33</v>
      </c>
      <c r="I435" s="2">
        <v>1</v>
      </c>
      <c r="J435" s="3">
        <v>27.01</v>
      </c>
      <c r="K435" s="4">
        <v>0.1</v>
      </c>
      <c r="L435" s="3">
        <v>11.61</v>
      </c>
      <c r="M435" s="3">
        <f>SalesTable47[[#This Row],[Quantity]]*SalesTable47[[#This Row],[Unit Cost]]</f>
        <v>11.61</v>
      </c>
      <c r="N435" s="3">
        <f>SalesTable47[[#This Row],[Net Revenue]]-SalesTable47[[#This Row],[Total Cost]]</f>
        <v>12.7</v>
      </c>
      <c r="O435" s="2">
        <v>0</v>
      </c>
      <c r="P435" s="3">
        <f>SalesTable47[[#This Row],[Unit Price]]*SalesTable47[[#This Row],[Quantity]]</f>
        <v>27.01</v>
      </c>
      <c r="Q435" s="3">
        <f>ROUND(SalesTable47[[#This Row],[Unit Price]]*SalesTable47[[#This Row],[Quantity]]*(1-SalesTable47[[#This Row],[Discount %]]),2)</f>
        <v>24.31</v>
      </c>
      <c r="R435" s="3">
        <f>SalesTable47[[#This Row],[Net Revenue]]-SalesTable47[[#This Row],[Total Cost]]</f>
        <v>12.7</v>
      </c>
      <c r="S435" s="34">
        <f>SalesTable47[[#This Row],[Profit]]/SalesTable47[[#This Row],[Net Revenue]]</f>
        <v>0.52241875771287538</v>
      </c>
      <c r="T435" s="3"/>
    </row>
    <row r="436" spans="1:20">
      <c r="A436" s="1">
        <v>46019</v>
      </c>
      <c r="B436" t="s">
        <v>494</v>
      </c>
      <c r="C436" t="s">
        <v>22</v>
      </c>
      <c r="D436" t="s">
        <v>23</v>
      </c>
      <c r="E436" t="s">
        <v>24</v>
      </c>
      <c r="F436" t="s">
        <v>31</v>
      </c>
      <c r="G436" t="s">
        <v>32</v>
      </c>
      <c r="H436" t="s">
        <v>20</v>
      </c>
      <c r="I436" s="2">
        <v>3</v>
      </c>
      <c r="J436" s="3">
        <v>12.75</v>
      </c>
      <c r="K436" s="4">
        <v>0</v>
      </c>
      <c r="L436" s="3">
        <v>4.17</v>
      </c>
      <c r="M436" s="3">
        <f>SalesTable47[[#This Row],[Quantity]]*SalesTable47[[#This Row],[Unit Cost]]</f>
        <v>12.51</v>
      </c>
      <c r="N436" s="3">
        <f>SalesTable47[[#This Row],[Net Revenue]]-SalesTable47[[#This Row],[Total Cost]]</f>
        <v>25.740000000000002</v>
      </c>
      <c r="O436" s="2">
        <v>3</v>
      </c>
      <c r="P436" s="3">
        <f>SalesTable47[[#This Row],[Unit Price]]*SalesTable47[[#This Row],[Quantity]]</f>
        <v>38.25</v>
      </c>
      <c r="Q436" s="3">
        <f>ROUND(SalesTable47[[#This Row],[Unit Price]]*SalesTable47[[#This Row],[Quantity]]*(1-SalesTable47[[#This Row],[Discount %]]),2)</f>
        <v>38.25</v>
      </c>
      <c r="R436" s="3">
        <f>SalesTable47[[#This Row],[Net Revenue]]-SalesTable47[[#This Row],[Total Cost]]</f>
        <v>25.740000000000002</v>
      </c>
      <c r="S436" s="34">
        <f>SalesTable47[[#This Row],[Profit]]/SalesTable47[[#This Row],[Net Revenue]]</f>
        <v>0.67294117647058826</v>
      </c>
      <c r="T436" s="3"/>
    </row>
    <row r="437" spans="1:20">
      <c r="A437" s="1">
        <v>45979</v>
      </c>
      <c r="B437" t="s">
        <v>495</v>
      </c>
      <c r="C437" t="s">
        <v>89</v>
      </c>
      <c r="D437" t="s">
        <v>90</v>
      </c>
      <c r="E437" t="s">
        <v>75</v>
      </c>
      <c r="F437" t="s">
        <v>25</v>
      </c>
      <c r="G437" t="s">
        <v>26</v>
      </c>
      <c r="H437" t="s">
        <v>20</v>
      </c>
      <c r="I437" s="2">
        <v>6</v>
      </c>
      <c r="J437" s="3">
        <v>18.53</v>
      </c>
      <c r="K437" s="4">
        <v>0.2</v>
      </c>
      <c r="L437" s="3">
        <v>6.94</v>
      </c>
      <c r="M437" s="3">
        <f>SalesTable47[[#This Row],[Quantity]]*SalesTable47[[#This Row],[Unit Cost]]</f>
        <v>41.64</v>
      </c>
      <c r="N437" s="3">
        <f>SalesTable47[[#This Row],[Net Revenue]]-SalesTable47[[#This Row],[Total Cost]]</f>
        <v>47.3</v>
      </c>
      <c r="O437" s="2">
        <v>6</v>
      </c>
      <c r="P437" s="3">
        <f>SalesTable47[[#This Row],[Unit Price]]*SalesTable47[[#This Row],[Quantity]]</f>
        <v>111.18</v>
      </c>
      <c r="Q437" s="3">
        <f>ROUND(SalesTable47[[#This Row],[Unit Price]]*SalesTable47[[#This Row],[Quantity]]*(1-SalesTable47[[#This Row],[Discount %]]),2)</f>
        <v>88.94</v>
      </c>
      <c r="R437" s="3">
        <f>SalesTable47[[#This Row],[Net Revenue]]-SalesTable47[[#This Row],[Total Cost]]</f>
        <v>47.3</v>
      </c>
      <c r="S437" s="34">
        <f>SalesTable47[[#This Row],[Profit]]/SalesTable47[[#This Row],[Net Revenue]]</f>
        <v>0.53181920395772431</v>
      </c>
      <c r="T437" s="3"/>
    </row>
    <row r="438" spans="1:20">
      <c r="A438" s="1">
        <v>45708</v>
      </c>
      <c r="B438" t="s">
        <v>496</v>
      </c>
      <c r="C438" t="s">
        <v>66</v>
      </c>
      <c r="D438" t="s">
        <v>67</v>
      </c>
      <c r="E438" t="s">
        <v>30</v>
      </c>
      <c r="F438" t="s">
        <v>31</v>
      </c>
      <c r="G438" t="s">
        <v>32</v>
      </c>
      <c r="H438" t="s">
        <v>20</v>
      </c>
      <c r="I438" s="2">
        <v>3</v>
      </c>
      <c r="J438" s="3">
        <v>70.48</v>
      </c>
      <c r="K438" s="4">
        <v>0.05</v>
      </c>
      <c r="L438" s="3">
        <v>33.53</v>
      </c>
      <c r="M438" s="3">
        <f>SalesTable47[[#This Row],[Quantity]]*SalesTable47[[#This Row],[Unit Cost]]</f>
        <v>100.59</v>
      </c>
      <c r="N438" s="3">
        <f>SalesTable47[[#This Row],[Net Revenue]]-SalesTable47[[#This Row],[Total Cost]]</f>
        <v>100.28</v>
      </c>
      <c r="O438" s="2">
        <v>3</v>
      </c>
      <c r="P438" s="3">
        <f>SalesTable47[[#This Row],[Unit Price]]*SalesTable47[[#This Row],[Quantity]]</f>
        <v>211.44</v>
      </c>
      <c r="Q438" s="3">
        <f>ROUND(SalesTable47[[#This Row],[Unit Price]]*SalesTable47[[#This Row],[Quantity]]*(1-SalesTable47[[#This Row],[Discount %]]),2)</f>
        <v>200.87</v>
      </c>
      <c r="R438" s="3">
        <f>SalesTable47[[#This Row],[Net Revenue]]-SalesTable47[[#This Row],[Total Cost]]</f>
        <v>100.28</v>
      </c>
      <c r="S438" s="34">
        <f>SalesTable47[[#This Row],[Profit]]/SalesTable47[[#This Row],[Net Revenue]]</f>
        <v>0.49922835664857867</v>
      </c>
      <c r="T438" s="3"/>
    </row>
    <row r="439" spans="1:20">
      <c r="A439" s="1">
        <v>45895</v>
      </c>
      <c r="B439" t="s">
        <v>497</v>
      </c>
      <c r="C439" t="s">
        <v>73</v>
      </c>
      <c r="D439" t="s">
        <v>74</v>
      </c>
      <c r="E439" t="s">
        <v>75</v>
      </c>
      <c r="F439" t="s">
        <v>52</v>
      </c>
      <c r="G439" t="s">
        <v>53</v>
      </c>
      <c r="H439" t="s">
        <v>20</v>
      </c>
      <c r="I439" s="2">
        <v>2</v>
      </c>
      <c r="J439" s="3">
        <v>32.54</v>
      </c>
      <c r="K439" s="4">
        <v>0.15</v>
      </c>
      <c r="L439" s="3">
        <v>13.99</v>
      </c>
      <c r="M439" s="3">
        <f>SalesTable47[[#This Row],[Quantity]]*SalesTable47[[#This Row],[Unit Cost]]</f>
        <v>27.98</v>
      </c>
      <c r="N439" s="3">
        <f>SalesTable47[[#This Row],[Net Revenue]]-SalesTable47[[#This Row],[Total Cost]]</f>
        <v>27.34</v>
      </c>
      <c r="O439" s="2">
        <v>2</v>
      </c>
      <c r="P439" s="3">
        <f>SalesTable47[[#This Row],[Unit Price]]*SalesTable47[[#This Row],[Quantity]]</f>
        <v>65.08</v>
      </c>
      <c r="Q439" s="3">
        <f>ROUND(SalesTable47[[#This Row],[Unit Price]]*SalesTable47[[#This Row],[Quantity]]*(1-SalesTable47[[#This Row],[Discount %]]),2)</f>
        <v>55.32</v>
      </c>
      <c r="R439" s="3">
        <f>SalesTable47[[#This Row],[Net Revenue]]-SalesTable47[[#This Row],[Total Cost]]</f>
        <v>27.34</v>
      </c>
      <c r="S439" s="34">
        <f>SalesTable47[[#This Row],[Profit]]/SalesTable47[[#This Row],[Net Revenue]]</f>
        <v>0.49421547360809831</v>
      </c>
      <c r="T439" s="3"/>
    </row>
    <row r="440" spans="1:20">
      <c r="A440" s="1">
        <v>45959</v>
      </c>
      <c r="B440" t="s">
        <v>498</v>
      </c>
      <c r="C440" t="s">
        <v>89</v>
      </c>
      <c r="D440" t="s">
        <v>90</v>
      </c>
      <c r="E440" t="s">
        <v>75</v>
      </c>
      <c r="F440" t="s">
        <v>52</v>
      </c>
      <c r="G440" t="s">
        <v>53</v>
      </c>
      <c r="H440" t="s">
        <v>33</v>
      </c>
      <c r="I440" s="2">
        <v>6</v>
      </c>
      <c r="J440" s="3">
        <v>18.98</v>
      </c>
      <c r="K440" s="4">
        <v>0</v>
      </c>
      <c r="L440" s="3">
        <v>6.81</v>
      </c>
      <c r="M440" s="3">
        <f>SalesTable47[[#This Row],[Quantity]]*SalesTable47[[#This Row],[Unit Cost]]</f>
        <v>40.86</v>
      </c>
      <c r="N440" s="3">
        <f>SalesTable47[[#This Row],[Net Revenue]]-SalesTable47[[#This Row],[Total Cost]]</f>
        <v>73.02</v>
      </c>
      <c r="O440" s="2">
        <v>0</v>
      </c>
      <c r="P440" s="3">
        <f>SalesTable47[[#This Row],[Unit Price]]*SalesTable47[[#This Row],[Quantity]]</f>
        <v>113.88</v>
      </c>
      <c r="Q440" s="3">
        <f>ROUND(SalesTable47[[#This Row],[Unit Price]]*SalesTable47[[#This Row],[Quantity]]*(1-SalesTable47[[#This Row],[Discount %]]),2)</f>
        <v>113.88</v>
      </c>
      <c r="R440" s="3">
        <f>SalesTable47[[#This Row],[Net Revenue]]-SalesTable47[[#This Row],[Total Cost]]</f>
        <v>73.02</v>
      </c>
      <c r="S440" s="34">
        <f>SalesTable47[[#This Row],[Profit]]/SalesTable47[[#This Row],[Net Revenue]]</f>
        <v>0.64120126448893566</v>
      </c>
      <c r="T440" s="3"/>
    </row>
    <row r="441" spans="1:20">
      <c r="A441" s="1">
        <v>45927</v>
      </c>
      <c r="B441" t="s">
        <v>499</v>
      </c>
      <c r="C441" t="s">
        <v>49</v>
      </c>
      <c r="D441" t="s">
        <v>50</v>
      </c>
      <c r="E441" t="s">
        <v>30</v>
      </c>
      <c r="F441" t="s">
        <v>31</v>
      </c>
      <c r="G441" t="s">
        <v>32</v>
      </c>
      <c r="H441" t="s">
        <v>33</v>
      </c>
      <c r="I441" s="2">
        <v>1</v>
      </c>
      <c r="J441" s="3">
        <v>192.65</v>
      </c>
      <c r="K441" s="4">
        <v>0</v>
      </c>
      <c r="L441" s="3">
        <v>119.07</v>
      </c>
      <c r="M441" s="3">
        <f>SalesTable47[[#This Row],[Quantity]]*SalesTable47[[#This Row],[Unit Cost]]</f>
        <v>119.07</v>
      </c>
      <c r="N441" s="3">
        <f>SalesTable47[[#This Row],[Net Revenue]]-SalesTable47[[#This Row],[Total Cost]]</f>
        <v>73.580000000000013</v>
      </c>
      <c r="O441" s="2">
        <v>0</v>
      </c>
      <c r="P441" s="3">
        <f>SalesTable47[[#This Row],[Unit Price]]*SalesTable47[[#This Row],[Quantity]]</f>
        <v>192.65</v>
      </c>
      <c r="Q441" s="3">
        <f>ROUND(SalesTable47[[#This Row],[Unit Price]]*SalesTable47[[#This Row],[Quantity]]*(1-SalesTable47[[#This Row],[Discount %]]),2)</f>
        <v>192.65</v>
      </c>
      <c r="R441" s="3">
        <f>SalesTable47[[#This Row],[Net Revenue]]-SalesTable47[[#This Row],[Total Cost]]</f>
        <v>73.580000000000013</v>
      </c>
      <c r="S441" s="34">
        <f>SalesTable47[[#This Row],[Profit]]/SalesTable47[[#This Row],[Net Revenue]]</f>
        <v>0.38193615364650929</v>
      </c>
      <c r="T441" s="3"/>
    </row>
    <row r="442" spans="1:20">
      <c r="A442" s="1">
        <v>46019</v>
      </c>
      <c r="B442" t="s">
        <v>500</v>
      </c>
      <c r="C442" t="s">
        <v>22</v>
      </c>
      <c r="D442" t="s">
        <v>23</v>
      </c>
      <c r="E442" t="s">
        <v>24</v>
      </c>
      <c r="F442" t="s">
        <v>41</v>
      </c>
      <c r="G442" t="s">
        <v>42</v>
      </c>
      <c r="H442" t="s">
        <v>33</v>
      </c>
      <c r="I442" s="2">
        <v>7</v>
      </c>
      <c r="J442" s="3">
        <v>12.77</v>
      </c>
      <c r="K442" s="4">
        <v>0</v>
      </c>
      <c r="L442" s="3">
        <v>4.26</v>
      </c>
      <c r="M442" s="3">
        <f>SalesTable47[[#This Row],[Quantity]]*SalesTable47[[#This Row],[Unit Cost]]</f>
        <v>29.82</v>
      </c>
      <c r="N442" s="3">
        <f>SalesTable47[[#This Row],[Net Revenue]]-SalesTable47[[#This Row],[Total Cost]]</f>
        <v>59.57</v>
      </c>
      <c r="O442" s="2">
        <v>0</v>
      </c>
      <c r="P442" s="3">
        <f>SalesTable47[[#This Row],[Unit Price]]*SalesTable47[[#This Row],[Quantity]]</f>
        <v>89.39</v>
      </c>
      <c r="Q442" s="3">
        <f>ROUND(SalesTable47[[#This Row],[Unit Price]]*SalesTable47[[#This Row],[Quantity]]*(1-SalesTable47[[#This Row],[Discount %]]),2)</f>
        <v>89.39</v>
      </c>
      <c r="R442" s="3">
        <f>SalesTable47[[#This Row],[Net Revenue]]-SalesTable47[[#This Row],[Total Cost]]</f>
        <v>59.57</v>
      </c>
      <c r="S442" s="34">
        <f>SalesTable47[[#This Row],[Profit]]/SalesTable47[[#This Row],[Net Revenue]]</f>
        <v>0.66640563821456533</v>
      </c>
      <c r="T442" s="3"/>
    </row>
    <row r="443" spans="1:20">
      <c r="A443" s="1">
        <v>45673</v>
      </c>
      <c r="B443" t="s">
        <v>501</v>
      </c>
      <c r="C443" t="s">
        <v>45</v>
      </c>
      <c r="D443" t="s">
        <v>46</v>
      </c>
      <c r="E443" t="s">
        <v>24</v>
      </c>
      <c r="F443" t="s">
        <v>31</v>
      </c>
      <c r="G443" t="s">
        <v>32</v>
      </c>
      <c r="H443" t="s">
        <v>20</v>
      </c>
      <c r="I443" s="2">
        <v>2</v>
      </c>
      <c r="J443" s="3">
        <v>23.37</v>
      </c>
      <c r="K443" s="4">
        <v>0.2</v>
      </c>
      <c r="L443" s="3">
        <v>8.5</v>
      </c>
      <c r="M443" s="3">
        <f>SalesTable47[[#This Row],[Quantity]]*SalesTable47[[#This Row],[Unit Cost]]</f>
        <v>17</v>
      </c>
      <c r="N443" s="3">
        <f>SalesTable47[[#This Row],[Net Revenue]]-SalesTable47[[#This Row],[Total Cost]]</f>
        <v>20.39</v>
      </c>
      <c r="O443" s="2">
        <v>2</v>
      </c>
      <c r="P443" s="3">
        <f>SalesTable47[[#This Row],[Unit Price]]*SalesTable47[[#This Row],[Quantity]]</f>
        <v>46.74</v>
      </c>
      <c r="Q443" s="3">
        <f>ROUND(SalesTable47[[#This Row],[Unit Price]]*SalesTable47[[#This Row],[Quantity]]*(1-SalesTable47[[#This Row],[Discount %]]),2)</f>
        <v>37.39</v>
      </c>
      <c r="R443" s="3">
        <f>SalesTable47[[#This Row],[Net Revenue]]-SalesTable47[[#This Row],[Total Cost]]</f>
        <v>20.39</v>
      </c>
      <c r="S443" s="34">
        <f>SalesTable47[[#This Row],[Profit]]/SalesTable47[[#This Row],[Net Revenue]]</f>
        <v>0.54533297673174641</v>
      </c>
      <c r="T443" s="3"/>
    </row>
    <row r="444" spans="1:20">
      <c r="A444" s="1">
        <v>45825</v>
      </c>
      <c r="B444" t="s">
        <v>502</v>
      </c>
      <c r="C444" t="s">
        <v>28</v>
      </c>
      <c r="D444" t="s">
        <v>29</v>
      </c>
      <c r="E444" t="s">
        <v>30</v>
      </c>
      <c r="F444" t="s">
        <v>31</v>
      </c>
      <c r="G444" t="s">
        <v>32</v>
      </c>
      <c r="H444" t="s">
        <v>33</v>
      </c>
      <c r="I444" s="2">
        <v>6</v>
      </c>
      <c r="J444" s="3">
        <v>25.16</v>
      </c>
      <c r="K444" s="4">
        <v>0</v>
      </c>
      <c r="L444" s="3">
        <v>10.61</v>
      </c>
      <c r="M444" s="3">
        <f>SalesTable47[[#This Row],[Quantity]]*SalesTable47[[#This Row],[Unit Cost]]</f>
        <v>63.66</v>
      </c>
      <c r="N444" s="3">
        <f>SalesTable47[[#This Row],[Net Revenue]]-SalesTable47[[#This Row],[Total Cost]]</f>
        <v>87.300000000000011</v>
      </c>
      <c r="O444" s="2">
        <v>0</v>
      </c>
      <c r="P444" s="3">
        <f>SalesTable47[[#This Row],[Unit Price]]*SalesTable47[[#This Row],[Quantity]]</f>
        <v>150.96</v>
      </c>
      <c r="Q444" s="3">
        <f>ROUND(SalesTable47[[#This Row],[Unit Price]]*SalesTable47[[#This Row],[Quantity]]*(1-SalesTable47[[#This Row],[Discount %]]),2)</f>
        <v>150.96</v>
      </c>
      <c r="R444" s="3">
        <f>SalesTable47[[#This Row],[Net Revenue]]-SalesTable47[[#This Row],[Total Cost]]</f>
        <v>87.300000000000011</v>
      </c>
      <c r="S444" s="34">
        <f>SalesTable47[[#This Row],[Profit]]/SalesTable47[[#This Row],[Net Revenue]]</f>
        <v>0.57829888712241662</v>
      </c>
      <c r="T444" s="3"/>
    </row>
    <row r="445" spans="1:20">
      <c r="A445" s="1">
        <v>45722</v>
      </c>
      <c r="B445" t="s">
        <v>503</v>
      </c>
      <c r="C445" t="s">
        <v>69</v>
      </c>
      <c r="D445" t="s">
        <v>70</v>
      </c>
      <c r="E445" t="s">
        <v>30</v>
      </c>
      <c r="F445" t="s">
        <v>25</v>
      </c>
      <c r="G445" t="s">
        <v>26</v>
      </c>
      <c r="H445" t="s">
        <v>33</v>
      </c>
      <c r="I445" s="2">
        <v>4</v>
      </c>
      <c r="J445" s="3">
        <v>41.11</v>
      </c>
      <c r="K445" s="4">
        <v>0.15</v>
      </c>
      <c r="L445" s="3">
        <v>18.57</v>
      </c>
      <c r="M445" s="3">
        <f>SalesTable47[[#This Row],[Quantity]]*SalesTable47[[#This Row],[Unit Cost]]</f>
        <v>74.28</v>
      </c>
      <c r="N445" s="3">
        <f>SalesTable47[[#This Row],[Net Revenue]]-SalesTable47[[#This Row],[Total Cost]]</f>
        <v>65.490000000000009</v>
      </c>
      <c r="O445" s="2">
        <v>0</v>
      </c>
      <c r="P445" s="3">
        <f>SalesTable47[[#This Row],[Unit Price]]*SalesTable47[[#This Row],[Quantity]]</f>
        <v>164.44</v>
      </c>
      <c r="Q445" s="3">
        <f>ROUND(SalesTable47[[#This Row],[Unit Price]]*SalesTable47[[#This Row],[Quantity]]*(1-SalesTable47[[#This Row],[Discount %]]),2)</f>
        <v>139.77000000000001</v>
      </c>
      <c r="R445" s="3">
        <f>SalesTable47[[#This Row],[Net Revenue]]-SalesTable47[[#This Row],[Total Cost]]</f>
        <v>65.490000000000009</v>
      </c>
      <c r="S445" s="34">
        <f>SalesTable47[[#This Row],[Profit]]/SalesTable47[[#This Row],[Net Revenue]]</f>
        <v>0.46855548400944413</v>
      </c>
      <c r="T445" s="3"/>
    </row>
    <row r="446" spans="1:20">
      <c r="A446" s="1">
        <v>45682</v>
      </c>
      <c r="B446" t="s">
        <v>504</v>
      </c>
      <c r="C446" t="s">
        <v>89</v>
      </c>
      <c r="D446" t="s">
        <v>90</v>
      </c>
      <c r="E446" t="s">
        <v>75</v>
      </c>
      <c r="F446" t="s">
        <v>31</v>
      </c>
      <c r="G446" t="s">
        <v>32</v>
      </c>
      <c r="H446" t="s">
        <v>20</v>
      </c>
      <c r="I446" s="2">
        <v>2</v>
      </c>
      <c r="J446" s="3">
        <v>18.47</v>
      </c>
      <c r="K446" s="4">
        <v>0.05</v>
      </c>
      <c r="L446" s="3">
        <v>6.98</v>
      </c>
      <c r="M446" s="3">
        <f>SalesTable47[[#This Row],[Quantity]]*SalesTable47[[#This Row],[Unit Cost]]</f>
        <v>13.96</v>
      </c>
      <c r="N446" s="3">
        <f>SalesTable47[[#This Row],[Net Revenue]]-SalesTable47[[#This Row],[Total Cost]]</f>
        <v>21.130000000000003</v>
      </c>
      <c r="O446" s="2">
        <v>2</v>
      </c>
      <c r="P446" s="3">
        <f>SalesTable47[[#This Row],[Unit Price]]*SalesTable47[[#This Row],[Quantity]]</f>
        <v>36.94</v>
      </c>
      <c r="Q446" s="3">
        <f>ROUND(SalesTable47[[#This Row],[Unit Price]]*SalesTable47[[#This Row],[Quantity]]*(1-SalesTable47[[#This Row],[Discount %]]),2)</f>
        <v>35.090000000000003</v>
      </c>
      <c r="R446" s="3">
        <f>SalesTable47[[#This Row],[Net Revenue]]-SalesTable47[[#This Row],[Total Cost]]</f>
        <v>21.130000000000003</v>
      </c>
      <c r="S446" s="34">
        <f>SalesTable47[[#This Row],[Profit]]/SalesTable47[[#This Row],[Net Revenue]]</f>
        <v>0.60216585921915078</v>
      </c>
      <c r="T446" s="3"/>
    </row>
    <row r="447" spans="1:20">
      <c r="A447" s="1">
        <v>45838</v>
      </c>
      <c r="B447" t="s">
        <v>505</v>
      </c>
      <c r="C447" t="s">
        <v>89</v>
      </c>
      <c r="D447" t="s">
        <v>90</v>
      </c>
      <c r="E447" t="s">
        <v>75</v>
      </c>
      <c r="F447" t="s">
        <v>41</v>
      </c>
      <c r="G447" t="s">
        <v>42</v>
      </c>
      <c r="H447" t="s">
        <v>20</v>
      </c>
      <c r="I447" s="2">
        <v>4</v>
      </c>
      <c r="J447" s="3">
        <v>18.54</v>
      </c>
      <c r="K447" s="4">
        <v>0.2</v>
      </c>
      <c r="L447" s="3">
        <v>6.84</v>
      </c>
      <c r="M447" s="3">
        <f>SalesTable47[[#This Row],[Quantity]]*SalesTable47[[#This Row],[Unit Cost]]</f>
        <v>27.36</v>
      </c>
      <c r="N447" s="3">
        <f>SalesTable47[[#This Row],[Net Revenue]]-SalesTable47[[#This Row],[Total Cost]]</f>
        <v>31.97</v>
      </c>
      <c r="O447" s="2">
        <v>4</v>
      </c>
      <c r="P447" s="3">
        <f>SalesTable47[[#This Row],[Unit Price]]*SalesTable47[[#This Row],[Quantity]]</f>
        <v>74.16</v>
      </c>
      <c r="Q447" s="3">
        <f>ROUND(SalesTable47[[#This Row],[Unit Price]]*SalesTable47[[#This Row],[Quantity]]*(1-SalesTable47[[#This Row],[Discount %]]),2)</f>
        <v>59.33</v>
      </c>
      <c r="R447" s="3">
        <f>SalesTable47[[#This Row],[Net Revenue]]-SalesTable47[[#This Row],[Total Cost]]</f>
        <v>31.97</v>
      </c>
      <c r="S447" s="34">
        <f>SalesTable47[[#This Row],[Profit]]/SalesTable47[[#This Row],[Net Revenue]]</f>
        <v>0.53885049721894485</v>
      </c>
      <c r="T447" s="3"/>
    </row>
    <row r="448" spans="1:20">
      <c r="A448" s="1">
        <v>45980</v>
      </c>
      <c r="B448" t="s">
        <v>506</v>
      </c>
      <c r="C448" t="s">
        <v>22</v>
      </c>
      <c r="D448" t="s">
        <v>23</v>
      </c>
      <c r="E448" t="s">
        <v>24</v>
      </c>
      <c r="F448" t="s">
        <v>25</v>
      </c>
      <c r="G448" t="s">
        <v>26</v>
      </c>
      <c r="H448" t="s">
        <v>20</v>
      </c>
      <c r="I448" s="2">
        <v>5</v>
      </c>
      <c r="J448" s="3">
        <v>13.06</v>
      </c>
      <c r="K448" s="4">
        <v>0.1</v>
      </c>
      <c r="L448" s="3">
        <v>4.25</v>
      </c>
      <c r="M448" s="3">
        <f>SalesTable47[[#This Row],[Quantity]]*SalesTable47[[#This Row],[Unit Cost]]</f>
        <v>21.25</v>
      </c>
      <c r="N448" s="3">
        <f>SalesTable47[[#This Row],[Net Revenue]]-SalesTable47[[#This Row],[Total Cost]]</f>
        <v>37.520000000000003</v>
      </c>
      <c r="O448" s="2">
        <v>5</v>
      </c>
      <c r="P448" s="3">
        <f>SalesTable47[[#This Row],[Unit Price]]*SalesTable47[[#This Row],[Quantity]]</f>
        <v>65.3</v>
      </c>
      <c r="Q448" s="3">
        <f>ROUND(SalesTable47[[#This Row],[Unit Price]]*SalesTable47[[#This Row],[Quantity]]*(1-SalesTable47[[#This Row],[Discount %]]),2)</f>
        <v>58.77</v>
      </c>
      <c r="R448" s="3">
        <f>SalesTable47[[#This Row],[Net Revenue]]-SalesTable47[[#This Row],[Total Cost]]</f>
        <v>37.520000000000003</v>
      </c>
      <c r="S448" s="34">
        <f>SalesTable47[[#This Row],[Profit]]/SalesTable47[[#This Row],[Net Revenue]]</f>
        <v>0.63842096307639951</v>
      </c>
      <c r="T448" s="3"/>
    </row>
    <row r="449" spans="1:20">
      <c r="A449" s="1">
        <v>45805</v>
      </c>
      <c r="B449" t="s">
        <v>507</v>
      </c>
      <c r="C449" t="s">
        <v>73</v>
      </c>
      <c r="D449" t="s">
        <v>74</v>
      </c>
      <c r="E449" t="s">
        <v>75</v>
      </c>
      <c r="F449" t="s">
        <v>52</v>
      </c>
      <c r="G449" t="s">
        <v>53</v>
      </c>
      <c r="H449" t="s">
        <v>33</v>
      </c>
      <c r="I449" s="2">
        <v>7</v>
      </c>
      <c r="J449" s="3">
        <v>31.04</v>
      </c>
      <c r="K449" s="4">
        <v>0</v>
      </c>
      <c r="L449" s="3">
        <v>14.17</v>
      </c>
      <c r="M449" s="3">
        <f>SalesTable47[[#This Row],[Quantity]]*SalesTable47[[#This Row],[Unit Cost]]</f>
        <v>99.19</v>
      </c>
      <c r="N449" s="3">
        <f>SalesTable47[[#This Row],[Net Revenue]]-SalesTable47[[#This Row],[Total Cost]]</f>
        <v>118.09</v>
      </c>
      <c r="O449" s="2">
        <v>0</v>
      </c>
      <c r="P449" s="3">
        <f>SalesTable47[[#This Row],[Unit Price]]*SalesTable47[[#This Row],[Quantity]]</f>
        <v>217.28</v>
      </c>
      <c r="Q449" s="3">
        <f>ROUND(SalesTable47[[#This Row],[Unit Price]]*SalesTable47[[#This Row],[Quantity]]*(1-SalesTable47[[#This Row],[Discount %]]),2)</f>
        <v>217.28</v>
      </c>
      <c r="R449" s="3">
        <f>SalesTable47[[#This Row],[Net Revenue]]-SalesTable47[[#This Row],[Total Cost]]</f>
        <v>118.09</v>
      </c>
      <c r="S449" s="34">
        <f>SalesTable47[[#This Row],[Profit]]/SalesTable47[[#This Row],[Net Revenue]]</f>
        <v>0.54349226804123718</v>
      </c>
      <c r="T449" s="3"/>
    </row>
    <row r="450" spans="1:20">
      <c r="A450" s="1">
        <v>45764</v>
      </c>
      <c r="B450" t="s">
        <v>508</v>
      </c>
      <c r="C450" t="s">
        <v>45</v>
      </c>
      <c r="D450" t="s">
        <v>46</v>
      </c>
      <c r="E450" t="s">
        <v>24</v>
      </c>
      <c r="F450" t="s">
        <v>18</v>
      </c>
      <c r="G450" t="s">
        <v>19</v>
      </c>
      <c r="H450" t="s">
        <v>20</v>
      </c>
      <c r="I450" s="2">
        <v>1</v>
      </c>
      <c r="J450" s="3">
        <v>22.8</v>
      </c>
      <c r="K450" s="4">
        <v>0</v>
      </c>
      <c r="L450" s="3">
        <v>8.4700000000000006</v>
      </c>
      <c r="M450" s="3">
        <f>SalesTable47[[#This Row],[Quantity]]*SalesTable47[[#This Row],[Unit Cost]]</f>
        <v>8.4700000000000006</v>
      </c>
      <c r="N450" s="3">
        <f>SalesTable47[[#This Row],[Net Revenue]]-SalesTable47[[#This Row],[Total Cost]]</f>
        <v>14.33</v>
      </c>
      <c r="O450" s="2">
        <v>1</v>
      </c>
      <c r="P450" s="3">
        <f>SalesTable47[[#This Row],[Unit Price]]*SalesTable47[[#This Row],[Quantity]]</f>
        <v>22.8</v>
      </c>
      <c r="Q450" s="3">
        <f>ROUND(SalesTable47[[#This Row],[Unit Price]]*SalesTable47[[#This Row],[Quantity]]*(1-SalesTable47[[#This Row],[Discount %]]),2)</f>
        <v>22.8</v>
      </c>
      <c r="R450" s="3">
        <f>SalesTable47[[#This Row],[Net Revenue]]-SalesTable47[[#This Row],[Total Cost]]</f>
        <v>14.33</v>
      </c>
      <c r="S450" s="34">
        <f>SalesTable47[[#This Row],[Profit]]/SalesTable47[[#This Row],[Net Revenue]]</f>
        <v>0.62850877192982457</v>
      </c>
      <c r="T450" s="3"/>
    </row>
    <row r="451" spans="1:20">
      <c r="A451" s="1">
        <v>45781</v>
      </c>
      <c r="B451" t="s">
        <v>509</v>
      </c>
      <c r="C451" t="s">
        <v>89</v>
      </c>
      <c r="D451" t="s">
        <v>90</v>
      </c>
      <c r="E451" t="s">
        <v>75</v>
      </c>
      <c r="F451" t="s">
        <v>52</v>
      </c>
      <c r="G451" t="s">
        <v>53</v>
      </c>
      <c r="H451" t="s">
        <v>33</v>
      </c>
      <c r="I451" s="2">
        <v>4</v>
      </c>
      <c r="J451" s="3">
        <v>19.16</v>
      </c>
      <c r="K451" s="4">
        <v>0.1</v>
      </c>
      <c r="L451" s="3">
        <v>6.77</v>
      </c>
      <c r="M451" s="3">
        <f>SalesTable47[[#This Row],[Quantity]]*SalesTable47[[#This Row],[Unit Cost]]</f>
        <v>27.08</v>
      </c>
      <c r="N451" s="3">
        <f>SalesTable47[[#This Row],[Net Revenue]]-SalesTable47[[#This Row],[Total Cost]]</f>
        <v>41.900000000000006</v>
      </c>
      <c r="O451" s="2">
        <v>0</v>
      </c>
      <c r="P451" s="3">
        <f>SalesTable47[[#This Row],[Unit Price]]*SalesTable47[[#This Row],[Quantity]]</f>
        <v>76.64</v>
      </c>
      <c r="Q451" s="3">
        <f>ROUND(SalesTable47[[#This Row],[Unit Price]]*SalesTable47[[#This Row],[Quantity]]*(1-SalesTable47[[#This Row],[Discount %]]),2)</f>
        <v>68.98</v>
      </c>
      <c r="R451" s="3">
        <f>SalesTable47[[#This Row],[Net Revenue]]-SalesTable47[[#This Row],[Total Cost]]</f>
        <v>41.900000000000006</v>
      </c>
      <c r="S451" s="34">
        <f>SalesTable47[[#This Row],[Profit]]/SalesTable47[[#This Row],[Net Revenue]]</f>
        <v>0.6074224412873297</v>
      </c>
      <c r="T451" s="3"/>
    </row>
    <row r="452" spans="1:20">
      <c r="A452" s="1">
        <v>45676</v>
      </c>
      <c r="B452" t="s">
        <v>510</v>
      </c>
      <c r="C452" t="s">
        <v>55</v>
      </c>
      <c r="D452" t="s">
        <v>56</v>
      </c>
      <c r="E452" t="s">
        <v>24</v>
      </c>
      <c r="F452" t="s">
        <v>31</v>
      </c>
      <c r="G452" t="s">
        <v>32</v>
      </c>
      <c r="H452" t="s">
        <v>20</v>
      </c>
      <c r="I452" s="2">
        <v>3</v>
      </c>
      <c r="J452" s="3">
        <v>9.7100000000000009</v>
      </c>
      <c r="K452" s="4">
        <v>0.15</v>
      </c>
      <c r="L452" s="3">
        <v>2.9</v>
      </c>
      <c r="M452" s="3">
        <f>SalesTable47[[#This Row],[Quantity]]*SalesTable47[[#This Row],[Unit Cost]]</f>
        <v>8.6999999999999993</v>
      </c>
      <c r="N452" s="3">
        <f>SalesTable47[[#This Row],[Net Revenue]]-SalesTable47[[#This Row],[Total Cost]]</f>
        <v>16.060000000000002</v>
      </c>
      <c r="O452" s="2">
        <v>3</v>
      </c>
      <c r="P452" s="3">
        <f>SalesTable47[[#This Row],[Unit Price]]*SalesTable47[[#This Row],[Quantity]]</f>
        <v>29.130000000000003</v>
      </c>
      <c r="Q452" s="3">
        <f>ROUND(SalesTable47[[#This Row],[Unit Price]]*SalesTable47[[#This Row],[Quantity]]*(1-SalesTable47[[#This Row],[Discount %]]),2)</f>
        <v>24.76</v>
      </c>
      <c r="R452" s="3">
        <f>SalesTable47[[#This Row],[Net Revenue]]-SalesTable47[[#This Row],[Total Cost]]</f>
        <v>16.060000000000002</v>
      </c>
      <c r="S452" s="34">
        <f>SalesTable47[[#This Row],[Profit]]/SalesTable47[[#This Row],[Net Revenue]]</f>
        <v>0.64862681744749606</v>
      </c>
      <c r="T452" s="3"/>
    </row>
    <row r="453" spans="1:20">
      <c r="A453" s="1">
        <v>45882</v>
      </c>
      <c r="B453" t="s">
        <v>511</v>
      </c>
      <c r="C453" t="s">
        <v>55</v>
      </c>
      <c r="D453" t="s">
        <v>56</v>
      </c>
      <c r="E453" t="s">
        <v>24</v>
      </c>
      <c r="F453" t="s">
        <v>25</v>
      </c>
      <c r="G453" t="s">
        <v>26</v>
      </c>
      <c r="H453" t="s">
        <v>33</v>
      </c>
      <c r="I453" s="2">
        <v>7</v>
      </c>
      <c r="J453" s="3">
        <v>9.6199999999999992</v>
      </c>
      <c r="K453" s="4">
        <v>0.05</v>
      </c>
      <c r="L453" s="3">
        <v>2.9</v>
      </c>
      <c r="M453" s="3">
        <f>SalesTable47[[#This Row],[Quantity]]*SalesTable47[[#This Row],[Unit Cost]]</f>
        <v>20.3</v>
      </c>
      <c r="N453" s="3">
        <f>SalesTable47[[#This Row],[Net Revenue]]-SalesTable47[[#This Row],[Total Cost]]</f>
        <v>43.67</v>
      </c>
      <c r="O453" s="2">
        <v>0</v>
      </c>
      <c r="P453" s="3">
        <f>SalesTable47[[#This Row],[Unit Price]]*SalesTable47[[#This Row],[Quantity]]</f>
        <v>67.339999999999989</v>
      </c>
      <c r="Q453" s="3">
        <f>ROUND(SalesTable47[[#This Row],[Unit Price]]*SalesTable47[[#This Row],[Quantity]]*(1-SalesTable47[[#This Row],[Discount %]]),2)</f>
        <v>63.97</v>
      </c>
      <c r="R453" s="3">
        <f>SalesTable47[[#This Row],[Net Revenue]]-SalesTable47[[#This Row],[Total Cost]]</f>
        <v>43.67</v>
      </c>
      <c r="S453" s="34">
        <f>SalesTable47[[#This Row],[Profit]]/SalesTable47[[#This Row],[Net Revenue]]</f>
        <v>0.68266374863217139</v>
      </c>
      <c r="T453" s="3"/>
    </row>
    <row r="454" spans="1:20">
      <c r="A454" s="1">
        <v>45767</v>
      </c>
      <c r="B454" t="s">
        <v>512</v>
      </c>
      <c r="C454" t="s">
        <v>89</v>
      </c>
      <c r="D454" t="s">
        <v>90</v>
      </c>
      <c r="E454" t="s">
        <v>75</v>
      </c>
      <c r="F454" t="s">
        <v>52</v>
      </c>
      <c r="G454" t="s">
        <v>53</v>
      </c>
      <c r="H454" t="s">
        <v>20</v>
      </c>
      <c r="I454" s="2">
        <v>6</v>
      </c>
      <c r="J454" s="3">
        <v>19.100000000000001</v>
      </c>
      <c r="K454" s="4">
        <v>0</v>
      </c>
      <c r="L454" s="3">
        <v>6.9</v>
      </c>
      <c r="M454" s="3">
        <f>SalesTable47[[#This Row],[Quantity]]*SalesTable47[[#This Row],[Unit Cost]]</f>
        <v>41.400000000000006</v>
      </c>
      <c r="N454" s="3">
        <f>SalesTable47[[#This Row],[Net Revenue]]-SalesTable47[[#This Row],[Total Cost]]</f>
        <v>73.199999999999989</v>
      </c>
      <c r="O454" s="2">
        <v>6</v>
      </c>
      <c r="P454" s="3">
        <f>SalesTable47[[#This Row],[Unit Price]]*SalesTable47[[#This Row],[Quantity]]</f>
        <v>114.60000000000001</v>
      </c>
      <c r="Q454" s="3">
        <f>ROUND(SalesTable47[[#This Row],[Unit Price]]*SalesTable47[[#This Row],[Quantity]]*(1-SalesTable47[[#This Row],[Discount %]]),2)</f>
        <v>114.6</v>
      </c>
      <c r="R454" s="3">
        <f>SalesTable47[[#This Row],[Net Revenue]]-SalesTable47[[#This Row],[Total Cost]]</f>
        <v>73.199999999999989</v>
      </c>
      <c r="S454" s="34">
        <f>SalesTable47[[#This Row],[Profit]]/SalesTable47[[#This Row],[Net Revenue]]</f>
        <v>0.6387434554973821</v>
      </c>
      <c r="T454" s="3"/>
    </row>
    <row r="455" spans="1:20">
      <c r="A455" s="1">
        <v>45738</v>
      </c>
      <c r="B455" t="s">
        <v>513</v>
      </c>
      <c r="C455" t="s">
        <v>73</v>
      </c>
      <c r="D455" t="s">
        <v>74</v>
      </c>
      <c r="E455" t="s">
        <v>75</v>
      </c>
      <c r="F455" t="s">
        <v>52</v>
      </c>
      <c r="G455" t="s">
        <v>53</v>
      </c>
      <c r="H455" t="s">
        <v>33</v>
      </c>
      <c r="I455" s="2">
        <v>1</v>
      </c>
      <c r="J455" s="3">
        <v>31.76</v>
      </c>
      <c r="K455" s="4">
        <v>0</v>
      </c>
      <c r="L455" s="3">
        <v>13.98</v>
      </c>
      <c r="M455" s="3">
        <f>SalesTable47[[#This Row],[Quantity]]*SalesTable47[[#This Row],[Unit Cost]]</f>
        <v>13.98</v>
      </c>
      <c r="N455" s="3">
        <f>SalesTable47[[#This Row],[Net Revenue]]-SalesTable47[[#This Row],[Total Cost]]</f>
        <v>17.78</v>
      </c>
      <c r="O455" s="2">
        <v>0</v>
      </c>
      <c r="P455" s="3">
        <f>SalesTable47[[#This Row],[Unit Price]]*SalesTable47[[#This Row],[Quantity]]</f>
        <v>31.76</v>
      </c>
      <c r="Q455" s="3">
        <f>ROUND(SalesTable47[[#This Row],[Unit Price]]*SalesTable47[[#This Row],[Quantity]]*(1-SalesTable47[[#This Row],[Discount %]]),2)</f>
        <v>31.76</v>
      </c>
      <c r="R455" s="3">
        <f>SalesTable47[[#This Row],[Net Revenue]]-SalesTable47[[#This Row],[Total Cost]]</f>
        <v>17.78</v>
      </c>
      <c r="S455" s="34">
        <f>SalesTable47[[#This Row],[Profit]]/SalesTable47[[#This Row],[Net Revenue]]</f>
        <v>0.55982367758186402</v>
      </c>
      <c r="T455" s="3"/>
    </row>
    <row r="456" spans="1:20">
      <c r="A456" s="1">
        <v>45744</v>
      </c>
      <c r="B456" t="s">
        <v>514</v>
      </c>
      <c r="C456" t="s">
        <v>63</v>
      </c>
      <c r="D456" t="s">
        <v>64</v>
      </c>
      <c r="E456" t="s">
        <v>17</v>
      </c>
      <c r="F456" t="s">
        <v>25</v>
      </c>
      <c r="G456" t="s">
        <v>26</v>
      </c>
      <c r="H456" t="s">
        <v>33</v>
      </c>
      <c r="I456" s="2">
        <v>6</v>
      </c>
      <c r="J456" s="3">
        <v>80.5</v>
      </c>
      <c r="K456" s="4">
        <v>0</v>
      </c>
      <c r="L456" s="3">
        <v>44.96</v>
      </c>
      <c r="M456" s="3">
        <f>SalesTable47[[#This Row],[Quantity]]*SalesTable47[[#This Row],[Unit Cost]]</f>
        <v>269.76</v>
      </c>
      <c r="N456" s="3">
        <f>SalesTable47[[#This Row],[Net Revenue]]-SalesTable47[[#This Row],[Total Cost]]</f>
        <v>213.24</v>
      </c>
      <c r="O456" s="2">
        <v>0</v>
      </c>
      <c r="P456" s="3">
        <f>SalesTable47[[#This Row],[Unit Price]]*SalesTable47[[#This Row],[Quantity]]</f>
        <v>483</v>
      </c>
      <c r="Q456" s="3">
        <f>ROUND(SalesTable47[[#This Row],[Unit Price]]*SalesTable47[[#This Row],[Quantity]]*(1-SalesTable47[[#This Row],[Discount %]]),2)</f>
        <v>483</v>
      </c>
      <c r="R456" s="3">
        <f>SalesTable47[[#This Row],[Net Revenue]]-SalesTable47[[#This Row],[Total Cost]]</f>
        <v>213.24</v>
      </c>
      <c r="S456" s="34">
        <f>SalesTable47[[#This Row],[Profit]]/SalesTable47[[#This Row],[Net Revenue]]</f>
        <v>0.44149068322981366</v>
      </c>
      <c r="T456" s="3"/>
    </row>
    <row r="457" spans="1:20">
      <c r="A457" s="1">
        <v>45902</v>
      </c>
      <c r="B457" t="s">
        <v>515</v>
      </c>
      <c r="C457" t="s">
        <v>63</v>
      </c>
      <c r="D457" t="s">
        <v>64</v>
      </c>
      <c r="E457" t="s">
        <v>17</v>
      </c>
      <c r="F457" t="s">
        <v>25</v>
      </c>
      <c r="G457" t="s">
        <v>26</v>
      </c>
      <c r="H457" t="s">
        <v>33</v>
      </c>
      <c r="I457" s="2">
        <v>1</v>
      </c>
      <c r="J457" s="3">
        <v>79.900000000000006</v>
      </c>
      <c r="K457" s="4">
        <v>0</v>
      </c>
      <c r="L457" s="3">
        <v>45.72</v>
      </c>
      <c r="M457" s="3">
        <f>SalesTable47[[#This Row],[Quantity]]*SalesTable47[[#This Row],[Unit Cost]]</f>
        <v>45.72</v>
      </c>
      <c r="N457" s="3">
        <f>SalesTable47[[#This Row],[Net Revenue]]-SalesTable47[[#This Row],[Total Cost]]</f>
        <v>34.180000000000007</v>
      </c>
      <c r="O457" s="2">
        <v>0</v>
      </c>
      <c r="P457" s="3">
        <f>SalesTable47[[#This Row],[Unit Price]]*SalesTable47[[#This Row],[Quantity]]</f>
        <v>79.900000000000006</v>
      </c>
      <c r="Q457" s="3">
        <f>ROUND(SalesTable47[[#This Row],[Unit Price]]*SalesTable47[[#This Row],[Quantity]]*(1-SalesTable47[[#This Row],[Discount %]]),2)</f>
        <v>79.900000000000006</v>
      </c>
      <c r="R457" s="3">
        <f>SalesTable47[[#This Row],[Net Revenue]]-SalesTable47[[#This Row],[Total Cost]]</f>
        <v>34.180000000000007</v>
      </c>
      <c r="S457" s="34">
        <f>SalesTable47[[#This Row],[Profit]]/SalesTable47[[#This Row],[Net Revenue]]</f>
        <v>0.42778473091364211</v>
      </c>
      <c r="T457" s="3"/>
    </row>
    <row r="458" spans="1:20">
      <c r="A458" s="1">
        <v>45870</v>
      </c>
      <c r="B458" t="s">
        <v>516</v>
      </c>
      <c r="C458" t="s">
        <v>63</v>
      </c>
      <c r="D458" t="s">
        <v>64</v>
      </c>
      <c r="E458" t="s">
        <v>17</v>
      </c>
      <c r="F458" t="s">
        <v>52</v>
      </c>
      <c r="G458" t="s">
        <v>53</v>
      </c>
      <c r="H458" t="s">
        <v>33</v>
      </c>
      <c r="I458" s="2">
        <v>2</v>
      </c>
      <c r="J458" s="3">
        <v>77.8</v>
      </c>
      <c r="K458" s="4">
        <v>0.2</v>
      </c>
      <c r="L458" s="3">
        <v>44.87</v>
      </c>
      <c r="M458" s="3">
        <f>SalesTable47[[#This Row],[Quantity]]*SalesTable47[[#This Row],[Unit Cost]]</f>
        <v>89.74</v>
      </c>
      <c r="N458" s="3">
        <f>SalesTable47[[#This Row],[Net Revenue]]-SalesTable47[[#This Row],[Total Cost]]</f>
        <v>34.740000000000009</v>
      </c>
      <c r="O458" s="2">
        <v>0</v>
      </c>
      <c r="P458" s="3">
        <f>SalesTable47[[#This Row],[Unit Price]]*SalesTable47[[#This Row],[Quantity]]</f>
        <v>155.6</v>
      </c>
      <c r="Q458" s="3">
        <f>ROUND(SalesTable47[[#This Row],[Unit Price]]*SalesTable47[[#This Row],[Quantity]]*(1-SalesTable47[[#This Row],[Discount %]]),2)</f>
        <v>124.48</v>
      </c>
      <c r="R458" s="3">
        <f>SalesTable47[[#This Row],[Net Revenue]]-SalesTable47[[#This Row],[Total Cost]]</f>
        <v>34.740000000000009</v>
      </c>
      <c r="S458" s="34">
        <f>SalesTable47[[#This Row],[Profit]]/SalesTable47[[#This Row],[Net Revenue]]</f>
        <v>0.27908097686375327</v>
      </c>
      <c r="T458" s="3"/>
    </row>
    <row r="459" spans="1:20">
      <c r="A459" s="1">
        <v>46007</v>
      </c>
      <c r="B459" t="s">
        <v>517</v>
      </c>
      <c r="C459" t="s">
        <v>58</v>
      </c>
      <c r="D459" t="s">
        <v>59</v>
      </c>
      <c r="E459" t="s">
        <v>17</v>
      </c>
      <c r="F459" t="s">
        <v>52</v>
      </c>
      <c r="G459" t="s">
        <v>53</v>
      </c>
      <c r="H459" t="s">
        <v>20</v>
      </c>
      <c r="I459" s="2">
        <v>9</v>
      </c>
      <c r="J459" s="3">
        <v>19.510000000000002</v>
      </c>
      <c r="K459" s="4">
        <v>0.1</v>
      </c>
      <c r="L459" s="3">
        <v>7.18</v>
      </c>
      <c r="M459" s="3">
        <f>SalesTable47[[#This Row],[Quantity]]*SalesTable47[[#This Row],[Unit Cost]]</f>
        <v>64.62</v>
      </c>
      <c r="N459" s="3">
        <f>SalesTable47[[#This Row],[Net Revenue]]-SalesTable47[[#This Row],[Total Cost]]</f>
        <v>93.41</v>
      </c>
      <c r="O459" s="2">
        <v>9</v>
      </c>
      <c r="P459" s="3">
        <f>SalesTable47[[#This Row],[Unit Price]]*SalesTable47[[#This Row],[Quantity]]</f>
        <v>175.59</v>
      </c>
      <c r="Q459" s="3">
        <f>ROUND(SalesTable47[[#This Row],[Unit Price]]*SalesTable47[[#This Row],[Quantity]]*(1-SalesTable47[[#This Row],[Discount %]]),2)</f>
        <v>158.03</v>
      </c>
      <c r="R459" s="3">
        <f>SalesTable47[[#This Row],[Net Revenue]]-SalesTable47[[#This Row],[Total Cost]]</f>
        <v>93.41</v>
      </c>
      <c r="S459" s="34">
        <f>SalesTable47[[#This Row],[Profit]]/SalesTable47[[#This Row],[Net Revenue]]</f>
        <v>0.59109029931025747</v>
      </c>
      <c r="T459" s="3"/>
    </row>
    <row r="460" spans="1:20">
      <c r="A460" s="1">
        <v>45918</v>
      </c>
      <c r="B460" t="s">
        <v>518</v>
      </c>
      <c r="C460" t="s">
        <v>82</v>
      </c>
      <c r="D460" t="s">
        <v>83</v>
      </c>
      <c r="E460" t="s">
        <v>75</v>
      </c>
      <c r="F460" t="s">
        <v>18</v>
      </c>
      <c r="G460" t="s">
        <v>19</v>
      </c>
      <c r="H460" t="s">
        <v>20</v>
      </c>
      <c r="I460" s="2">
        <v>5</v>
      </c>
      <c r="J460" s="3">
        <v>27.97</v>
      </c>
      <c r="K460" s="4">
        <v>0.2</v>
      </c>
      <c r="L460" s="3">
        <v>11.69</v>
      </c>
      <c r="M460" s="3">
        <f>SalesTable47[[#This Row],[Quantity]]*SalesTable47[[#This Row],[Unit Cost]]</f>
        <v>58.449999999999996</v>
      </c>
      <c r="N460" s="3">
        <f>SalesTable47[[#This Row],[Net Revenue]]-SalesTable47[[#This Row],[Total Cost]]</f>
        <v>53.43</v>
      </c>
      <c r="O460" s="2">
        <v>5</v>
      </c>
      <c r="P460" s="3">
        <f>SalesTable47[[#This Row],[Unit Price]]*SalesTable47[[#This Row],[Quantity]]</f>
        <v>139.85</v>
      </c>
      <c r="Q460" s="3">
        <f>ROUND(SalesTable47[[#This Row],[Unit Price]]*SalesTable47[[#This Row],[Quantity]]*(1-SalesTable47[[#This Row],[Discount %]]),2)</f>
        <v>111.88</v>
      </c>
      <c r="R460" s="3">
        <f>SalesTable47[[#This Row],[Net Revenue]]-SalesTable47[[#This Row],[Total Cost]]</f>
        <v>53.43</v>
      </c>
      <c r="S460" s="34">
        <f>SalesTable47[[#This Row],[Profit]]/SalesTable47[[#This Row],[Net Revenue]]</f>
        <v>0.47756524848051485</v>
      </c>
      <c r="T460" s="3"/>
    </row>
    <row r="461" spans="1:20">
      <c r="A461" s="1">
        <v>45742</v>
      </c>
      <c r="B461" t="s">
        <v>519</v>
      </c>
      <c r="C461" t="s">
        <v>73</v>
      </c>
      <c r="D461" t="s">
        <v>74</v>
      </c>
      <c r="E461" t="s">
        <v>75</v>
      </c>
      <c r="F461" t="s">
        <v>52</v>
      </c>
      <c r="G461" t="s">
        <v>53</v>
      </c>
      <c r="H461" t="s">
        <v>20</v>
      </c>
      <c r="I461" s="2">
        <v>1</v>
      </c>
      <c r="J461" s="3">
        <v>32.28</v>
      </c>
      <c r="K461" s="4">
        <v>0.2</v>
      </c>
      <c r="L461" s="3">
        <v>14.16</v>
      </c>
      <c r="M461" s="3">
        <f>SalesTable47[[#This Row],[Quantity]]*SalesTable47[[#This Row],[Unit Cost]]</f>
        <v>14.16</v>
      </c>
      <c r="N461" s="3">
        <f>SalesTable47[[#This Row],[Net Revenue]]-SalesTable47[[#This Row],[Total Cost]]</f>
        <v>11.66</v>
      </c>
      <c r="O461" s="2">
        <v>1</v>
      </c>
      <c r="P461" s="3">
        <f>SalesTable47[[#This Row],[Unit Price]]*SalesTable47[[#This Row],[Quantity]]</f>
        <v>32.28</v>
      </c>
      <c r="Q461" s="3">
        <f>ROUND(SalesTable47[[#This Row],[Unit Price]]*SalesTable47[[#This Row],[Quantity]]*(1-SalesTable47[[#This Row],[Discount %]]),2)</f>
        <v>25.82</v>
      </c>
      <c r="R461" s="3">
        <f>SalesTable47[[#This Row],[Net Revenue]]-SalesTable47[[#This Row],[Total Cost]]</f>
        <v>11.66</v>
      </c>
      <c r="S461" s="34">
        <f>SalesTable47[[#This Row],[Profit]]/SalesTable47[[#This Row],[Net Revenue]]</f>
        <v>0.45158791634391943</v>
      </c>
      <c r="T461" s="3"/>
    </row>
    <row r="462" spans="1:20">
      <c r="A462" s="1">
        <v>45817</v>
      </c>
      <c r="B462" t="s">
        <v>520</v>
      </c>
      <c r="C462" t="s">
        <v>45</v>
      </c>
      <c r="D462" t="s">
        <v>46</v>
      </c>
      <c r="E462" t="s">
        <v>24</v>
      </c>
      <c r="F462" t="s">
        <v>52</v>
      </c>
      <c r="G462" t="s">
        <v>53</v>
      </c>
      <c r="H462" t="s">
        <v>33</v>
      </c>
      <c r="I462" s="2">
        <v>3</v>
      </c>
      <c r="J462" s="3">
        <v>23.38</v>
      </c>
      <c r="K462" s="4">
        <v>0.15</v>
      </c>
      <c r="L462" s="3">
        <v>8.39</v>
      </c>
      <c r="M462" s="3">
        <f>SalesTable47[[#This Row],[Quantity]]*SalesTable47[[#This Row],[Unit Cost]]</f>
        <v>25.17</v>
      </c>
      <c r="N462" s="3">
        <f>SalesTable47[[#This Row],[Net Revenue]]-SalesTable47[[#This Row],[Total Cost]]</f>
        <v>34.449999999999996</v>
      </c>
      <c r="O462" s="2">
        <v>0</v>
      </c>
      <c r="P462" s="3">
        <f>SalesTable47[[#This Row],[Unit Price]]*SalesTable47[[#This Row],[Quantity]]</f>
        <v>70.14</v>
      </c>
      <c r="Q462" s="3">
        <f>ROUND(SalesTable47[[#This Row],[Unit Price]]*SalesTable47[[#This Row],[Quantity]]*(1-SalesTable47[[#This Row],[Discount %]]),2)</f>
        <v>59.62</v>
      </c>
      <c r="R462" s="3">
        <f>SalesTable47[[#This Row],[Net Revenue]]-SalesTable47[[#This Row],[Total Cost]]</f>
        <v>34.449999999999996</v>
      </c>
      <c r="S462" s="34">
        <f>SalesTable47[[#This Row],[Profit]]/SalesTable47[[#This Row],[Net Revenue]]</f>
        <v>0.57782623280778256</v>
      </c>
      <c r="T462" s="3"/>
    </row>
    <row r="463" spans="1:20">
      <c r="A463" s="1">
        <v>45885</v>
      </c>
      <c r="B463" t="s">
        <v>521</v>
      </c>
      <c r="C463" t="s">
        <v>49</v>
      </c>
      <c r="D463" t="s">
        <v>50</v>
      </c>
      <c r="E463" t="s">
        <v>30</v>
      </c>
      <c r="F463" t="s">
        <v>18</v>
      </c>
      <c r="G463" t="s">
        <v>19</v>
      </c>
      <c r="H463" t="s">
        <v>33</v>
      </c>
      <c r="I463" s="2">
        <v>6</v>
      </c>
      <c r="J463" s="3">
        <v>188.83</v>
      </c>
      <c r="K463" s="4">
        <v>0</v>
      </c>
      <c r="L463" s="3">
        <v>119.68</v>
      </c>
      <c r="M463" s="3">
        <f>SalesTable47[[#This Row],[Quantity]]*SalesTable47[[#This Row],[Unit Cost]]</f>
        <v>718.08</v>
      </c>
      <c r="N463" s="3">
        <f>SalesTable47[[#This Row],[Net Revenue]]-SalesTable47[[#This Row],[Total Cost]]</f>
        <v>414.9</v>
      </c>
      <c r="O463" s="2">
        <v>0</v>
      </c>
      <c r="P463" s="3">
        <f>SalesTable47[[#This Row],[Unit Price]]*SalesTable47[[#This Row],[Quantity]]</f>
        <v>1132.98</v>
      </c>
      <c r="Q463" s="3">
        <f>ROUND(SalesTable47[[#This Row],[Unit Price]]*SalesTable47[[#This Row],[Quantity]]*(1-SalesTable47[[#This Row],[Discount %]]),2)</f>
        <v>1132.98</v>
      </c>
      <c r="R463" s="3">
        <f>SalesTable47[[#This Row],[Net Revenue]]-SalesTable47[[#This Row],[Total Cost]]</f>
        <v>414.9</v>
      </c>
      <c r="S463" s="34">
        <f>SalesTable47[[#This Row],[Profit]]/SalesTable47[[#This Row],[Net Revenue]]</f>
        <v>0.36620240427898104</v>
      </c>
      <c r="T463" s="3"/>
    </row>
    <row r="464" spans="1:20">
      <c r="A464" s="1">
        <v>45924</v>
      </c>
      <c r="B464" t="s">
        <v>522</v>
      </c>
      <c r="C464" t="s">
        <v>39</v>
      </c>
      <c r="D464" t="s">
        <v>40</v>
      </c>
      <c r="E464" t="s">
        <v>30</v>
      </c>
      <c r="F464" t="s">
        <v>52</v>
      </c>
      <c r="G464" t="s">
        <v>53</v>
      </c>
      <c r="H464" t="s">
        <v>33</v>
      </c>
      <c r="I464" s="2">
        <v>9</v>
      </c>
      <c r="J464" s="3">
        <v>53.67</v>
      </c>
      <c r="K464" s="4">
        <v>0.2</v>
      </c>
      <c r="L464" s="3">
        <v>26.89</v>
      </c>
      <c r="M464" s="3">
        <f>SalesTable47[[#This Row],[Quantity]]*SalesTable47[[#This Row],[Unit Cost]]</f>
        <v>242.01</v>
      </c>
      <c r="N464" s="3">
        <f>SalesTable47[[#This Row],[Net Revenue]]-SalesTable47[[#This Row],[Total Cost]]</f>
        <v>144.41000000000003</v>
      </c>
      <c r="O464" s="2">
        <v>0</v>
      </c>
      <c r="P464" s="3">
        <f>SalesTable47[[#This Row],[Unit Price]]*SalesTable47[[#This Row],[Quantity]]</f>
        <v>483.03000000000003</v>
      </c>
      <c r="Q464" s="3">
        <f>ROUND(SalesTable47[[#This Row],[Unit Price]]*SalesTable47[[#This Row],[Quantity]]*(1-SalesTable47[[#This Row],[Discount %]]),2)</f>
        <v>386.42</v>
      </c>
      <c r="R464" s="3">
        <f>SalesTable47[[#This Row],[Net Revenue]]-SalesTable47[[#This Row],[Total Cost]]</f>
        <v>144.41000000000003</v>
      </c>
      <c r="S464" s="34">
        <f>SalesTable47[[#This Row],[Profit]]/SalesTable47[[#This Row],[Net Revenue]]</f>
        <v>0.37371254075875993</v>
      </c>
      <c r="T464" s="3"/>
    </row>
    <row r="465" spans="1:20">
      <c r="A465" s="1">
        <v>45795</v>
      </c>
      <c r="B465" t="s">
        <v>523</v>
      </c>
      <c r="C465" t="s">
        <v>55</v>
      </c>
      <c r="D465" t="s">
        <v>56</v>
      </c>
      <c r="E465" t="s">
        <v>24</v>
      </c>
      <c r="F465" t="s">
        <v>41</v>
      </c>
      <c r="G465" t="s">
        <v>42</v>
      </c>
      <c r="H465" t="s">
        <v>20</v>
      </c>
      <c r="I465" s="2">
        <v>9</v>
      </c>
      <c r="J465" s="3">
        <v>9.2100000000000009</v>
      </c>
      <c r="K465" s="4">
        <v>0</v>
      </c>
      <c r="L465" s="3">
        <v>2.85</v>
      </c>
      <c r="M465" s="3">
        <f>SalesTable47[[#This Row],[Quantity]]*SalesTable47[[#This Row],[Unit Cost]]</f>
        <v>25.650000000000002</v>
      </c>
      <c r="N465" s="3">
        <f>SalesTable47[[#This Row],[Net Revenue]]-SalesTable47[[#This Row],[Total Cost]]</f>
        <v>57.239999999999995</v>
      </c>
      <c r="O465" s="2">
        <v>9</v>
      </c>
      <c r="P465" s="3">
        <f>SalesTable47[[#This Row],[Unit Price]]*SalesTable47[[#This Row],[Quantity]]</f>
        <v>82.890000000000015</v>
      </c>
      <c r="Q465" s="3">
        <f>ROUND(SalesTable47[[#This Row],[Unit Price]]*SalesTable47[[#This Row],[Quantity]]*(1-SalesTable47[[#This Row],[Discount %]]),2)</f>
        <v>82.89</v>
      </c>
      <c r="R465" s="3">
        <f>SalesTable47[[#This Row],[Net Revenue]]-SalesTable47[[#This Row],[Total Cost]]</f>
        <v>57.239999999999995</v>
      </c>
      <c r="S465" s="34">
        <f>SalesTable47[[#This Row],[Profit]]/SalesTable47[[#This Row],[Net Revenue]]</f>
        <v>0.69055374592833874</v>
      </c>
      <c r="T465" s="3"/>
    </row>
    <row r="466" spans="1:20">
      <c r="A466" s="1">
        <v>45903</v>
      </c>
      <c r="B466" t="s">
        <v>524</v>
      </c>
      <c r="C466" t="s">
        <v>66</v>
      </c>
      <c r="D466" t="s">
        <v>67</v>
      </c>
      <c r="E466" t="s">
        <v>30</v>
      </c>
      <c r="F466" t="s">
        <v>18</v>
      </c>
      <c r="G466" t="s">
        <v>19</v>
      </c>
      <c r="H466" t="s">
        <v>20</v>
      </c>
      <c r="I466" s="2">
        <v>1</v>
      </c>
      <c r="J466" s="3">
        <v>68.05</v>
      </c>
      <c r="K466" s="4">
        <v>0.1</v>
      </c>
      <c r="L466" s="3">
        <v>33.86</v>
      </c>
      <c r="M466" s="3">
        <f>SalesTable47[[#This Row],[Quantity]]*SalesTable47[[#This Row],[Unit Cost]]</f>
        <v>33.86</v>
      </c>
      <c r="N466" s="3">
        <f>SalesTable47[[#This Row],[Net Revenue]]-SalesTable47[[#This Row],[Total Cost]]</f>
        <v>27.39</v>
      </c>
      <c r="O466" s="2">
        <v>1</v>
      </c>
      <c r="P466" s="3">
        <f>SalesTable47[[#This Row],[Unit Price]]*SalesTable47[[#This Row],[Quantity]]</f>
        <v>68.05</v>
      </c>
      <c r="Q466" s="3">
        <f>ROUND(SalesTable47[[#This Row],[Unit Price]]*SalesTable47[[#This Row],[Quantity]]*(1-SalesTable47[[#This Row],[Discount %]]),2)</f>
        <v>61.25</v>
      </c>
      <c r="R466" s="3">
        <f>SalesTable47[[#This Row],[Net Revenue]]-SalesTable47[[#This Row],[Total Cost]]</f>
        <v>27.39</v>
      </c>
      <c r="S466" s="34">
        <f>SalesTable47[[#This Row],[Profit]]/SalesTable47[[#This Row],[Net Revenue]]</f>
        <v>0.44718367346938775</v>
      </c>
      <c r="T466" s="3"/>
    </row>
    <row r="467" spans="1:20">
      <c r="A467" s="1">
        <v>45910</v>
      </c>
      <c r="B467" t="s">
        <v>525</v>
      </c>
      <c r="C467" t="s">
        <v>15</v>
      </c>
      <c r="D467" t="s">
        <v>16</v>
      </c>
      <c r="E467" t="s">
        <v>17</v>
      </c>
      <c r="F467" t="s">
        <v>25</v>
      </c>
      <c r="G467" t="s">
        <v>26</v>
      </c>
      <c r="H467" t="s">
        <v>20</v>
      </c>
      <c r="I467" s="2">
        <v>6</v>
      </c>
      <c r="J467" s="3">
        <v>29.41</v>
      </c>
      <c r="K467" s="4">
        <v>0.15</v>
      </c>
      <c r="L467" s="3">
        <v>11.86</v>
      </c>
      <c r="M467" s="3">
        <f>SalesTable47[[#This Row],[Quantity]]*SalesTable47[[#This Row],[Unit Cost]]</f>
        <v>71.16</v>
      </c>
      <c r="N467" s="3">
        <f>SalesTable47[[#This Row],[Net Revenue]]-SalesTable47[[#This Row],[Total Cost]]</f>
        <v>78.830000000000013</v>
      </c>
      <c r="O467" s="2">
        <v>6</v>
      </c>
      <c r="P467" s="3">
        <f>SalesTable47[[#This Row],[Unit Price]]*SalesTable47[[#This Row],[Quantity]]</f>
        <v>176.46</v>
      </c>
      <c r="Q467" s="3">
        <f>ROUND(SalesTable47[[#This Row],[Unit Price]]*SalesTable47[[#This Row],[Quantity]]*(1-SalesTable47[[#This Row],[Discount %]]),2)</f>
        <v>149.99</v>
      </c>
      <c r="R467" s="3">
        <f>SalesTable47[[#This Row],[Net Revenue]]-SalesTable47[[#This Row],[Total Cost]]</f>
        <v>78.830000000000013</v>
      </c>
      <c r="S467" s="34">
        <f>SalesTable47[[#This Row],[Profit]]/SalesTable47[[#This Row],[Net Revenue]]</f>
        <v>0.52556837122474842</v>
      </c>
      <c r="T467" s="3"/>
    </row>
    <row r="468" spans="1:20">
      <c r="A468" s="1">
        <v>45926</v>
      </c>
      <c r="B468" t="s">
        <v>526</v>
      </c>
      <c r="C468" t="s">
        <v>22</v>
      </c>
      <c r="D468" t="s">
        <v>23</v>
      </c>
      <c r="E468" t="s">
        <v>24</v>
      </c>
      <c r="F468" t="s">
        <v>18</v>
      </c>
      <c r="G468" t="s">
        <v>19</v>
      </c>
      <c r="H468" t="s">
        <v>20</v>
      </c>
      <c r="I468" s="2">
        <v>6</v>
      </c>
      <c r="J468" s="3">
        <v>13</v>
      </c>
      <c r="K468" s="4">
        <v>0.05</v>
      </c>
      <c r="L468" s="3">
        <v>4.28</v>
      </c>
      <c r="M468" s="3">
        <f>SalesTable47[[#This Row],[Quantity]]*SalesTable47[[#This Row],[Unit Cost]]</f>
        <v>25.68</v>
      </c>
      <c r="N468" s="3">
        <f>SalesTable47[[#This Row],[Net Revenue]]-SalesTable47[[#This Row],[Total Cost]]</f>
        <v>48.419999999999995</v>
      </c>
      <c r="O468" s="2">
        <v>6</v>
      </c>
      <c r="P468" s="3">
        <f>SalesTable47[[#This Row],[Unit Price]]*SalesTable47[[#This Row],[Quantity]]</f>
        <v>78</v>
      </c>
      <c r="Q468" s="3">
        <f>ROUND(SalesTable47[[#This Row],[Unit Price]]*SalesTable47[[#This Row],[Quantity]]*(1-SalesTable47[[#This Row],[Discount %]]),2)</f>
        <v>74.099999999999994</v>
      </c>
      <c r="R468" s="3">
        <f>SalesTable47[[#This Row],[Net Revenue]]-SalesTable47[[#This Row],[Total Cost]]</f>
        <v>48.419999999999995</v>
      </c>
      <c r="S468" s="34">
        <f>SalesTable47[[#This Row],[Profit]]/SalesTable47[[#This Row],[Net Revenue]]</f>
        <v>0.65344129554655872</v>
      </c>
      <c r="T468" s="3"/>
    </row>
    <row r="469" spans="1:20">
      <c r="A469" s="1">
        <v>45798</v>
      </c>
      <c r="B469" t="s">
        <v>527</v>
      </c>
      <c r="C469" t="s">
        <v>28</v>
      </c>
      <c r="D469" t="s">
        <v>29</v>
      </c>
      <c r="E469" t="s">
        <v>30</v>
      </c>
      <c r="F469" t="s">
        <v>31</v>
      </c>
      <c r="G469" t="s">
        <v>32</v>
      </c>
      <c r="H469" t="s">
        <v>20</v>
      </c>
      <c r="I469" s="2">
        <v>2</v>
      </c>
      <c r="J469" s="3">
        <v>24.84</v>
      </c>
      <c r="K469" s="4">
        <v>0.1</v>
      </c>
      <c r="L469" s="3">
        <v>10.37</v>
      </c>
      <c r="M469" s="3">
        <f>SalesTable47[[#This Row],[Quantity]]*SalesTable47[[#This Row],[Unit Cost]]</f>
        <v>20.74</v>
      </c>
      <c r="N469" s="3">
        <f>SalesTable47[[#This Row],[Net Revenue]]-SalesTable47[[#This Row],[Total Cost]]</f>
        <v>23.970000000000002</v>
      </c>
      <c r="O469" s="2">
        <v>2</v>
      </c>
      <c r="P469" s="3">
        <f>SalesTable47[[#This Row],[Unit Price]]*SalesTable47[[#This Row],[Quantity]]</f>
        <v>49.68</v>
      </c>
      <c r="Q469" s="3">
        <f>ROUND(SalesTable47[[#This Row],[Unit Price]]*SalesTable47[[#This Row],[Quantity]]*(1-SalesTable47[[#This Row],[Discount %]]),2)</f>
        <v>44.71</v>
      </c>
      <c r="R469" s="3">
        <f>SalesTable47[[#This Row],[Net Revenue]]-SalesTable47[[#This Row],[Total Cost]]</f>
        <v>23.970000000000002</v>
      </c>
      <c r="S469" s="34">
        <f>SalesTable47[[#This Row],[Profit]]/SalesTable47[[#This Row],[Net Revenue]]</f>
        <v>0.53612167300380231</v>
      </c>
      <c r="T469" s="3"/>
    </row>
    <row r="470" spans="1:20">
      <c r="A470" s="1">
        <v>45680</v>
      </c>
      <c r="B470" t="s">
        <v>528</v>
      </c>
      <c r="C470" t="s">
        <v>66</v>
      </c>
      <c r="D470" t="s">
        <v>67</v>
      </c>
      <c r="E470" t="s">
        <v>30</v>
      </c>
      <c r="F470" t="s">
        <v>41</v>
      </c>
      <c r="G470" t="s">
        <v>42</v>
      </c>
      <c r="H470" t="s">
        <v>33</v>
      </c>
      <c r="I470" s="2">
        <v>5</v>
      </c>
      <c r="J470" s="3">
        <v>70.239999999999995</v>
      </c>
      <c r="K470" s="4">
        <v>0.1</v>
      </c>
      <c r="L470" s="3">
        <v>33.79</v>
      </c>
      <c r="M470" s="3">
        <f>SalesTable47[[#This Row],[Quantity]]*SalesTable47[[#This Row],[Unit Cost]]</f>
        <v>168.95</v>
      </c>
      <c r="N470" s="3">
        <f>SalesTable47[[#This Row],[Net Revenue]]-SalesTable47[[#This Row],[Total Cost]]</f>
        <v>147.13</v>
      </c>
      <c r="O470" s="2">
        <v>0</v>
      </c>
      <c r="P470" s="3">
        <f>SalesTable47[[#This Row],[Unit Price]]*SalesTable47[[#This Row],[Quantity]]</f>
        <v>351.2</v>
      </c>
      <c r="Q470" s="3">
        <f>ROUND(SalesTable47[[#This Row],[Unit Price]]*SalesTable47[[#This Row],[Quantity]]*(1-SalesTable47[[#This Row],[Discount %]]),2)</f>
        <v>316.08</v>
      </c>
      <c r="R470" s="3">
        <f>SalesTable47[[#This Row],[Net Revenue]]-SalesTable47[[#This Row],[Total Cost]]</f>
        <v>147.13</v>
      </c>
      <c r="S470" s="34">
        <f>SalesTable47[[#This Row],[Profit]]/SalesTable47[[#This Row],[Net Revenue]]</f>
        <v>0.46548342191850167</v>
      </c>
      <c r="T470" s="3"/>
    </row>
    <row r="471" spans="1:20">
      <c r="A471" s="1">
        <v>45969</v>
      </c>
      <c r="B471" t="s">
        <v>529</v>
      </c>
      <c r="C471" t="s">
        <v>55</v>
      </c>
      <c r="D471" t="s">
        <v>56</v>
      </c>
      <c r="E471" t="s">
        <v>24</v>
      </c>
      <c r="F471" t="s">
        <v>31</v>
      </c>
      <c r="G471" t="s">
        <v>32</v>
      </c>
      <c r="H471" t="s">
        <v>33</v>
      </c>
      <c r="I471" s="2">
        <v>3</v>
      </c>
      <c r="J471" s="3">
        <v>9.35</v>
      </c>
      <c r="K471" s="4">
        <v>0.1</v>
      </c>
      <c r="L471" s="3">
        <v>2.86</v>
      </c>
      <c r="M471" s="3">
        <f>SalesTable47[[#This Row],[Quantity]]*SalesTable47[[#This Row],[Unit Cost]]</f>
        <v>8.58</v>
      </c>
      <c r="N471" s="3">
        <f>SalesTable47[[#This Row],[Net Revenue]]-SalesTable47[[#This Row],[Total Cost]]</f>
        <v>16.670000000000002</v>
      </c>
      <c r="O471" s="2">
        <v>0</v>
      </c>
      <c r="P471" s="3">
        <f>SalesTable47[[#This Row],[Unit Price]]*SalesTable47[[#This Row],[Quantity]]</f>
        <v>28.049999999999997</v>
      </c>
      <c r="Q471" s="3">
        <f>ROUND(SalesTable47[[#This Row],[Unit Price]]*SalesTable47[[#This Row],[Quantity]]*(1-SalesTable47[[#This Row],[Discount %]]),2)</f>
        <v>25.25</v>
      </c>
      <c r="R471" s="3">
        <f>SalesTable47[[#This Row],[Net Revenue]]-SalesTable47[[#This Row],[Total Cost]]</f>
        <v>16.670000000000002</v>
      </c>
      <c r="S471" s="34">
        <f>SalesTable47[[#This Row],[Profit]]/SalesTable47[[#This Row],[Net Revenue]]</f>
        <v>0.66019801980198023</v>
      </c>
      <c r="T471" s="3"/>
    </row>
    <row r="472" spans="1:20">
      <c r="A472" s="1">
        <v>45849</v>
      </c>
      <c r="B472" t="s">
        <v>530</v>
      </c>
      <c r="C472" t="s">
        <v>66</v>
      </c>
      <c r="D472" t="s">
        <v>67</v>
      </c>
      <c r="E472" t="s">
        <v>30</v>
      </c>
      <c r="F472" t="s">
        <v>25</v>
      </c>
      <c r="G472" t="s">
        <v>26</v>
      </c>
      <c r="H472" t="s">
        <v>33</v>
      </c>
      <c r="I472" s="2">
        <v>7</v>
      </c>
      <c r="J472" s="3">
        <v>71.31</v>
      </c>
      <c r="K472" s="4">
        <v>0.05</v>
      </c>
      <c r="L472" s="3">
        <v>34.26</v>
      </c>
      <c r="M472" s="3">
        <f>SalesTable47[[#This Row],[Quantity]]*SalesTable47[[#This Row],[Unit Cost]]</f>
        <v>239.82</v>
      </c>
      <c r="N472" s="3">
        <f>SalesTable47[[#This Row],[Net Revenue]]-SalesTable47[[#This Row],[Total Cost]]</f>
        <v>234.39</v>
      </c>
      <c r="O472" s="2">
        <v>0</v>
      </c>
      <c r="P472" s="3">
        <f>SalesTable47[[#This Row],[Unit Price]]*SalesTable47[[#This Row],[Quantity]]</f>
        <v>499.17</v>
      </c>
      <c r="Q472" s="3">
        <f>ROUND(SalesTable47[[#This Row],[Unit Price]]*SalesTable47[[#This Row],[Quantity]]*(1-SalesTable47[[#This Row],[Discount %]]),2)</f>
        <v>474.21</v>
      </c>
      <c r="R472" s="3">
        <f>SalesTable47[[#This Row],[Net Revenue]]-SalesTable47[[#This Row],[Total Cost]]</f>
        <v>234.39</v>
      </c>
      <c r="S472" s="34">
        <f>SalesTable47[[#This Row],[Profit]]/SalesTable47[[#This Row],[Net Revenue]]</f>
        <v>0.49427468842917693</v>
      </c>
      <c r="T472" s="3"/>
    </row>
    <row r="473" spans="1:20">
      <c r="A473" s="1">
        <v>46010</v>
      </c>
      <c r="B473" t="s">
        <v>531</v>
      </c>
      <c r="C473" t="s">
        <v>89</v>
      </c>
      <c r="D473" t="s">
        <v>90</v>
      </c>
      <c r="E473" t="s">
        <v>75</v>
      </c>
      <c r="F473" t="s">
        <v>31</v>
      </c>
      <c r="G473" t="s">
        <v>32</v>
      </c>
      <c r="H473" t="s">
        <v>33</v>
      </c>
      <c r="I473" s="2">
        <v>11</v>
      </c>
      <c r="J473" s="3">
        <v>19.2</v>
      </c>
      <c r="K473" s="4">
        <v>0</v>
      </c>
      <c r="L473" s="3">
        <v>6.83</v>
      </c>
      <c r="M473" s="3">
        <f>SalesTable47[[#This Row],[Quantity]]*SalesTable47[[#This Row],[Unit Cost]]</f>
        <v>75.13</v>
      </c>
      <c r="N473" s="3">
        <f>SalesTable47[[#This Row],[Net Revenue]]-SalesTable47[[#This Row],[Total Cost]]</f>
        <v>136.07</v>
      </c>
      <c r="O473" s="2">
        <v>0</v>
      </c>
      <c r="P473" s="3">
        <f>SalesTable47[[#This Row],[Unit Price]]*SalesTable47[[#This Row],[Quantity]]</f>
        <v>211.2</v>
      </c>
      <c r="Q473" s="3">
        <f>ROUND(SalesTable47[[#This Row],[Unit Price]]*SalesTable47[[#This Row],[Quantity]]*(1-SalesTable47[[#This Row],[Discount %]]),2)</f>
        <v>211.2</v>
      </c>
      <c r="R473" s="3">
        <f>SalesTable47[[#This Row],[Net Revenue]]-SalesTable47[[#This Row],[Total Cost]]</f>
        <v>136.07</v>
      </c>
      <c r="S473" s="34">
        <f>SalesTable47[[#This Row],[Profit]]/SalesTable47[[#This Row],[Net Revenue]]</f>
        <v>0.64427083333333335</v>
      </c>
      <c r="T473" s="3"/>
    </row>
    <row r="474" spans="1:20">
      <c r="A474" s="1">
        <v>45834</v>
      </c>
      <c r="B474" t="s">
        <v>532</v>
      </c>
      <c r="C474" t="s">
        <v>39</v>
      </c>
      <c r="D474" t="s">
        <v>40</v>
      </c>
      <c r="E474" t="s">
        <v>30</v>
      </c>
      <c r="F474" t="s">
        <v>31</v>
      </c>
      <c r="G474" t="s">
        <v>32</v>
      </c>
      <c r="H474" t="s">
        <v>33</v>
      </c>
      <c r="I474" s="2">
        <v>3</v>
      </c>
      <c r="J474" s="3">
        <v>54.51</v>
      </c>
      <c r="K474" s="4">
        <v>0.2</v>
      </c>
      <c r="L474" s="3">
        <v>26.47</v>
      </c>
      <c r="M474" s="3">
        <f>SalesTable47[[#This Row],[Quantity]]*SalesTable47[[#This Row],[Unit Cost]]</f>
        <v>79.41</v>
      </c>
      <c r="N474" s="3">
        <f>SalesTable47[[#This Row],[Net Revenue]]-SalesTable47[[#This Row],[Total Cost]]</f>
        <v>51.41</v>
      </c>
      <c r="O474" s="2">
        <v>0</v>
      </c>
      <c r="P474" s="3">
        <f>SalesTable47[[#This Row],[Unit Price]]*SalesTable47[[#This Row],[Quantity]]</f>
        <v>163.53</v>
      </c>
      <c r="Q474" s="3">
        <f>ROUND(SalesTable47[[#This Row],[Unit Price]]*SalesTable47[[#This Row],[Quantity]]*(1-SalesTable47[[#This Row],[Discount %]]),2)</f>
        <v>130.82</v>
      </c>
      <c r="R474" s="3">
        <f>SalesTable47[[#This Row],[Net Revenue]]-SalesTable47[[#This Row],[Total Cost]]</f>
        <v>51.41</v>
      </c>
      <c r="S474" s="34">
        <f>SalesTable47[[#This Row],[Profit]]/SalesTable47[[#This Row],[Net Revenue]]</f>
        <v>0.39298272435407428</v>
      </c>
      <c r="T474" s="3"/>
    </row>
    <row r="475" spans="1:20">
      <c r="A475" s="1">
        <v>45969</v>
      </c>
      <c r="B475" t="s">
        <v>533</v>
      </c>
      <c r="C475" t="s">
        <v>49</v>
      </c>
      <c r="D475" t="s">
        <v>50</v>
      </c>
      <c r="E475" t="s">
        <v>30</v>
      </c>
      <c r="F475" t="s">
        <v>41</v>
      </c>
      <c r="G475" t="s">
        <v>42</v>
      </c>
      <c r="H475" t="s">
        <v>33</v>
      </c>
      <c r="I475" s="2">
        <v>6</v>
      </c>
      <c r="J475" s="3">
        <v>185.16</v>
      </c>
      <c r="K475" s="4">
        <v>0</v>
      </c>
      <c r="L475" s="3">
        <v>117.31</v>
      </c>
      <c r="M475" s="3">
        <f>SalesTable47[[#This Row],[Quantity]]*SalesTable47[[#This Row],[Unit Cost]]</f>
        <v>703.86</v>
      </c>
      <c r="N475" s="3">
        <f>SalesTable47[[#This Row],[Net Revenue]]-SalesTable47[[#This Row],[Total Cost]]</f>
        <v>407.1</v>
      </c>
      <c r="O475" s="2">
        <v>0</v>
      </c>
      <c r="P475" s="3">
        <f>SalesTable47[[#This Row],[Unit Price]]*SalesTable47[[#This Row],[Quantity]]</f>
        <v>1110.96</v>
      </c>
      <c r="Q475" s="3">
        <f>ROUND(SalesTable47[[#This Row],[Unit Price]]*SalesTable47[[#This Row],[Quantity]]*(1-SalesTable47[[#This Row],[Discount %]]),2)</f>
        <v>1110.96</v>
      </c>
      <c r="R475" s="3">
        <f>SalesTable47[[#This Row],[Net Revenue]]-SalesTable47[[#This Row],[Total Cost]]</f>
        <v>407.1</v>
      </c>
      <c r="S475" s="34">
        <f>SalesTable47[[#This Row],[Profit]]/SalesTable47[[#This Row],[Net Revenue]]</f>
        <v>0.3664398358176712</v>
      </c>
      <c r="T475" s="3"/>
    </row>
    <row r="476" spans="1:20">
      <c r="A476" s="1">
        <v>46000</v>
      </c>
      <c r="B476" t="s">
        <v>534</v>
      </c>
      <c r="C476" t="s">
        <v>69</v>
      </c>
      <c r="D476" t="s">
        <v>70</v>
      </c>
      <c r="E476" t="s">
        <v>30</v>
      </c>
      <c r="F476" t="s">
        <v>31</v>
      </c>
      <c r="G476" t="s">
        <v>32</v>
      </c>
      <c r="H476" t="s">
        <v>33</v>
      </c>
      <c r="I476" s="2">
        <v>2</v>
      </c>
      <c r="J476" s="3">
        <v>40.880000000000003</v>
      </c>
      <c r="K476" s="4">
        <v>0.1</v>
      </c>
      <c r="L476" s="3">
        <v>18.5</v>
      </c>
      <c r="M476" s="3">
        <f>SalesTable47[[#This Row],[Quantity]]*SalesTable47[[#This Row],[Unit Cost]]</f>
        <v>37</v>
      </c>
      <c r="N476" s="3">
        <f>SalesTable47[[#This Row],[Net Revenue]]-SalesTable47[[#This Row],[Total Cost]]</f>
        <v>36.58</v>
      </c>
      <c r="O476" s="2">
        <v>0</v>
      </c>
      <c r="P476" s="3">
        <f>SalesTable47[[#This Row],[Unit Price]]*SalesTable47[[#This Row],[Quantity]]</f>
        <v>81.760000000000005</v>
      </c>
      <c r="Q476" s="3">
        <f>ROUND(SalesTable47[[#This Row],[Unit Price]]*SalesTable47[[#This Row],[Quantity]]*(1-SalesTable47[[#This Row],[Discount %]]),2)</f>
        <v>73.58</v>
      </c>
      <c r="R476" s="3">
        <f>SalesTable47[[#This Row],[Net Revenue]]-SalesTable47[[#This Row],[Total Cost]]</f>
        <v>36.58</v>
      </c>
      <c r="S476" s="34">
        <f>SalesTable47[[#This Row],[Profit]]/SalesTable47[[#This Row],[Net Revenue]]</f>
        <v>0.49714596357705898</v>
      </c>
      <c r="T476" s="3"/>
    </row>
    <row r="477" spans="1:20">
      <c r="A477" s="1">
        <v>45802</v>
      </c>
      <c r="B477" t="s">
        <v>535</v>
      </c>
      <c r="C477" t="s">
        <v>66</v>
      </c>
      <c r="D477" t="s">
        <v>67</v>
      </c>
      <c r="E477" t="s">
        <v>30</v>
      </c>
      <c r="F477" t="s">
        <v>41</v>
      </c>
      <c r="G477" t="s">
        <v>42</v>
      </c>
      <c r="H477" t="s">
        <v>33</v>
      </c>
      <c r="I477" s="2">
        <v>5</v>
      </c>
      <c r="J477" s="3">
        <v>70.680000000000007</v>
      </c>
      <c r="K477" s="4">
        <v>0</v>
      </c>
      <c r="L477" s="3">
        <v>34.36</v>
      </c>
      <c r="M477" s="3">
        <f>SalesTable47[[#This Row],[Quantity]]*SalesTable47[[#This Row],[Unit Cost]]</f>
        <v>171.8</v>
      </c>
      <c r="N477" s="3">
        <f>SalesTable47[[#This Row],[Net Revenue]]-SalesTable47[[#This Row],[Total Cost]]</f>
        <v>181.59999999999997</v>
      </c>
      <c r="O477" s="2">
        <v>0</v>
      </c>
      <c r="P477" s="3">
        <f>SalesTable47[[#This Row],[Unit Price]]*SalesTable47[[#This Row],[Quantity]]</f>
        <v>353.40000000000003</v>
      </c>
      <c r="Q477" s="3">
        <f>ROUND(SalesTable47[[#This Row],[Unit Price]]*SalesTable47[[#This Row],[Quantity]]*(1-SalesTable47[[#This Row],[Discount %]]),2)</f>
        <v>353.4</v>
      </c>
      <c r="R477" s="3">
        <f>SalesTable47[[#This Row],[Net Revenue]]-SalesTable47[[#This Row],[Total Cost]]</f>
        <v>181.59999999999997</v>
      </c>
      <c r="S477" s="34">
        <f>SalesTable47[[#This Row],[Profit]]/SalesTable47[[#This Row],[Net Revenue]]</f>
        <v>0.51386530843237122</v>
      </c>
      <c r="T477" s="3"/>
    </row>
    <row r="478" spans="1:20">
      <c r="A478" s="1">
        <v>45871</v>
      </c>
      <c r="B478" t="s">
        <v>536</v>
      </c>
      <c r="C478" t="s">
        <v>35</v>
      </c>
      <c r="D478" t="s">
        <v>36</v>
      </c>
      <c r="E478" t="s">
        <v>17</v>
      </c>
      <c r="F478" t="s">
        <v>52</v>
      </c>
      <c r="G478" t="s">
        <v>53</v>
      </c>
      <c r="H478" t="s">
        <v>20</v>
      </c>
      <c r="I478" s="2">
        <v>2</v>
      </c>
      <c r="J478" s="3">
        <v>25.07</v>
      </c>
      <c r="K478" s="4">
        <v>0.05</v>
      </c>
      <c r="L478" s="3">
        <v>9.7899999999999991</v>
      </c>
      <c r="M478" s="3">
        <f>SalesTable47[[#This Row],[Quantity]]*SalesTable47[[#This Row],[Unit Cost]]</f>
        <v>19.579999999999998</v>
      </c>
      <c r="N478" s="3">
        <f>SalesTable47[[#This Row],[Net Revenue]]-SalesTable47[[#This Row],[Total Cost]]</f>
        <v>28.050000000000004</v>
      </c>
      <c r="O478" s="2">
        <v>2</v>
      </c>
      <c r="P478" s="3">
        <f>SalesTable47[[#This Row],[Unit Price]]*SalesTable47[[#This Row],[Quantity]]</f>
        <v>50.14</v>
      </c>
      <c r="Q478" s="3">
        <f>ROUND(SalesTable47[[#This Row],[Unit Price]]*SalesTable47[[#This Row],[Quantity]]*(1-SalesTable47[[#This Row],[Discount %]]),2)</f>
        <v>47.63</v>
      </c>
      <c r="R478" s="3">
        <f>SalesTable47[[#This Row],[Net Revenue]]-SalesTable47[[#This Row],[Total Cost]]</f>
        <v>28.050000000000004</v>
      </c>
      <c r="S478" s="34">
        <f>SalesTable47[[#This Row],[Profit]]/SalesTable47[[#This Row],[Net Revenue]]</f>
        <v>0.5889145496535797</v>
      </c>
      <c r="T478" s="3"/>
    </row>
    <row r="479" spans="1:20">
      <c r="A479" s="1">
        <v>46000</v>
      </c>
      <c r="B479" t="s">
        <v>537</v>
      </c>
      <c r="C479" t="s">
        <v>82</v>
      </c>
      <c r="D479" t="s">
        <v>83</v>
      </c>
      <c r="E479" t="s">
        <v>75</v>
      </c>
      <c r="F479" t="s">
        <v>31</v>
      </c>
      <c r="G479" t="s">
        <v>32</v>
      </c>
      <c r="H479" t="s">
        <v>33</v>
      </c>
      <c r="I479" s="2">
        <v>4</v>
      </c>
      <c r="J479" s="3">
        <v>27.98</v>
      </c>
      <c r="K479" s="4">
        <v>0.15</v>
      </c>
      <c r="L479" s="3">
        <v>11.53</v>
      </c>
      <c r="M479" s="3">
        <f>SalesTable47[[#This Row],[Quantity]]*SalesTable47[[#This Row],[Unit Cost]]</f>
        <v>46.12</v>
      </c>
      <c r="N479" s="3">
        <f>SalesTable47[[#This Row],[Net Revenue]]-SalesTable47[[#This Row],[Total Cost]]</f>
        <v>49.01</v>
      </c>
      <c r="O479" s="2">
        <v>0</v>
      </c>
      <c r="P479" s="3">
        <f>SalesTable47[[#This Row],[Unit Price]]*SalesTable47[[#This Row],[Quantity]]</f>
        <v>111.92</v>
      </c>
      <c r="Q479" s="3">
        <f>ROUND(SalesTable47[[#This Row],[Unit Price]]*SalesTable47[[#This Row],[Quantity]]*(1-SalesTable47[[#This Row],[Discount %]]),2)</f>
        <v>95.13</v>
      </c>
      <c r="R479" s="3">
        <f>SalesTable47[[#This Row],[Net Revenue]]-SalesTable47[[#This Row],[Total Cost]]</f>
        <v>49.01</v>
      </c>
      <c r="S479" s="34">
        <f>SalesTable47[[#This Row],[Profit]]/SalesTable47[[#This Row],[Net Revenue]]</f>
        <v>0.51518974035530329</v>
      </c>
      <c r="T479" s="3"/>
    </row>
    <row r="480" spans="1:20">
      <c r="A480" s="1">
        <v>45805</v>
      </c>
      <c r="B480" t="s">
        <v>538</v>
      </c>
      <c r="C480" t="s">
        <v>45</v>
      </c>
      <c r="D480" t="s">
        <v>46</v>
      </c>
      <c r="E480" t="s">
        <v>24</v>
      </c>
      <c r="F480" t="s">
        <v>31</v>
      </c>
      <c r="G480" t="s">
        <v>32</v>
      </c>
      <c r="H480" t="s">
        <v>33</v>
      </c>
      <c r="I480" s="2">
        <v>1</v>
      </c>
      <c r="J480" s="3">
        <v>23.02</v>
      </c>
      <c r="K480" s="4">
        <v>0.1</v>
      </c>
      <c r="L480" s="3">
        <v>8.56</v>
      </c>
      <c r="M480" s="3">
        <f>SalesTable47[[#This Row],[Quantity]]*SalesTable47[[#This Row],[Unit Cost]]</f>
        <v>8.56</v>
      </c>
      <c r="N480" s="3">
        <f>SalesTable47[[#This Row],[Net Revenue]]-SalesTable47[[#This Row],[Total Cost]]</f>
        <v>12.159999999999998</v>
      </c>
      <c r="O480" s="2">
        <v>0</v>
      </c>
      <c r="P480" s="3">
        <f>SalesTable47[[#This Row],[Unit Price]]*SalesTable47[[#This Row],[Quantity]]</f>
        <v>23.02</v>
      </c>
      <c r="Q480" s="3">
        <f>ROUND(SalesTable47[[#This Row],[Unit Price]]*SalesTable47[[#This Row],[Quantity]]*(1-SalesTable47[[#This Row],[Discount %]]),2)</f>
        <v>20.72</v>
      </c>
      <c r="R480" s="3">
        <f>SalesTable47[[#This Row],[Net Revenue]]-SalesTable47[[#This Row],[Total Cost]]</f>
        <v>12.159999999999998</v>
      </c>
      <c r="S480" s="34">
        <f>SalesTable47[[#This Row],[Profit]]/SalesTable47[[#This Row],[Net Revenue]]</f>
        <v>0.58687258687258681</v>
      </c>
      <c r="T480" s="3"/>
    </row>
    <row r="481" spans="1:20">
      <c r="A481" s="1">
        <v>45664</v>
      </c>
      <c r="B481" t="s">
        <v>539</v>
      </c>
      <c r="C481" t="s">
        <v>82</v>
      </c>
      <c r="D481" t="s">
        <v>83</v>
      </c>
      <c r="E481" t="s">
        <v>75</v>
      </c>
      <c r="F481" t="s">
        <v>25</v>
      </c>
      <c r="G481" t="s">
        <v>26</v>
      </c>
      <c r="H481" t="s">
        <v>20</v>
      </c>
      <c r="I481" s="2">
        <v>2</v>
      </c>
      <c r="J481" s="3">
        <v>28.09</v>
      </c>
      <c r="K481" s="4">
        <v>0</v>
      </c>
      <c r="L481" s="3">
        <v>11.63</v>
      </c>
      <c r="M481" s="3">
        <f>SalesTable47[[#This Row],[Quantity]]*SalesTable47[[#This Row],[Unit Cost]]</f>
        <v>23.26</v>
      </c>
      <c r="N481" s="3">
        <f>SalesTable47[[#This Row],[Net Revenue]]-SalesTable47[[#This Row],[Total Cost]]</f>
        <v>32.92</v>
      </c>
      <c r="O481" s="2">
        <v>2</v>
      </c>
      <c r="P481" s="3">
        <f>SalesTable47[[#This Row],[Unit Price]]*SalesTable47[[#This Row],[Quantity]]</f>
        <v>56.18</v>
      </c>
      <c r="Q481" s="3">
        <f>ROUND(SalesTable47[[#This Row],[Unit Price]]*SalesTable47[[#This Row],[Quantity]]*(1-SalesTable47[[#This Row],[Discount %]]),2)</f>
        <v>56.18</v>
      </c>
      <c r="R481" s="3">
        <f>SalesTable47[[#This Row],[Net Revenue]]-SalesTable47[[#This Row],[Total Cost]]</f>
        <v>32.92</v>
      </c>
      <c r="S481" s="34">
        <f>SalesTable47[[#This Row],[Profit]]/SalesTable47[[#This Row],[Net Revenue]]</f>
        <v>0.58597365610537566</v>
      </c>
      <c r="T481" s="3"/>
    </row>
    <row r="482" spans="1:20">
      <c r="A482" s="1">
        <v>45858</v>
      </c>
      <c r="B482" t="s">
        <v>540</v>
      </c>
      <c r="C482" t="s">
        <v>73</v>
      </c>
      <c r="D482" t="s">
        <v>74</v>
      </c>
      <c r="E482" t="s">
        <v>75</v>
      </c>
      <c r="F482" t="s">
        <v>18</v>
      </c>
      <c r="G482" t="s">
        <v>19</v>
      </c>
      <c r="H482" t="s">
        <v>20</v>
      </c>
      <c r="I482" s="2">
        <v>3</v>
      </c>
      <c r="J482" s="3">
        <v>31.83</v>
      </c>
      <c r="K482" s="4">
        <v>0.1</v>
      </c>
      <c r="L482" s="3">
        <v>14.14</v>
      </c>
      <c r="M482" s="3">
        <f>SalesTable47[[#This Row],[Quantity]]*SalesTable47[[#This Row],[Unit Cost]]</f>
        <v>42.42</v>
      </c>
      <c r="N482" s="3">
        <f>SalesTable47[[#This Row],[Net Revenue]]-SalesTable47[[#This Row],[Total Cost]]</f>
        <v>43.519999999999996</v>
      </c>
      <c r="O482" s="2">
        <v>3</v>
      </c>
      <c r="P482" s="3">
        <f>SalesTable47[[#This Row],[Unit Price]]*SalesTable47[[#This Row],[Quantity]]</f>
        <v>95.49</v>
      </c>
      <c r="Q482" s="3">
        <f>ROUND(SalesTable47[[#This Row],[Unit Price]]*SalesTable47[[#This Row],[Quantity]]*(1-SalesTable47[[#This Row],[Discount %]]),2)</f>
        <v>85.94</v>
      </c>
      <c r="R482" s="3">
        <f>SalesTable47[[#This Row],[Net Revenue]]-SalesTable47[[#This Row],[Total Cost]]</f>
        <v>43.519999999999996</v>
      </c>
      <c r="S482" s="34">
        <f>SalesTable47[[#This Row],[Profit]]/SalesTable47[[#This Row],[Net Revenue]]</f>
        <v>0.50639981382359778</v>
      </c>
      <c r="T482" s="3"/>
    </row>
    <row r="483" spans="1:20">
      <c r="A483" s="1">
        <v>45857</v>
      </c>
      <c r="B483" t="s">
        <v>541</v>
      </c>
      <c r="C483" t="s">
        <v>69</v>
      </c>
      <c r="D483" t="s">
        <v>70</v>
      </c>
      <c r="E483" t="s">
        <v>30</v>
      </c>
      <c r="F483" t="s">
        <v>25</v>
      </c>
      <c r="G483" t="s">
        <v>26</v>
      </c>
      <c r="H483" t="s">
        <v>33</v>
      </c>
      <c r="I483" s="2">
        <v>6</v>
      </c>
      <c r="J483" s="3">
        <v>40.520000000000003</v>
      </c>
      <c r="K483" s="4">
        <v>0.05</v>
      </c>
      <c r="L483" s="3">
        <v>18.29</v>
      </c>
      <c r="M483" s="3">
        <f>SalesTable47[[#This Row],[Quantity]]*SalesTable47[[#This Row],[Unit Cost]]</f>
        <v>109.74</v>
      </c>
      <c r="N483" s="3">
        <f>SalesTable47[[#This Row],[Net Revenue]]-SalesTable47[[#This Row],[Total Cost]]</f>
        <v>121.22000000000001</v>
      </c>
      <c r="O483" s="2">
        <v>0</v>
      </c>
      <c r="P483" s="3">
        <f>SalesTable47[[#This Row],[Unit Price]]*SalesTable47[[#This Row],[Quantity]]</f>
        <v>243.12</v>
      </c>
      <c r="Q483" s="3">
        <f>ROUND(SalesTable47[[#This Row],[Unit Price]]*SalesTable47[[#This Row],[Quantity]]*(1-SalesTable47[[#This Row],[Discount %]]),2)</f>
        <v>230.96</v>
      </c>
      <c r="R483" s="3">
        <f>SalesTable47[[#This Row],[Net Revenue]]-SalesTable47[[#This Row],[Total Cost]]</f>
        <v>121.22000000000001</v>
      </c>
      <c r="S483" s="34">
        <f>SalesTable47[[#This Row],[Profit]]/SalesTable47[[#This Row],[Net Revenue]]</f>
        <v>0.52485278836162108</v>
      </c>
      <c r="T483" s="3"/>
    </row>
    <row r="484" spans="1:20">
      <c r="A484" s="1">
        <v>45998</v>
      </c>
      <c r="B484" t="s">
        <v>542</v>
      </c>
      <c r="C484" t="s">
        <v>69</v>
      </c>
      <c r="D484" t="s">
        <v>70</v>
      </c>
      <c r="E484" t="s">
        <v>30</v>
      </c>
      <c r="F484" t="s">
        <v>31</v>
      </c>
      <c r="G484" t="s">
        <v>32</v>
      </c>
      <c r="H484" t="s">
        <v>33</v>
      </c>
      <c r="I484" s="2">
        <v>3</v>
      </c>
      <c r="J484" s="3">
        <v>39.99</v>
      </c>
      <c r="K484" s="4">
        <v>0.2</v>
      </c>
      <c r="L484" s="3">
        <v>18.12</v>
      </c>
      <c r="M484" s="3">
        <f>SalesTable47[[#This Row],[Quantity]]*SalesTable47[[#This Row],[Unit Cost]]</f>
        <v>54.36</v>
      </c>
      <c r="N484" s="3">
        <f>SalesTable47[[#This Row],[Net Revenue]]-SalesTable47[[#This Row],[Total Cost]]</f>
        <v>41.620000000000005</v>
      </c>
      <c r="O484" s="2">
        <v>0</v>
      </c>
      <c r="P484" s="3">
        <f>SalesTable47[[#This Row],[Unit Price]]*SalesTable47[[#This Row],[Quantity]]</f>
        <v>119.97</v>
      </c>
      <c r="Q484" s="3">
        <f>ROUND(SalesTable47[[#This Row],[Unit Price]]*SalesTable47[[#This Row],[Quantity]]*(1-SalesTable47[[#This Row],[Discount %]]),2)</f>
        <v>95.98</v>
      </c>
      <c r="R484" s="3">
        <f>SalesTable47[[#This Row],[Net Revenue]]-SalesTable47[[#This Row],[Total Cost]]</f>
        <v>41.620000000000005</v>
      </c>
      <c r="S484" s="34">
        <f>SalesTable47[[#This Row],[Profit]]/SalesTable47[[#This Row],[Net Revenue]]</f>
        <v>0.43363200666805585</v>
      </c>
      <c r="T484" s="3"/>
    </row>
    <row r="485" spans="1:20">
      <c r="A485" s="1">
        <v>45847</v>
      </c>
      <c r="B485" t="s">
        <v>543</v>
      </c>
      <c r="C485" t="s">
        <v>22</v>
      </c>
      <c r="D485" t="s">
        <v>23</v>
      </c>
      <c r="E485" t="s">
        <v>24</v>
      </c>
      <c r="F485" t="s">
        <v>25</v>
      </c>
      <c r="G485" t="s">
        <v>26</v>
      </c>
      <c r="H485" t="s">
        <v>20</v>
      </c>
      <c r="I485" s="2">
        <v>1</v>
      </c>
      <c r="J485" s="3">
        <v>12.73</v>
      </c>
      <c r="K485" s="4">
        <v>0.05</v>
      </c>
      <c r="L485" s="3">
        <v>4.25</v>
      </c>
      <c r="M485" s="3">
        <f>SalesTable47[[#This Row],[Quantity]]*SalesTable47[[#This Row],[Unit Cost]]</f>
        <v>4.25</v>
      </c>
      <c r="N485" s="3">
        <f>SalesTable47[[#This Row],[Net Revenue]]-SalesTable47[[#This Row],[Total Cost]]</f>
        <v>7.84</v>
      </c>
      <c r="O485" s="2">
        <v>1</v>
      </c>
      <c r="P485" s="3">
        <f>SalesTable47[[#This Row],[Unit Price]]*SalesTable47[[#This Row],[Quantity]]</f>
        <v>12.73</v>
      </c>
      <c r="Q485" s="3">
        <f>ROUND(SalesTable47[[#This Row],[Unit Price]]*SalesTable47[[#This Row],[Quantity]]*(1-SalesTable47[[#This Row],[Discount %]]),2)</f>
        <v>12.09</v>
      </c>
      <c r="R485" s="3">
        <f>SalesTable47[[#This Row],[Net Revenue]]-SalesTable47[[#This Row],[Total Cost]]</f>
        <v>7.84</v>
      </c>
      <c r="S485" s="34">
        <f>SalesTable47[[#This Row],[Profit]]/SalesTable47[[#This Row],[Net Revenue]]</f>
        <v>0.64846980976013235</v>
      </c>
      <c r="T485" s="3"/>
    </row>
    <row r="486" spans="1:20">
      <c r="A486" s="1">
        <v>45915</v>
      </c>
      <c r="B486" t="s">
        <v>544</v>
      </c>
      <c r="C486" t="s">
        <v>15</v>
      </c>
      <c r="D486" t="s">
        <v>16</v>
      </c>
      <c r="E486" t="s">
        <v>17</v>
      </c>
      <c r="F486" t="s">
        <v>18</v>
      </c>
      <c r="G486" t="s">
        <v>19</v>
      </c>
      <c r="H486" t="s">
        <v>20</v>
      </c>
      <c r="I486" s="2">
        <v>2</v>
      </c>
      <c r="J486" s="3">
        <v>30.09</v>
      </c>
      <c r="K486" s="4">
        <v>0.05</v>
      </c>
      <c r="L486" s="3">
        <v>11.96</v>
      </c>
      <c r="M486" s="3">
        <f>SalesTable47[[#This Row],[Quantity]]*SalesTable47[[#This Row],[Unit Cost]]</f>
        <v>23.92</v>
      </c>
      <c r="N486" s="3">
        <f>SalesTable47[[#This Row],[Net Revenue]]-SalesTable47[[#This Row],[Total Cost]]</f>
        <v>33.25</v>
      </c>
      <c r="O486" s="2">
        <v>2</v>
      </c>
      <c r="P486" s="3">
        <f>SalesTable47[[#This Row],[Unit Price]]*SalesTable47[[#This Row],[Quantity]]</f>
        <v>60.18</v>
      </c>
      <c r="Q486" s="3">
        <f>ROUND(SalesTable47[[#This Row],[Unit Price]]*SalesTable47[[#This Row],[Quantity]]*(1-SalesTable47[[#This Row],[Discount %]]),2)</f>
        <v>57.17</v>
      </c>
      <c r="R486" s="3">
        <f>SalesTable47[[#This Row],[Net Revenue]]-SalesTable47[[#This Row],[Total Cost]]</f>
        <v>33.25</v>
      </c>
      <c r="S486" s="34">
        <f>SalesTable47[[#This Row],[Profit]]/SalesTable47[[#This Row],[Net Revenue]]</f>
        <v>0.58159874059821581</v>
      </c>
      <c r="T486" s="3"/>
    </row>
    <row r="487" spans="1:20">
      <c r="A487" s="1">
        <v>45799</v>
      </c>
      <c r="B487" t="s">
        <v>545</v>
      </c>
      <c r="C487" t="s">
        <v>55</v>
      </c>
      <c r="D487" t="s">
        <v>56</v>
      </c>
      <c r="E487" t="s">
        <v>24</v>
      </c>
      <c r="F487" t="s">
        <v>31</v>
      </c>
      <c r="G487" t="s">
        <v>32</v>
      </c>
      <c r="H487" t="s">
        <v>33</v>
      </c>
      <c r="I487" s="2">
        <v>4</v>
      </c>
      <c r="J487" s="3">
        <v>9.51</v>
      </c>
      <c r="K487" s="4">
        <v>0.05</v>
      </c>
      <c r="L487" s="3">
        <v>2.83</v>
      </c>
      <c r="M487" s="3">
        <f>SalesTable47[[#This Row],[Quantity]]*SalesTable47[[#This Row],[Unit Cost]]</f>
        <v>11.32</v>
      </c>
      <c r="N487" s="3">
        <f>SalesTable47[[#This Row],[Net Revenue]]-SalesTable47[[#This Row],[Total Cost]]</f>
        <v>24.82</v>
      </c>
      <c r="O487" s="2">
        <v>0</v>
      </c>
      <c r="P487" s="3">
        <f>SalesTable47[[#This Row],[Unit Price]]*SalesTable47[[#This Row],[Quantity]]</f>
        <v>38.04</v>
      </c>
      <c r="Q487" s="3">
        <f>ROUND(SalesTable47[[#This Row],[Unit Price]]*SalesTable47[[#This Row],[Quantity]]*(1-SalesTable47[[#This Row],[Discount %]]),2)</f>
        <v>36.14</v>
      </c>
      <c r="R487" s="3">
        <f>SalesTable47[[#This Row],[Net Revenue]]-SalesTable47[[#This Row],[Total Cost]]</f>
        <v>24.82</v>
      </c>
      <c r="S487" s="34">
        <f>SalesTable47[[#This Row],[Profit]]/SalesTable47[[#This Row],[Net Revenue]]</f>
        <v>0.68677365799667955</v>
      </c>
      <c r="T487" s="3"/>
    </row>
    <row r="488" spans="1:20">
      <c r="A488" s="1">
        <v>45946</v>
      </c>
      <c r="B488" t="s">
        <v>546</v>
      </c>
      <c r="C488" t="s">
        <v>58</v>
      </c>
      <c r="D488" t="s">
        <v>59</v>
      </c>
      <c r="E488" t="s">
        <v>17</v>
      </c>
      <c r="F488" t="s">
        <v>52</v>
      </c>
      <c r="G488" t="s">
        <v>53</v>
      </c>
      <c r="H488" t="s">
        <v>33</v>
      </c>
      <c r="I488" s="2">
        <v>3</v>
      </c>
      <c r="J488" s="3">
        <v>19.73</v>
      </c>
      <c r="K488" s="4">
        <v>0</v>
      </c>
      <c r="L488" s="3">
        <v>7.41</v>
      </c>
      <c r="M488" s="3">
        <f>SalesTable47[[#This Row],[Quantity]]*SalesTable47[[#This Row],[Unit Cost]]</f>
        <v>22.23</v>
      </c>
      <c r="N488" s="3">
        <f>SalesTable47[[#This Row],[Net Revenue]]-SalesTable47[[#This Row],[Total Cost]]</f>
        <v>36.959999999999994</v>
      </c>
      <c r="O488" s="2">
        <v>0</v>
      </c>
      <c r="P488" s="3">
        <f>SalesTable47[[#This Row],[Unit Price]]*SalesTable47[[#This Row],[Quantity]]</f>
        <v>59.19</v>
      </c>
      <c r="Q488" s="3">
        <f>ROUND(SalesTable47[[#This Row],[Unit Price]]*SalesTable47[[#This Row],[Quantity]]*(1-SalesTable47[[#This Row],[Discount %]]),2)</f>
        <v>59.19</v>
      </c>
      <c r="R488" s="3">
        <f>SalesTable47[[#This Row],[Net Revenue]]-SalesTable47[[#This Row],[Total Cost]]</f>
        <v>36.959999999999994</v>
      </c>
      <c r="S488" s="34">
        <f>SalesTable47[[#This Row],[Profit]]/SalesTable47[[#This Row],[Net Revenue]]</f>
        <v>0.62442980233147483</v>
      </c>
      <c r="T488" s="3"/>
    </row>
    <row r="489" spans="1:20">
      <c r="A489" s="1">
        <v>45930</v>
      </c>
      <c r="B489" t="s">
        <v>547</v>
      </c>
      <c r="C489" t="s">
        <v>73</v>
      </c>
      <c r="D489" t="s">
        <v>74</v>
      </c>
      <c r="E489" t="s">
        <v>75</v>
      </c>
      <c r="F489" t="s">
        <v>52</v>
      </c>
      <c r="G489" t="s">
        <v>53</v>
      </c>
      <c r="H489" t="s">
        <v>33</v>
      </c>
      <c r="I489" s="2">
        <v>4</v>
      </c>
      <c r="J489" s="3">
        <v>32.659999999999997</v>
      </c>
      <c r="K489" s="4">
        <v>0</v>
      </c>
      <c r="L489" s="3">
        <v>13.96</v>
      </c>
      <c r="M489" s="3">
        <f>SalesTable47[[#This Row],[Quantity]]*SalesTable47[[#This Row],[Unit Cost]]</f>
        <v>55.84</v>
      </c>
      <c r="N489" s="3">
        <f>SalesTable47[[#This Row],[Net Revenue]]-SalesTable47[[#This Row],[Total Cost]]</f>
        <v>74.799999999999983</v>
      </c>
      <c r="O489" s="2">
        <v>0</v>
      </c>
      <c r="P489" s="3">
        <f>SalesTable47[[#This Row],[Unit Price]]*SalesTable47[[#This Row],[Quantity]]</f>
        <v>130.63999999999999</v>
      </c>
      <c r="Q489" s="3">
        <f>ROUND(SalesTable47[[#This Row],[Unit Price]]*SalesTable47[[#This Row],[Quantity]]*(1-SalesTable47[[#This Row],[Discount %]]),2)</f>
        <v>130.63999999999999</v>
      </c>
      <c r="R489" s="3">
        <f>SalesTable47[[#This Row],[Net Revenue]]-SalesTable47[[#This Row],[Total Cost]]</f>
        <v>74.799999999999983</v>
      </c>
      <c r="S489" s="34">
        <f>SalesTable47[[#This Row],[Profit]]/SalesTable47[[#This Row],[Net Revenue]]</f>
        <v>0.57256582976117565</v>
      </c>
      <c r="T489" s="3"/>
    </row>
    <row r="490" spans="1:20">
      <c r="A490" s="1">
        <v>45788</v>
      </c>
      <c r="B490" t="s">
        <v>548</v>
      </c>
      <c r="C490" t="s">
        <v>73</v>
      </c>
      <c r="D490" t="s">
        <v>74</v>
      </c>
      <c r="E490" t="s">
        <v>75</v>
      </c>
      <c r="F490" t="s">
        <v>18</v>
      </c>
      <c r="G490" t="s">
        <v>19</v>
      </c>
      <c r="H490" t="s">
        <v>33</v>
      </c>
      <c r="I490" s="2">
        <v>4</v>
      </c>
      <c r="J490" s="3">
        <v>31.79</v>
      </c>
      <c r="K490" s="4">
        <v>0.15</v>
      </c>
      <c r="L490" s="3">
        <v>14.36</v>
      </c>
      <c r="M490" s="3">
        <f>SalesTable47[[#This Row],[Quantity]]*SalesTable47[[#This Row],[Unit Cost]]</f>
        <v>57.44</v>
      </c>
      <c r="N490" s="3">
        <f>SalesTable47[[#This Row],[Net Revenue]]-SalesTable47[[#This Row],[Total Cost]]</f>
        <v>50.650000000000006</v>
      </c>
      <c r="O490" s="2">
        <v>0</v>
      </c>
      <c r="P490" s="3">
        <f>SalesTable47[[#This Row],[Unit Price]]*SalesTable47[[#This Row],[Quantity]]</f>
        <v>127.16</v>
      </c>
      <c r="Q490" s="3">
        <f>ROUND(SalesTable47[[#This Row],[Unit Price]]*SalesTable47[[#This Row],[Quantity]]*(1-SalesTable47[[#This Row],[Discount %]]),2)</f>
        <v>108.09</v>
      </c>
      <c r="R490" s="3">
        <f>SalesTable47[[#This Row],[Net Revenue]]-SalesTable47[[#This Row],[Total Cost]]</f>
        <v>50.650000000000006</v>
      </c>
      <c r="S490" s="34">
        <f>SalesTable47[[#This Row],[Profit]]/SalesTable47[[#This Row],[Net Revenue]]</f>
        <v>0.46859098899065599</v>
      </c>
      <c r="T490" s="3"/>
    </row>
    <row r="491" spans="1:20">
      <c r="A491" s="1">
        <v>46015</v>
      </c>
      <c r="B491" t="s">
        <v>549</v>
      </c>
      <c r="C491" t="s">
        <v>55</v>
      </c>
      <c r="D491" t="s">
        <v>56</v>
      </c>
      <c r="E491" t="s">
        <v>24</v>
      </c>
      <c r="F491" t="s">
        <v>25</v>
      </c>
      <c r="G491" t="s">
        <v>26</v>
      </c>
      <c r="H491" t="s">
        <v>33</v>
      </c>
      <c r="I491" s="2">
        <v>4</v>
      </c>
      <c r="J491" s="3">
        <v>9.69</v>
      </c>
      <c r="K491" s="4">
        <v>0</v>
      </c>
      <c r="L491" s="3">
        <v>2.87</v>
      </c>
      <c r="M491" s="3">
        <f>SalesTable47[[#This Row],[Quantity]]*SalesTable47[[#This Row],[Unit Cost]]</f>
        <v>11.48</v>
      </c>
      <c r="N491" s="3">
        <f>SalesTable47[[#This Row],[Net Revenue]]-SalesTable47[[#This Row],[Total Cost]]</f>
        <v>27.279999999999998</v>
      </c>
      <c r="O491" s="2">
        <v>0</v>
      </c>
      <c r="P491" s="3">
        <f>SalesTable47[[#This Row],[Unit Price]]*SalesTable47[[#This Row],[Quantity]]</f>
        <v>38.76</v>
      </c>
      <c r="Q491" s="3">
        <f>ROUND(SalesTable47[[#This Row],[Unit Price]]*SalesTable47[[#This Row],[Quantity]]*(1-SalesTable47[[#This Row],[Discount %]]),2)</f>
        <v>38.76</v>
      </c>
      <c r="R491" s="3">
        <f>SalesTable47[[#This Row],[Net Revenue]]-SalesTable47[[#This Row],[Total Cost]]</f>
        <v>27.279999999999998</v>
      </c>
      <c r="S491" s="34">
        <f>SalesTable47[[#This Row],[Profit]]/SalesTable47[[#This Row],[Net Revenue]]</f>
        <v>0.70381836945304432</v>
      </c>
      <c r="T491" s="3"/>
    </row>
    <row r="492" spans="1:20">
      <c r="A492" s="1">
        <v>46014</v>
      </c>
      <c r="B492" t="s">
        <v>550</v>
      </c>
      <c r="C492" t="s">
        <v>15</v>
      </c>
      <c r="D492" t="s">
        <v>16</v>
      </c>
      <c r="E492" t="s">
        <v>17</v>
      </c>
      <c r="F492" t="s">
        <v>41</v>
      </c>
      <c r="G492" t="s">
        <v>42</v>
      </c>
      <c r="H492" t="s">
        <v>20</v>
      </c>
      <c r="I492" s="2">
        <v>3</v>
      </c>
      <c r="J492" s="3">
        <v>29.21</v>
      </c>
      <c r="K492" s="4">
        <v>0.15</v>
      </c>
      <c r="L492" s="3">
        <v>12.01</v>
      </c>
      <c r="M492" s="3">
        <f>SalesTable47[[#This Row],[Quantity]]*SalesTable47[[#This Row],[Unit Cost]]</f>
        <v>36.03</v>
      </c>
      <c r="N492" s="3">
        <f>SalesTable47[[#This Row],[Net Revenue]]-SalesTable47[[#This Row],[Total Cost]]</f>
        <v>38.459999999999994</v>
      </c>
      <c r="O492" s="2">
        <v>3</v>
      </c>
      <c r="P492" s="3">
        <f>SalesTable47[[#This Row],[Unit Price]]*SalesTable47[[#This Row],[Quantity]]</f>
        <v>87.63</v>
      </c>
      <c r="Q492" s="3">
        <f>ROUND(SalesTable47[[#This Row],[Unit Price]]*SalesTable47[[#This Row],[Quantity]]*(1-SalesTable47[[#This Row],[Discount %]]),2)</f>
        <v>74.489999999999995</v>
      </c>
      <c r="R492" s="3">
        <f>SalesTable47[[#This Row],[Net Revenue]]-SalesTable47[[#This Row],[Total Cost]]</f>
        <v>38.459999999999994</v>
      </c>
      <c r="S492" s="34">
        <f>SalesTable47[[#This Row],[Profit]]/SalesTable47[[#This Row],[Net Revenue]]</f>
        <v>0.5163109142166733</v>
      </c>
      <c r="T492" s="3"/>
    </row>
    <row r="493" spans="1:20">
      <c r="A493" s="1">
        <v>45661</v>
      </c>
      <c r="B493" t="s">
        <v>551</v>
      </c>
      <c r="C493" t="s">
        <v>49</v>
      </c>
      <c r="D493" t="s">
        <v>50</v>
      </c>
      <c r="E493" t="s">
        <v>30</v>
      </c>
      <c r="F493" t="s">
        <v>25</v>
      </c>
      <c r="G493" t="s">
        <v>26</v>
      </c>
      <c r="H493" t="s">
        <v>20</v>
      </c>
      <c r="I493" s="2">
        <v>4</v>
      </c>
      <c r="J493" s="3">
        <v>194.38</v>
      </c>
      <c r="K493" s="4">
        <v>0.2</v>
      </c>
      <c r="L493" s="3">
        <v>116.98</v>
      </c>
      <c r="M493" s="3">
        <f>SalesTable47[[#This Row],[Quantity]]*SalesTable47[[#This Row],[Unit Cost]]</f>
        <v>467.92</v>
      </c>
      <c r="N493" s="3">
        <f>SalesTable47[[#This Row],[Net Revenue]]-SalesTable47[[#This Row],[Total Cost]]</f>
        <v>154.09999999999997</v>
      </c>
      <c r="O493" s="2">
        <v>4</v>
      </c>
      <c r="P493" s="3">
        <f>SalesTable47[[#This Row],[Unit Price]]*SalesTable47[[#This Row],[Quantity]]</f>
        <v>777.52</v>
      </c>
      <c r="Q493" s="3">
        <f>ROUND(SalesTable47[[#This Row],[Unit Price]]*SalesTable47[[#This Row],[Quantity]]*(1-SalesTable47[[#This Row],[Discount %]]),2)</f>
        <v>622.02</v>
      </c>
      <c r="R493" s="3">
        <f>SalesTable47[[#This Row],[Net Revenue]]-SalesTable47[[#This Row],[Total Cost]]</f>
        <v>154.09999999999997</v>
      </c>
      <c r="S493" s="34">
        <f>SalesTable47[[#This Row],[Profit]]/SalesTable47[[#This Row],[Net Revenue]]</f>
        <v>0.24774123018552455</v>
      </c>
      <c r="T493" s="3"/>
    </row>
    <row r="494" spans="1:20">
      <c r="A494" s="1">
        <v>45905</v>
      </c>
      <c r="B494" t="s">
        <v>552</v>
      </c>
      <c r="C494" t="s">
        <v>22</v>
      </c>
      <c r="D494" t="s">
        <v>23</v>
      </c>
      <c r="E494" t="s">
        <v>24</v>
      </c>
      <c r="F494" t="s">
        <v>31</v>
      </c>
      <c r="G494" t="s">
        <v>32</v>
      </c>
      <c r="H494" t="s">
        <v>20</v>
      </c>
      <c r="I494" s="2">
        <v>5</v>
      </c>
      <c r="J494" s="3">
        <v>13.27</v>
      </c>
      <c r="K494" s="4">
        <v>0.1</v>
      </c>
      <c r="L494" s="3">
        <v>4.24</v>
      </c>
      <c r="M494" s="3">
        <f>SalesTable47[[#This Row],[Quantity]]*SalesTable47[[#This Row],[Unit Cost]]</f>
        <v>21.200000000000003</v>
      </c>
      <c r="N494" s="3">
        <f>SalesTable47[[#This Row],[Net Revenue]]-SalesTable47[[#This Row],[Total Cost]]</f>
        <v>38.519999999999996</v>
      </c>
      <c r="O494" s="2">
        <v>5</v>
      </c>
      <c r="P494" s="3">
        <f>SalesTable47[[#This Row],[Unit Price]]*SalesTable47[[#This Row],[Quantity]]</f>
        <v>66.349999999999994</v>
      </c>
      <c r="Q494" s="3">
        <f>ROUND(SalesTable47[[#This Row],[Unit Price]]*SalesTable47[[#This Row],[Quantity]]*(1-SalesTable47[[#This Row],[Discount %]]),2)</f>
        <v>59.72</v>
      </c>
      <c r="R494" s="3">
        <f>SalesTable47[[#This Row],[Net Revenue]]-SalesTable47[[#This Row],[Total Cost]]</f>
        <v>38.519999999999996</v>
      </c>
      <c r="S494" s="34">
        <f>SalesTable47[[#This Row],[Profit]]/SalesTable47[[#This Row],[Net Revenue]]</f>
        <v>0.64501004688546548</v>
      </c>
      <c r="T494" s="3"/>
    </row>
    <row r="495" spans="1:20">
      <c r="A495" s="1">
        <v>46021</v>
      </c>
      <c r="B495" t="s">
        <v>553</v>
      </c>
      <c r="C495" t="s">
        <v>49</v>
      </c>
      <c r="D495" t="s">
        <v>50</v>
      </c>
      <c r="E495" t="s">
        <v>30</v>
      </c>
      <c r="F495" t="s">
        <v>25</v>
      </c>
      <c r="G495" t="s">
        <v>26</v>
      </c>
      <c r="H495" t="s">
        <v>33</v>
      </c>
      <c r="I495" s="2">
        <v>12</v>
      </c>
      <c r="J495" s="3">
        <v>186.31</v>
      </c>
      <c r="K495" s="4">
        <v>0.15</v>
      </c>
      <c r="L495" s="3">
        <v>118.64</v>
      </c>
      <c r="M495" s="3">
        <f>SalesTable47[[#This Row],[Quantity]]*SalesTable47[[#This Row],[Unit Cost]]</f>
        <v>1423.68</v>
      </c>
      <c r="N495" s="3">
        <f>SalesTable47[[#This Row],[Net Revenue]]-SalesTable47[[#This Row],[Total Cost]]</f>
        <v>476.67999999999984</v>
      </c>
      <c r="O495" s="2">
        <v>0</v>
      </c>
      <c r="P495" s="3">
        <f>SalesTable47[[#This Row],[Unit Price]]*SalesTable47[[#This Row],[Quantity]]</f>
        <v>2235.7200000000003</v>
      </c>
      <c r="Q495" s="3">
        <f>ROUND(SalesTable47[[#This Row],[Unit Price]]*SalesTable47[[#This Row],[Quantity]]*(1-SalesTable47[[#This Row],[Discount %]]),2)</f>
        <v>1900.36</v>
      </c>
      <c r="R495" s="3">
        <f>SalesTable47[[#This Row],[Net Revenue]]-SalesTable47[[#This Row],[Total Cost]]</f>
        <v>476.67999999999984</v>
      </c>
      <c r="S495" s="34">
        <f>SalesTable47[[#This Row],[Profit]]/SalesTable47[[#This Row],[Net Revenue]]</f>
        <v>0.25083668357574346</v>
      </c>
      <c r="T495" s="3"/>
    </row>
    <row r="496" spans="1:20">
      <c r="A496" s="1">
        <v>45886</v>
      </c>
      <c r="B496" t="s">
        <v>554</v>
      </c>
      <c r="C496" t="s">
        <v>45</v>
      </c>
      <c r="D496" t="s">
        <v>46</v>
      </c>
      <c r="E496" t="s">
        <v>24</v>
      </c>
      <c r="F496" t="s">
        <v>25</v>
      </c>
      <c r="G496" t="s">
        <v>26</v>
      </c>
      <c r="H496" t="s">
        <v>20</v>
      </c>
      <c r="I496" s="2">
        <v>2</v>
      </c>
      <c r="J496" s="3">
        <v>23.04</v>
      </c>
      <c r="K496" s="4">
        <v>0</v>
      </c>
      <c r="L496" s="3">
        <v>8.4499999999999993</v>
      </c>
      <c r="M496" s="3">
        <f>SalesTable47[[#This Row],[Quantity]]*SalesTable47[[#This Row],[Unit Cost]]</f>
        <v>16.899999999999999</v>
      </c>
      <c r="N496" s="3">
        <f>SalesTable47[[#This Row],[Net Revenue]]-SalesTable47[[#This Row],[Total Cost]]</f>
        <v>29.18</v>
      </c>
      <c r="O496" s="2">
        <v>2</v>
      </c>
      <c r="P496" s="3">
        <f>SalesTable47[[#This Row],[Unit Price]]*SalesTable47[[#This Row],[Quantity]]</f>
        <v>46.08</v>
      </c>
      <c r="Q496" s="3">
        <f>ROUND(SalesTable47[[#This Row],[Unit Price]]*SalesTable47[[#This Row],[Quantity]]*(1-SalesTable47[[#This Row],[Discount %]]),2)</f>
        <v>46.08</v>
      </c>
      <c r="R496" s="3">
        <f>SalesTable47[[#This Row],[Net Revenue]]-SalesTable47[[#This Row],[Total Cost]]</f>
        <v>29.18</v>
      </c>
      <c r="S496" s="34">
        <f>SalesTable47[[#This Row],[Profit]]/SalesTable47[[#This Row],[Net Revenue]]</f>
        <v>0.63324652777777779</v>
      </c>
      <c r="T496" s="3"/>
    </row>
    <row r="497" spans="1:20">
      <c r="A497" s="1">
        <v>45757</v>
      </c>
      <c r="B497" t="s">
        <v>555</v>
      </c>
      <c r="C497" t="s">
        <v>28</v>
      </c>
      <c r="D497" t="s">
        <v>29</v>
      </c>
      <c r="E497" t="s">
        <v>30</v>
      </c>
      <c r="F497" t="s">
        <v>41</v>
      </c>
      <c r="G497" t="s">
        <v>42</v>
      </c>
      <c r="H497" t="s">
        <v>33</v>
      </c>
      <c r="I497" s="2">
        <v>5</v>
      </c>
      <c r="J497" s="3">
        <v>24.44</v>
      </c>
      <c r="K497" s="4">
        <v>0.05</v>
      </c>
      <c r="L497" s="3">
        <v>10.49</v>
      </c>
      <c r="M497" s="3">
        <f>SalesTable47[[#This Row],[Quantity]]*SalesTable47[[#This Row],[Unit Cost]]</f>
        <v>52.45</v>
      </c>
      <c r="N497" s="3">
        <f>SalesTable47[[#This Row],[Net Revenue]]-SalesTable47[[#This Row],[Total Cost]]</f>
        <v>63.64</v>
      </c>
      <c r="O497" s="2">
        <v>0</v>
      </c>
      <c r="P497" s="3">
        <f>SalesTable47[[#This Row],[Unit Price]]*SalesTable47[[#This Row],[Quantity]]</f>
        <v>122.2</v>
      </c>
      <c r="Q497" s="3">
        <f>ROUND(SalesTable47[[#This Row],[Unit Price]]*SalesTable47[[#This Row],[Quantity]]*(1-SalesTable47[[#This Row],[Discount %]]),2)</f>
        <v>116.09</v>
      </c>
      <c r="R497" s="3">
        <f>SalesTable47[[#This Row],[Net Revenue]]-SalesTable47[[#This Row],[Total Cost]]</f>
        <v>63.64</v>
      </c>
      <c r="S497" s="34">
        <f>SalesTable47[[#This Row],[Profit]]/SalesTable47[[#This Row],[Net Revenue]]</f>
        <v>0.54819536566457061</v>
      </c>
      <c r="T497" s="3"/>
    </row>
    <row r="498" spans="1:20">
      <c r="A498" s="1">
        <v>45687</v>
      </c>
      <c r="B498" t="s">
        <v>556</v>
      </c>
      <c r="C498" t="s">
        <v>89</v>
      </c>
      <c r="D498" t="s">
        <v>90</v>
      </c>
      <c r="E498" t="s">
        <v>75</v>
      </c>
      <c r="F498" t="s">
        <v>52</v>
      </c>
      <c r="G498" t="s">
        <v>53</v>
      </c>
      <c r="H498" t="s">
        <v>20</v>
      </c>
      <c r="I498" s="2">
        <v>6</v>
      </c>
      <c r="J498" s="3">
        <v>19.329999999999998</v>
      </c>
      <c r="K498" s="4">
        <v>0.05</v>
      </c>
      <c r="L498" s="3">
        <v>6.91</v>
      </c>
      <c r="M498" s="3">
        <f>SalesTable47[[#This Row],[Quantity]]*SalesTable47[[#This Row],[Unit Cost]]</f>
        <v>41.46</v>
      </c>
      <c r="N498" s="3">
        <f>SalesTable47[[#This Row],[Net Revenue]]-SalesTable47[[#This Row],[Total Cost]]</f>
        <v>68.72</v>
      </c>
      <c r="O498" s="2">
        <v>6</v>
      </c>
      <c r="P498" s="3">
        <f>SalesTable47[[#This Row],[Unit Price]]*SalesTable47[[#This Row],[Quantity]]</f>
        <v>115.97999999999999</v>
      </c>
      <c r="Q498" s="3">
        <f>ROUND(SalesTable47[[#This Row],[Unit Price]]*SalesTable47[[#This Row],[Quantity]]*(1-SalesTable47[[#This Row],[Discount %]]),2)</f>
        <v>110.18</v>
      </c>
      <c r="R498" s="3">
        <f>SalesTable47[[#This Row],[Net Revenue]]-SalesTable47[[#This Row],[Total Cost]]</f>
        <v>68.72</v>
      </c>
      <c r="S498" s="34">
        <f>SalesTable47[[#This Row],[Profit]]/SalesTable47[[#This Row],[Net Revenue]]</f>
        <v>0.62370666182610268</v>
      </c>
      <c r="T498" s="3"/>
    </row>
    <row r="499" spans="1:20">
      <c r="A499" s="1">
        <v>45745</v>
      </c>
      <c r="B499" t="s">
        <v>557</v>
      </c>
      <c r="C499" t="s">
        <v>22</v>
      </c>
      <c r="D499" t="s">
        <v>23</v>
      </c>
      <c r="E499" t="s">
        <v>24</v>
      </c>
      <c r="F499" t="s">
        <v>52</v>
      </c>
      <c r="G499" t="s">
        <v>53</v>
      </c>
      <c r="H499" t="s">
        <v>33</v>
      </c>
      <c r="I499" s="2">
        <v>1</v>
      </c>
      <c r="J499" s="3">
        <v>13.17</v>
      </c>
      <c r="K499" s="4">
        <v>0.1</v>
      </c>
      <c r="L499" s="3">
        <v>4.3099999999999996</v>
      </c>
      <c r="M499" s="3">
        <f>SalesTable47[[#This Row],[Quantity]]*SalesTable47[[#This Row],[Unit Cost]]</f>
        <v>4.3099999999999996</v>
      </c>
      <c r="N499" s="3">
        <f>SalesTable47[[#This Row],[Net Revenue]]-SalesTable47[[#This Row],[Total Cost]]</f>
        <v>7.54</v>
      </c>
      <c r="O499" s="2">
        <v>0</v>
      </c>
      <c r="P499" s="3">
        <f>SalesTable47[[#This Row],[Unit Price]]*SalesTable47[[#This Row],[Quantity]]</f>
        <v>13.17</v>
      </c>
      <c r="Q499" s="3">
        <f>ROUND(SalesTable47[[#This Row],[Unit Price]]*SalesTable47[[#This Row],[Quantity]]*(1-SalesTable47[[#This Row],[Discount %]]),2)</f>
        <v>11.85</v>
      </c>
      <c r="R499" s="3">
        <f>SalesTable47[[#This Row],[Net Revenue]]-SalesTable47[[#This Row],[Total Cost]]</f>
        <v>7.54</v>
      </c>
      <c r="S499" s="34">
        <f>SalesTable47[[#This Row],[Profit]]/SalesTable47[[#This Row],[Net Revenue]]</f>
        <v>0.63628691983122365</v>
      </c>
      <c r="T499" s="3"/>
    </row>
    <row r="500" spans="1:20">
      <c r="A500" s="1">
        <v>45750</v>
      </c>
      <c r="B500" t="s">
        <v>558</v>
      </c>
      <c r="C500" t="s">
        <v>82</v>
      </c>
      <c r="D500" t="s">
        <v>83</v>
      </c>
      <c r="E500" t="s">
        <v>75</v>
      </c>
      <c r="F500" t="s">
        <v>31</v>
      </c>
      <c r="G500" t="s">
        <v>32</v>
      </c>
      <c r="H500" t="s">
        <v>33</v>
      </c>
      <c r="I500" s="2">
        <v>6</v>
      </c>
      <c r="J500" s="3">
        <v>27.68</v>
      </c>
      <c r="K500" s="4">
        <v>0.05</v>
      </c>
      <c r="L500" s="3">
        <v>11.65</v>
      </c>
      <c r="M500" s="3">
        <f>SalesTable47[[#This Row],[Quantity]]*SalesTable47[[#This Row],[Unit Cost]]</f>
        <v>69.900000000000006</v>
      </c>
      <c r="N500" s="3">
        <f>SalesTable47[[#This Row],[Net Revenue]]-SalesTable47[[#This Row],[Total Cost]]</f>
        <v>87.88</v>
      </c>
      <c r="O500" s="2">
        <v>0</v>
      </c>
      <c r="P500" s="3">
        <f>SalesTable47[[#This Row],[Unit Price]]*SalesTable47[[#This Row],[Quantity]]</f>
        <v>166.07999999999998</v>
      </c>
      <c r="Q500" s="3">
        <f>ROUND(SalesTable47[[#This Row],[Unit Price]]*SalesTable47[[#This Row],[Quantity]]*(1-SalesTable47[[#This Row],[Discount %]]),2)</f>
        <v>157.78</v>
      </c>
      <c r="R500" s="3">
        <f>SalesTable47[[#This Row],[Net Revenue]]-SalesTable47[[#This Row],[Total Cost]]</f>
        <v>87.88</v>
      </c>
      <c r="S500" s="34">
        <f>SalesTable47[[#This Row],[Profit]]/SalesTable47[[#This Row],[Net Revenue]]</f>
        <v>0.55697807073139816</v>
      </c>
      <c r="T500" s="3"/>
    </row>
    <row r="501" spans="1:20">
      <c r="A501" s="1">
        <v>45987</v>
      </c>
      <c r="B501" t="s">
        <v>559</v>
      </c>
      <c r="C501" t="s">
        <v>49</v>
      </c>
      <c r="D501" t="s">
        <v>50</v>
      </c>
      <c r="E501" t="s">
        <v>30</v>
      </c>
      <c r="F501" t="s">
        <v>52</v>
      </c>
      <c r="G501" t="s">
        <v>53</v>
      </c>
      <c r="H501" t="s">
        <v>20</v>
      </c>
      <c r="I501" s="2">
        <v>2</v>
      </c>
      <c r="J501" s="3">
        <v>187.59</v>
      </c>
      <c r="K501" s="4">
        <v>0.2</v>
      </c>
      <c r="L501" s="3">
        <v>117.96</v>
      </c>
      <c r="M501" s="3">
        <f>SalesTable47[[#This Row],[Quantity]]*SalesTable47[[#This Row],[Unit Cost]]</f>
        <v>235.92</v>
      </c>
      <c r="N501" s="3">
        <f>SalesTable47[[#This Row],[Net Revenue]]-SalesTable47[[#This Row],[Total Cost]]</f>
        <v>64.22</v>
      </c>
      <c r="O501" s="2">
        <v>2</v>
      </c>
      <c r="P501" s="3">
        <f>SalesTable47[[#This Row],[Unit Price]]*SalesTable47[[#This Row],[Quantity]]</f>
        <v>375.18</v>
      </c>
      <c r="Q501" s="3">
        <f>ROUND(SalesTable47[[#This Row],[Unit Price]]*SalesTable47[[#This Row],[Quantity]]*(1-SalesTable47[[#This Row],[Discount %]]),2)</f>
        <v>300.14</v>
      </c>
      <c r="R501" s="3">
        <f>SalesTable47[[#This Row],[Net Revenue]]-SalesTable47[[#This Row],[Total Cost]]</f>
        <v>64.22</v>
      </c>
      <c r="S501" s="34">
        <f>SalesTable47[[#This Row],[Profit]]/SalesTable47[[#This Row],[Net Revenue]]</f>
        <v>0.21396681548610649</v>
      </c>
      <c r="T501" s="3"/>
    </row>
    <row r="502" spans="1:20">
      <c r="A502" s="1">
        <v>45782</v>
      </c>
      <c r="B502" t="s">
        <v>560</v>
      </c>
      <c r="C502" t="s">
        <v>28</v>
      </c>
      <c r="D502" t="s">
        <v>29</v>
      </c>
      <c r="E502" t="s">
        <v>30</v>
      </c>
      <c r="F502" t="s">
        <v>25</v>
      </c>
      <c r="G502" t="s">
        <v>26</v>
      </c>
      <c r="H502" t="s">
        <v>20</v>
      </c>
      <c r="I502" s="2">
        <v>10</v>
      </c>
      <c r="J502" s="3">
        <v>24.66</v>
      </c>
      <c r="K502" s="4">
        <v>0</v>
      </c>
      <c r="L502" s="3">
        <v>10.6</v>
      </c>
      <c r="M502" s="3">
        <f>SalesTable47[[#This Row],[Quantity]]*SalesTable47[[#This Row],[Unit Cost]]</f>
        <v>106</v>
      </c>
      <c r="N502" s="3">
        <f>SalesTable47[[#This Row],[Net Revenue]]-SalesTable47[[#This Row],[Total Cost]]</f>
        <v>140.6</v>
      </c>
      <c r="O502" s="2">
        <v>10</v>
      </c>
      <c r="P502" s="3">
        <f>SalesTable47[[#This Row],[Unit Price]]*SalesTable47[[#This Row],[Quantity]]</f>
        <v>246.6</v>
      </c>
      <c r="Q502" s="3">
        <f>ROUND(SalesTable47[[#This Row],[Unit Price]]*SalesTable47[[#This Row],[Quantity]]*(1-SalesTable47[[#This Row],[Discount %]]),2)</f>
        <v>246.6</v>
      </c>
      <c r="R502" s="3">
        <f>SalesTable47[[#This Row],[Net Revenue]]-SalesTable47[[#This Row],[Total Cost]]</f>
        <v>140.6</v>
      </c>
      <c r="S502" s="34">
        <f>SalesTable47[[#This Row],[Profit]]/SalesTable47[[#This Row],[Net Revenue]]</f>
        <v>0.57015409570154096</v>
      </c>
      <c r="T502" s="3"/>
    </row>
    <row r="503" spans="1:20">
      <c r="A503" s="1">
        <v>45752</v>
      </c>
      <c r="B503" t="s">
        <v>561</v>
      </c>
      <c r="C503" t="s">
        <v>28</v>
      </c>
      <c r="D503" t="s">
        <v>29</v>
      </c>
      <c r="E503" t="s">
        <v>30</v>
      </c>
      <c r="F503" t="s">
        <v>52</v>
      </c>
      <c r="G503" t="s">
        <v>53</v>
      </c>
      <c r="H503" t="s">
        <v>20</v>
      </c>
      <c r="I503" s="2">
        <v>3</v>
      </c>
      <c r="J503" s="3">
        <v>25.42</v>
      </c>
      <c r="K503" s="4">
        <v>0.15</v>
      </c>
      <c r="L503" s="3">
        <v>10.48</v>
      </c>
      <c r="M503" s="3">
        <f>SalesTable47[[#This Row],[Quantity]]*SalesTable47[[#This Row],[Unit Cost]]</f>
        <v>31.44</v>
      </c>
      <c r="N503" s="3">
        <f>SalesTable47[[#This Row],[Net Revenue]]-SalesTable47[[#This Row],[Total Cost]]</f>
        <v>33.379999999999995</v>
      </c>
      <c r="O503" s="2">
        <v>3</v>
      </c>
      <c r="P503" s="3">
        <f>SalesTable47[[#This Row],[Unit Price]]*SalesTable47[[#This Row],[Quantity]]</f>
        <v>76.260000000000005</v>
      </c>
      <c r="Q503" s="3">
        <f>ROUND(SalesTable47[[#This Row],[Unit Price]]*SalesTable47[[#This Row],[Quantity]]*(1-SalesTable47[[#This Row],[Discount %]]),2)</f>
        <v>64.819999999999993</v>
      </c>
      <c r="R503" s="3">
        <f>SalesTable47[[#This Row],[Net Revenue]]-SalesTable47[[#This Row],[Total Cost]]</f>
        <v>33.379999999999995</v>
      </c>
      <c r="S503" s="34">
        <f>SalesTable47[[#This Row],[Profit]]/SalesTable47[[#This Row],[Net Revenue]]</f>
        <v>0.51496451712434432</v>
      </c>
      <c r="T503" s="3"/>
    </row>
    <row r="504" spans="1:20">
      <c r="A504" s="1">
        <v>45972</v>
      </c>
      <c r="B504" t="s">
        <v>562</v>
      </c>
      <c r="C504" t="s">
        <v>66</v>
      </c>
      <c r="D504" t="s">
        <v>67</v>
      </c>
      <c r="E504" t="s">
        <v>30</v>
      </c>
      <c r="F504" t="s">
        <v>31</v>
      </c>
      <c r="G504" t="s">
        <v>32</v>
      </c>
      <c r="H504" t="s">
        <v>20</v>
      </c>
      <c r="I504" s="2">
        <v>6</v>
      </c>
      <c r="J504" s="3">
        <v>70.17</v>
      </c>
      <c r="K504" s="4">
        <v>0.15</v>
      </c>
      <c r="L504" s="3">
        <v>34.450000000000003</v>
      </c>
      <c r="M504" s="3">
        <f>SalesTable47[[#This Row],[Quantity]]*SalesTable47[[#This Row],[Unit Cost]]</f>
        <v>206.70000000000002</v>
      </c>
      <c r="N504" s="3">
        <f>SalesTable47[[#This Row],[Net Revenue]]-SalesTable47[[#This Row],[Total Cost]]</f>
        <v>151.16999999999999</v>
      </c>
      <c r="O504" s="2">
        <v>6</v>
      </c>
      <c r="P504" s="3">
        <f>SalesTable47[[#This Row],[Unit Price]]*SalesTable47[[#This Row],[Quantity]]</f>
        <v>421.02</v>
      </c>
      <c r="Q504" s="3">
        <f>ROUND(SalesTable47[[#This Row],[Unit Price]]*SalesTable47[[#This Row],[Quantity]]*(1-SalesTable47[[#This Row],[Discount %]]),2)</f>
        <v>357.87</v>
      </c>
      <c r="R504" s="3">
        <f>SalesTable47[[#This Row],[Net Revenue]]-SalesTable47[[#This Row],[Total Cost]]</f>
        <v>151.16999999999999</v>
      </c>
      <c r="S504" s="34">
        <f>SalesTable47[[#This Row],[Profit]]/SalesTable47[[#This Row],[Net Revenue]]</f>
        <v>0.42241596110319385</v>
      </c>
      <c r="T504" s="3"/>
    </row>
    <row r="505" spans="1:20">
      <c r="A505" s="1">
        <v>45713</v>
      </c>
      <c r="B505" t="s">
        <v>563</v>
      </c>
      <c r="C505" t="s">
        <v>15</v>
      </c>
      <c r="D505" t="s">
        <v>16</v>
      </c>
      <c r="E505" t="s">
        <v>17</v>
      </c>
      <c r="F505" t="s">
        <v>31</v>
      </c>
      <c r="G505" t="s">
        <v>32</v>
      </c>
      <c r="H505" t="s">
        <v>33</v>
      </c>
      <c r="I505" s="2">
        <v>10</v>
      </c>
      <c r="J505" s="3">
        <v>29.54</v>
      </c>
      <c r="K505" s="4">
        <v>0</v>
      </c>
      <c r="L505" s="3">
        <v>11.86</v>
      </c>
      <c r="M505" s="3">
        <f>SalesTable47[[#This Row],[Quantity]]*SalesTable47[[#This Row],[Unit Cost]]</f>
        <v>118.6</v>
      </c>
      <c r="N505" s="3">
        <f>SalesTable47[[#This Row],[Net Revenue]]-SalesTable47[[#This Row],[Total Cost]]</f>
        <v>176.79999999999998</v>
      </c>
      <c r="O505" s="2">
        <v>0</v>
      </c>
      <c r="P505" s="3">
        <f>SalesTable47[[#This Row],[Unit Price]]*SalesTable47[[#This Row],[Quantity]]</f>
        <v>295.39999999999998</v>
      </c>
      <c r="Q505" s="3">
        <f>ROUND(SalesTable47[[#This Row],[Unit Price]]*SalesTable47[[#This Row],[Quantity]]*(1-SalesTable47[[#This Row],[Discount %]]),2)</f>
        <v>295.39999999999998</v>
      </c>
      <c r="R505" s="3">
        <f>SalesTable47[[#This Row],[Net Revenue]]-SalesTable47[[#This Row],[Total Cost]]</f>
        <v>176.79999999999998</v>
      </c>
      <c r="S505" s="34">
        <f>SalesTable47[[#This Row],[Profit]]/SalesTable47[[#This Row],[Net Revenue]]</f>
        <v>0.5985104942450914</v>
      </c>
      <c r="T505" s="3"/>
    </row>
    <row r="506" spans="1:20">
      <c r="A506" s="1">
        <v>45965</v>
      </c>
      <c r="B506" t="s">
        <v>564</v>
      </c>
      <c r="C506" t="s">
        <v>22</v>
      </c>
      <c r="D506" t="s">
        <v>23</v>
      </c>
      <c r="E506" t="s">
        <v>24</v>
      </c>
      <c r="F506" t="s">
        <v>31</v>
      </c>
      <c r="G506" t="s">
        <v>32</v>
      </c>
      <c r="H506" t="s">
        <v>33</v>
      </c>
      <c r="I506" s="2">
        <v>6</v>
      </c>
      <c r="J506" s="3">
        <v>13.33</v>
      </c>
      <c r="K506" s="4">
        <v>0</v>
      </c>
      <c r="L506" s="3">
        <v>4.17</v>
      </c>
      <c r="M506" s="3">
        <f>SalesTable47[[#This Row],[Quantity]]*SalesTable47[[#This Row],[Unit Cost]]</f>
        <v>25.02</v>
      </c>
      <c r="N506" s="3">
        <f>SalesTable47[[#This Row],[Net Revenue]]-SalesTable47[[#This Row],[Total Cost]]</f>
        <v>54.960000000000008</v>
      </c>
      <c r="O506" s="2">
        <v>0</v>
      </c>
      <c r="P506" s="3">
        <f>SalesTable47[[#This Row],[Unit Price]]*SalesTable47[[#This Row],[Quantity]]</f>
        <v>79.98</v>
      </c>
      <c r="Q506" s="3">
        <f>ROUND(SalesTable47[[#This Row],[Unit Price]]*SalesTable47[[#This Row],[Quantity]]*(1-SalesTable47[[#This Row],[Discount %]]),2)</f>
        <v>79.98</v>
      </c>
      <c r="R506" s="3">
        <f>SalesTable47[[#This Row],[Net Revenue]]-SalesTable47[[#This Row],[Total Cost]]</f>
        <v>54.960000000000008</v>
      </c>
      <c r="S506" s="34">
        <f>SalesTable47[[#This Row],[Profit]]/SalesTable47[[#This Row],[Net Revenue]]</f>
        <v>0.68717179294823716</v>
      </c>
      <c r="T506" s="3"/>
    </row>
    <row r="507" spans="1:20">
      <c r="A507" s="1">
        <v>46008</v>
      </c>
      <c r="B507" t="s">
        <v>565</v>
      </c>
      <c r="C507" t="s">
        <v>66</v>
      </c>
      <c r="D507" t="s">
        <v>67</v>
      </c>
      <c r="E507" t="s">
        <v>30</v>
      </c>
      <c r="F507" t="s">
        <v>18</v>
      </c>
      <c r="G507" t="s">
        <v>19</v>
      </c>
      <c r="H507" t="s">
        <v>33</v>
      </c>
      <c r="I507" s="2">
        <v>3</v>
      </c>
      <c r="J507" s="3">
        <v>71.62</v>
      </c>
      <c r="K507" s="4">
        <v>0.05</v>
      </c>
      <c r="L507" s="3">
        <v>33.64</v>
      </c>
      <c r="M507" s="3">
        <f>SalesTable47[[#This Row],[Quantity]]*SalesTable47[[#This Row],[Unit Cost]]</f>
        <v>100.92</v>
      </c>
      <c r="N507" s="3">
        <f>SalesTable47[[#This Row],[Net Revenue]]-SalesTable47[[#This Row],[Total Cost]]</f>
        <v>103.2</v>
      </c>
      <c r="O507" s="2">
        <v>0</v>
      </c>
      <c r="P507" s="3">
        <f>SalesTable47[[#This Row],[Unit Price]]*SalesTable47[[#This Row],[Quantity]]</f>
        <v>214.86</v>
      </c>
      <c r="Q507" s="3">
        <f>ROUND(SalesTable47[[#This Row],[Unit Price]]*SalesTable47[[#This Row],[Quantity]]*(1-SalesTable47[[#This Row],[Discount %]]),2)</f>
        <v>204.12</v>
      </c>
      <c r="R507" s="3">
        <f>SalesTable47[[#This Row],[Net Revenue]]-SalesTable47[[#This Row],[Total Cost]]</f>
        <v>103.2</v>
      </c>
      <c r="S507" s="34">
        <f>SalesTable47[[#This Row],[Profit]]/SalesTable47[[#This Row],[Net Revenue]]</f>
        <v>0.50558495002939452</v>
      </c>
      <c r="T507" s="3"/>
    </row>
    <row r="508" spans="1:20">
      <c r="A508" s="1">
        <v>45809</v>
      </c>
      <c r="B508" t="s">
        <v>566</v>
      </c>
      <c r="C508" t="s">
        <v>69</v>
      </c>
      <c r="D508" t="s">
        <v>70</v>
      </c>
      <c r="E508" t="s">
        <v>30</v>
      </c>
      <c r="F508" t="s">
        <v>18</v>
      </c>
      <c r="G508" t="s">
        <v>19</v>
      </c>
      <c r="H508" t="s">
        <v>33</v>
      </c>
      <c r="I508" s="2">
        <v>3</v>
      </c>
      <c r="J508" s="3">
        <v>39.369999999999997</v>
      </c>
      <c r="K508" s="4">
        <v>0</v>
      </c>
      <c r="L508" s="3">
        <v>18.309999999999999</v>
      </c>
      <c r="M508" s="3">
        <f>SalesTable47[[#This Row],[Quantity]]*SalesTable47[[#This Row],[Unit Cost]]</f>
        <v>54.929999999999993</v>
      </c>
      <c r="N508" s="3">
        <f>SalesTable47[[#This Row],[Net Revenue]]-SalesTable47[[#This Row],[Total Cost]]</f>
        <v>63.180000000000007</v>
      </c>
      <c r="O508" s="2">
        <v>0</v>
      </c>
      <c r="P508" s="3">
        <f>SalesTable47[[#This Row],[Unit Price]]*SalesTable47[[#This Row],[Quantity]]</f>
        <v>118.10999999999999</v>
      </c>
      <c r="Q508" s="3">
        <f>ROUND(SalesTable47[[#This Row],[Unit Price]]*SalesTable47[[#This Row],[Quantity]]*(1-SalesTable47[[#This Row],[Discount %]]),2)</f>
        <v>118.11</v>
      </c>
      <c r="R508" s="3">
        <f>SalesTable47[[#This Row],[Net Revenue]]-SalesTable47[[#This Row],[Total Cost]]</f>
        <v>63.180000000000007</v>
      </c>
      <c r="S508" s="34">
        <f>SalesTable47[[#This Row],[Profit]]/SalesTable47[[#This Row],[Net Revenue]]</f>
        <v>0.53492506985013977</v>
      </c>
      <c r="T508" s="3"/>
    </row>
    <row r="509" spans="1:20">
      <c r="A509" s="1">
        <v>45953</v>
      </c>
      <c r="B509" t="s">
        <v>567</v>
      </c>
      <c r="C509" t="s">
        <v>55</v>
      </c>
      <c r="D509" t="s">
        <v>56</v>
      </c>
      <c r="E509" t="s">
        <v>24</v>
      </c>
      <c r="F509" t="s">
        <v>31</v>
      </c>
      <c r="G509" t="s">
        <v>32</v>
      </c>
      <c r="H509" t="s">
        <v>20</v>
      </c>
      <c r="I509" s="2">
        <v>1</v>
      </c>
      <c r="J509" s="3">
        <v>9.3000000000000007</v>
      </c>
      <c r="K509" s="4">
        <v>0</v>
      </c>
      <c r="L509" s="3">
        <v>2.83</v>
      </c>
      <c r="M509" s="3">
        <f>SalesTable47[[#This Row],[Quantity]]*SalesTable47[[#This Row],[Unit Cost]]</f>
        <v>2.83</v>
      </c>
      <c r="N509" s="3">
        <f>SalesTable47[[#This Row],[Net Revenue]]-SalesTable47[[#This Row],[Total Cost]]</f>
        <v>6.4700000000000006</v>
      </c>
      <c r="O509" s="2">
        <v>1</v>
      </c>
      <c r="P509" s="3">
        <f>SalesTable47[[#This Row],[Unit Price]]*SalesTable47[[#This Row],[Quantity]]</f>
        <v>9.3000000000000007</v>
      </c>
      <c r="Q509" s="3">
        <f>ROUND(SalesTable47[[#This Row],[Unit Price]]*SalesTable47[[#This Row],[Quantity]]*(1-SalesTable47[[#This Row],[Discount %]]),2)</f>
        <v>9.3000000000000007</v>
      </c>
      <c r="R509" s="3">
        <f>SalesTable47[[#This Row],[Net Revenue]]-SalesTable47[[#This Row],[Total Cost]]</f>
        <v>6.4700000000000006</v>
      </c>
      <c r="S509" s="34">
        <f>SalesTable47[[#This Row],[Profit]]/SalesTable47[[#This Row],[Net Revenue]]</f>
        <v>0.69569892473118278</v>
      </c>
      <c r="T509" s="3"/>
    </row>
    <row r="510" spans="1:20">
      <c r="A510" s="1">
        <v>46016</v>
      </c>
      <c r="B510" t="s">
        <v>568</v>
      </c>
      <c r="C510" t="s">
        <v>45</v>
      </c>
      <c r="D510" t="s">
        <v>46</v>
      </c>
      <c r="E510" t="s">
        <v>24</v>
      </c>
      <c r="F510" t="s">
        <v>41</v>
      </c>
      <c r="G510" t="s">
        <v>42</v>
      </c>
      <c r="H510" t="s">
        <v>20</v>
      </c>
      <c r="I510" s="2">
        <v>7</v>
      </c>
      <c r="J510" s="3">
        <v>23.39</v>
      </c>
      <c r="K510" s="4">
        <v>0.2</v>
      </c>
      <c r="L510" s="3">
        <v>8.6</v>
      </c>
      <c r="M510" s="3">
        <f>SalesTable47[[#This Row],[Quantity]]*SalesTable47[[#This Row],[Unit Cost]]</f>
        <v>60.199999999999996</v>
      </c>
      <c r="N510" s="3">
        <f>SalesTable47[[#This Row],[Net Revenue]]-SalesTable47[[#This Row],[Total Cost]]</f>
        <v>70.78</v>
      </c>
      <c r="O510" s="2">
        <v>7</v>
      </c>
      <c r="P510" s="3">
        <f>SalesTable47[[#This Row],[Unit Price]]*SalesTable47[[#This Row],[Quantity]]</f>
        <v>163.73000000000002</v>
      </c>
      <c r="Q510" s="3">
        <f>ROUND(SalesTable47[[#This Row],[Unit Price]]*SalesTable47[[#This Row],[Quantity]]*(1-SalesTable47[[#This Row],[Discount %]]),2)</f>
        <v>130.97999999999999</v>
      </c>
      <c r="R510" s="3">
        <f>SalesTable47[[#This Row],[Net Revenue]]-SalesTable47[[#This Row],[Total Cost]]</f>
        <v>70.78</v>
      </c>
      <c r="S510" s="34">
        <f>SalesTable47[[#This Row],[Profit]]/SalesTable47[[#This Row],[Net Revenue]]</f>
        <v>0.54038784547259133</v>
      </c>
      <c r="T510" s="3"/>
    </row>
    <row r="511" spans="1:20">
      <c r="A511" s="1">
        <v>45987</v>
      </c>
      <c r="B511" t="s">
        <v>569</v>
      </c>
      <c r="C511" t="s">
        <v>63</v>
      </c>
      <c r="D511" t="s">
        <v>64</v>
      </c>
      <c r="E511" t="s">
        <v>17</v>
      </c>
      <c r="F511" t="s">
        <v>52</v>
      </c>
      <c r="G511" t="s">
        <v>53</v>
      </c>
      <c r="H511" t="s">
        <v>33</v>
      </c>
      <c r="I511" s="2">
        <v>3</v>
      </c>
      <c r="J511" s="3">
        <v>79.31</v>
      </c>
      <c r="K511" s="4">
        <v>0.1</v>
      </c>
      <c r="L511" s="3">
        <v>44.97</v>
      </c>
      <c r="M511" s="3">
        <f>SalesTable47[[#This Row],[Quantity]]*SalesTable47[[#This Row],[Unit Cost]]</f>
        <v>134.91</v>
      </c>
      <c r="N511" s="3">
        <f>SalesTable47[[#This Row],[Net Revenue]]-SalesTable47[[#This Row],[Total Cost]]</f>
        <v>79.22999999999999</v>
      </c>
      <c r="O511" s="2">
        <v>0</v>
      </c>
      <c r="P511" s="3">
        <f>SalesTable47[[#This Row],[Unit Price]]*SalesTable47[[#This Row],[Quantity]]</f>
        <v>237.93</v>
      </c>
      <c r="Q511" s="3">
        <f>ROUND(SalesTable47[[#This Row],[Unit Price]]*SalesTable47[[#This Row],[Quantity]]*(1-SalesTable47[[#This Row],[Discount %]]),2)</f>
        <v>214.14</v>
      </c>
      <c r="R511" s="3">
        <f>SalesTable47[[#This Row],[Net Revenue]]-SalesTable47[[#This Row],[Total Cost]]</f>
        <v>79.22999999999999</v>
      </c>
      <c r="S511" s="34">
        <f>SalesTable47[[#This Row],[Profit]]/SalesTable47[[#This Row],[Net Revenue]]</f>
        <v>0.36999159428411316</v>
      </c>
      <c r="T511" s="3"/>
    </row>
    <row r="512" spans="1:20">
      <c r="A512" s="1">
        <v>45818</v>
      </c>
      <c r="B512" t="s">
        <v>570</v>
      </c>
      <c r="C512" t="s">
        <v>22</v>
      </c>
      <c r="D512" t="s">
        <v>23</v>
      </c>
      <c r="E512" t="s">
        <v>24</v>
      </c>
      <c r="F512" t="s">
        <v>52</v>
      </c>
      <c r="G512" t="s">
        <v>53</v>
      </c>
      <c r="H512" t="s">
        <v>20</v>
      </c>
      <c r="I512" s="2">
        <v>1</v>
      </c>
      <c r="J512" s="3">
        <v>12.87</v>
      </c>
      <c r="K512" s="4">
        <v>0.2</v>
      </c>
      <c r="L512" s="3">
        <v>4.32</v>
      </c>
      <c r="M512" s="3">
        <f>SalesTable47[[#This Row],[Quantity]]*SalesTable47[[#This Row],[Unit Cost]]</f>
        <v>4.32</v>
      </c>
      <c r="N512" s="3">
        <f>SalesTable47[[#This Row],[Net Revenue]]-SalesTable47[[#This Row],[Total Cost]]</f>
        <v>5.98</v>
      </c>
      <c r="O512" s="2">
        <v>1</v>
      </c>
      <c r="P512" s="3">
        <f>SalesTable47[[#This Row],[Unit Price]]*SalesTable47[[#This Row],[Quantity]]</f>
        <v>12.87</v>
      </c>
      <c r="Q512" s="3">
        <f>ROUND(SalesTable47[[#This Row],[Unit Price]]*SalesTable47[[#This Row],[Quantity]]*(1-SalesTable47[[#This Row],[Discount %]]),2)</f>
        <v>10.3</v>
      </c>
      <c r="R512" s="3">
        <f>SalesTable47[[#This Row],[Net Revenue]]-SalesTable47[[#This Row],[Total Cost]]</f>
        <v>5.98</v>
      </c>
      <c r="S512" s="34">
        <f>SalesTable47[[#This Row],[Profit]]/SalesTable47[[#This Row],[Net Revenue]]</f>
        <v>0.58058252427184465</v>
      </c>
      <c r="T512" s="3"/>
    </row>
    <row r="513" spans="1:20">
      <c r="A513" s="1">
        <v>45872</v>
      </c>
      <c r="B513" t="s">
        <v>571</v>
      </c>
      <c r="C513" t="s">
        <v>22</v>
      </c>
      <c r="D513" t="s">
        <v>23</v>
      </c>
      <c r="E513" t="s">
        <v>24</v>
      </c>
      <c r="F513" t="s">
        <v>31</v>
      </c>
      <c r="G513" t="s">
        <v>32</v>
      </c>
      <c r="H513" t="s">
        <v>33</v>
      </c>
      <c r="I513" s="2">
        <v>6</v>
      </c>
      <c r="J513" s="3">
        <v>13.02</v>
      </c>
      <c r="K513" s="4">
        <v>0.15</v>
      </c>
      <c r="L513" s="3">
        <v>4.17</v>
      </c>
      <c r="M513" s="3">
        <f>SalesTable47[[#This Row],[Quantity]]*SalesTable47[[#This Row],[Unit Cost]]</f>
        <v>25.02</v>
      </c>
      <c r="N513" s="3">
        <f>SalesTable47[[#This Row],[Net Revenue]]-SalesTable47[[#This Row],[Total Cost]]</f>
        <v>41.38000000000001</v>
      </c>
      <c r="O513" s="2">
        <v>0</v>
      </c>
      <c r="P513" s="3">
        <f>SalesTable47[[#This Row],[Unit Price]]*SalesTable47[[#This Row],[Quantity]]</f>
        <v>78.12</v>
      </c>
      <c r="Q513" s="3">
        <f>ROUND(SalesTable47[[#This Row],[Unit Price]]*SalesTable47[[#This Row],[Quantity]]*(1-SalesTable47[[#This Row],[Discount %]]),2)</f>
        <v>66.400000000000006</v>
      </c>
      <c r="R513" s="3">
        <f>SalesTable47[[#This Row],[Net Revenue]]-SalesTable47[[#This Row],[Total Cost]]</f>
        <v>41.38000000000001</v>
      </c>
      <c r="S513" s="34">
        <f>SalesTable47[[#This Row],[Profit]]/SalesTable47[[#This Row],[Net Revenue]]</f>
        <v>0.62319277108433746</v>
      </c>
      <c r="T513" s="3"/>
    </row>
    <row r="514" spans="1:20">
      <c r="A514" s="1">
        <v>45913</v>
      </c>
      <c r="B514" t="s">
        <v>572</v>
      </c>
      <c r="C514" t="s">
        <v>15</v>
      </c>
      <c r="D514" t="s">
        <v>16</v>
      </c>
      <c r="E514" t="s">
        <v>17</v>
      </c>
      <c r="F514" t="s">
        <v>31</v>
      </c>
      <c r="G514" t="s">
        <v>32</v>
      </c>
      <c r="H514" t="s">
        <v>33</v>
      </c>
      <c r="I514" s="2">
        <v>4</v>
      </c>
      <c r="J514" s="3">
        <v>29.75</v>
      </c>
      <c r="K514" s="4">
        <v>0.05</v>
      </c>
      <c r="L514" s="3">
        <v>11.91</v>
      </c>
      <c r="M514" s="3">
        <f>SalesTable47[[#This Row],[Quantity]]*SalesTable47[[#This Row],[Unit Cost]]</f>
        <v>47.64</v>
      </c>
      <c r="N514" s="3">
        <f>SalesTable47[[#This Row],[Net Revenue]]-SalesTable47[[#This Row],[Total Cost]]</f>
        <v>65.41</v>
      </c>
      <c r="O514" s="2">
        <v>0</v>
      </c>
      <c r="P514" s="3">
        <f>SalesTable47[[#This Row],[Unit Price]]*SalesTable47[[#This Row],[Quantity]]</f>
        <v>119</v>
      </c>
      <c r="Q514" s="3">
        <f>ROUND(SalesTable47[[#This Row],[Unit Price]]*SalesTable47[[#This Row],[Quantity]]*(1-SalesTable47[[#This Row],[Discount %]]),2)</f>
        <v>113.05</v>
      </c>
      <c r="R514" s="3">
        <f>SalesTable47[[#This Row],[Net Revenue]]-SalesTable47[[#This Row],[Total Cost]]</f>
        <v>65.41</v>
      </c>
      <c r="S514" s="34">
        <f>SalesTable47[[#This Row],[Profit]]/SalesTable47[[#This Row],[Net Revenue]]</f>
        <v>0.57859354268023</v>
      </c>
      <c r="T514" s="3"/>
    </row>
    <row r="515" spans="1:20">
      <c r="A515" s="1">
        <v>45688</v>
      </c>
      <c r="B515" t="s">
        <v>573</v>
      </c>
      <c r="C515" t="s">
        <v>22</v>
      </c>
      <c r="D515" t="s">
        <v>23</v>
      </c>
      <c r="E515" t="s">
        <v>24</v>
      </c>
      <c r="F515" t="s">
        <v>52</v>
      </c>
      <c r="G515" t="s">
        <v>53</v>
      </c>
      <c r="H515" t="s">
        <v>20</v>
      </c>
      <c r="I515" s="2">
        <v>5</v>
      </c>
      <c r="J515" s="3">
        <v>13.2</v>
      </c>
      <c r="K515" s="4">
        <v>0</v>
      </c>
      <c r="L515" s="3">
        <v>4.22</v>
      </c>
      <c r="M515" s="3">
        <f>SalesTable47[[#This Row],[Quantity]]*SalesTable47[[#This Row],[Unit Cost]]</f>
        <v>21.099999999999998</v>
      </c>
      <c r="N515" s="3">
        <f>SalesTable47[[#This Row],[Net Revenue]]-SalesTable47[[#This Row],[Total Cost]]</f>
        <v>44.900000000000006</v>
      </c>
      <c r="O515" s="2">
        <v>5</v>
      </c>
      <c r="P515" s="3">
        <f>SalesTable47[[#This Row],[Unit Price]]*SalesTable47[[#This Row],[Quantity]]</f>
        <v>66</v>
      </c>
      <c r="Q515" s="3">
        <f>ROUND(SalesTable47[[#This Row],[Unit Price]]*SalesTable47[[#This Row],[Quantity]]*(1-SalesTable47[[#This Row],[Discount %]]),2)</f>
        <v>66</v>
      </c>
      <c r="R515" s="3">
        <f>SalesTable47[[#This Row],[Net Revenue]]-SalesTable47[[#This Row],[Total Cost]]</f>
        <v>44.900000000000006</v>
      </c>
      <c r="S515" s="34">
        <f>SalesTable47[[#This Row],[Profit]]/SalesTable47[[#This Row],[Net Revenue]]</f>
        <v>0.68030303030303041</v>
      </c>
      <c r="T515" s="3"/>
    </row>
    <row r="516" spans="1:20">
      <c r="A516" s="1">
        <v>45904</v>
      </c>
      <c r="B516" t="s">
        <v>574</v>
      </c>
      <c r="C516" t="s">
        <v>66</v>
      </c>
      <c r="D516" t="s">
        <v>67</v>
      </c>
      <c r="E516" t="s">
        <v>30</v>
      </c>
      <c r="F516" t="s">
        <v>25</v>
      </c>
      <c r="G516" t="s">
        <v>26</v>
      </c>
      <c r="H516" t="s">
        <v>33</v>
      </c>
      <c r="I516" s="2">
        <v>1</v>
      </c>
      <c r="J516" s="3">
        <v>71.83</v>
      </c>
      <c r="K516" s="4">
        <v>0</v>
      </c>
      <c r="L516" s="3">
        <v>34.51</v>
      </c>
      <c r="M516" s="3">
        <f>SalesTable47[[#This Row],[Quantity]]*SalesTable47[[#This Row],[Unit Cost]]</f>
        <v>34.51</v>
      </c>
      <c r="N516" s="3">
        <f>SalesTable47[[#This Row],[Net Revenue]]-SalesTable47[[#This Row],[Total Cost]]</f>
        <v>37.32</v>
      </c>
      <c r="O516" s="2">
        <v>0</v>
      </c>
      <c r="P516" s="3">
        <f>SalesTable47[[#This Row],[Unit Price]]*SalesTable47[[#This Row],[Quantity]]</f>
        <v>71.83</v>
      </c>
      <c r="Q516" s="3">
        <f>ROUND(SalesTable47[[#This Row],[Unit Price]]*SalesTable47[[#This Row],[Quantity]]*(1-SalesTable47[[#This Row],[Discount %]]),2)</f>
        <v>71.83</v>
      </c>
      <c r="R516" s="3">
        <f>SalesTable47[[#This Row],[Net Revenue]]-SalesTable47[[#This Row],[Total Cost]]</f>
        <v>37.32</v>
      </c>
      <c r="S516" s="34">
        <f>SalesTable47[[#This Row],[Profit]]/SalesTable47[[#This Row],[Net Revenue]]</f>
        <v>0.5195600723931505</v>
      </c>
      <c r="T516" s="3"/>
    </row>
    <row r="517" spans="1:20">
      <c r="A517" s="1">
        <v>45732</v>
      </c>
      <c r="B517" t="s">
        <v>575</v>
      </c>
      <c r="C517" t="s">
        <v>39</v>
      </c>
      <c r="D517" t="s">
        <v>40</v>
      </c>
      <c r="E517" t="s">
        <v>30</v>
      </c>
      <c r="F517" t="s">
        <v>41</v>
      </c>
      <c r="G517" t="s">
        <v>42</v>
      </c>
      <c r="H517" t="s">
        <v>20</v>
      </c>
      <c r="I517" s="2">
        <v>4</v>
      </c>
      <c r="J517" s="3">
        <v>54.62</v>
      </c>
      <c r="K517" s="4">
        <v>0.15</v>
      </c>
      <c r="L517" s="3">
        <v>27.22</v>
      </c>
      <c r="M517" s="3">
        <f>SalesTable47[[#This Row],[Quantity]]*SalesTable47[[#This Row],[Unit Cost]]</f>
        <v>108.88</v>
      </c>
      <c r="N517" s="3">
        <f>SalesTable47[[#This Row],[Net Revenue]]-SalesTable47[[#This Row],[Total Cost]]</f>
        <v>76.830000000000013</v>
      </c>
      <c r="O517" s="2">
        <v>4</v>
      </c>
      <c r="P517" s="3">
        <f>SalesTable47[[#This Row],[Unit Price]]*SalesTable47[[#This Row],[Quantity]]</f>
        <v>218.48</v>
      </c>
      <c r="Q517" s="3">
        <f>ROUND(SalesTable47[[#This Row],[Unit Price]]*SalesTable47[[#This Row],[Quantity]]*(1-SalesTable47[[#This Row],[Discount %]]),2)</f>
        <v>185.71</v>
      </c>
      <c r="R517" s="3">
        <f>SalesTable47[[#This Row],[Net Revenue]]-SalesTable47[[#This Row],[Total Cost]]</f>
        <v>76.830000000000013</v>
      </c>
      <c r="S517" s="34">
        <f>SalesTable47[[#This Row],[Profit]]/SalesTable47[[#This Row],[Net Revenue]]</f>
        <v>0.41370954714339564</v>
      </c>
      <c r="T517" s="3"/>
    </row>
    <row r="518" spans="1:20">
      <c r="A518" s="1">
        <v>45759</v>
      </c>
      <c r="B518" t="s">
        <v>576</v>
      </c>
      <c r="C518" t="s">
        <v>39</v>
      </c>
      <c r="D518" t="s">
        <v>40</v>
      </c>
      <c r="E518" t="s">
        <v>30</v>
      </c>
      <c r="F518" t="s">
        <v>25</v>
      </c>
      <c r="G518" t="s">
        <v>26</v>
      </c>
      <c r="H518" t="s">
        <v>33</v>
      </c>
      <c r="I518" s="2">
        <v>1</v>
      </c>
      <c r="J518" s="3">
        <v>56.38</v>
      </c>
      <c r="K518" s="4">
        <v>0.15</v>
      </c>
      <c r="L518" s="3">
        <v>27.46</v>
      </c>
      <c r="M518" s="3">
        <f>SalesTable47[[#This Row],[Quantity]]*SalesTable47[[#This Row],[Unit Cost]]</f>
        <v>27.46</v>
      </c>
      <c r="N518" s="3">
        <f>SalesTable47[[#This Row],[Net Revenue]]-SalesTable47[[#This Row],[Total Cost]]</f>
        <v>20.46</v>
      </c>
      <c r="O518" s="2">
        <v>0</v>
      </c>
      <c r="P518" s="3">
        <f>SalesTable47[[#This Row],[Unit Price]]*SalesTable47[[#This Row],[Quantity]]</f>
        <v>56.38</v>
      </c>
      <c r="Q518" s="3">
        <f>ROUND(SalesTable47[[#This Row],[Unit Price]]*SalesTable47[[#This Row],[Quantity]]*(1-SalesTable47[[#This Row],[Discount %]]),2)</f>
        <v>47.92</v>
      </c>
      <c r="R518" s="3">
        <f>SalesTable47[[#This Row],[Net Revenue]]-SalesTable47[[#This Row],[Total Cost]]</f>
        <v>20.46</v>
      </c>
      <c r="S518" s="34">
        <f>SalesTable47[[#This Row],[Profit]]/SalesTable47[[#This Row],[Net Revenue]]</f>
        <v>0.42696160267111855</v>
      </c>
      <c r="T518" s="3"/>
    </row>
    <row r="519" spans="1:20">
      <c r="A519" s="1">
        <v>45976</v>
      </c>
      <c r="B519" t="s">
        <v>577</v>
      </c>
      <c r="C519" t="s">
        <v>58</v>
      </c>
      <c r="D519" t="s">
        <v>59</v>
      </c>
      <c r="E519" t="s">
        <v>17</v>
      </c>
      <c r="F519" t="s">
        <v>41</v>
      </c>
      <c r="G519" t="s">
        <v>42</v>
      </c>
      <c r="H519" t="s">
        <v>20</v>
      </c>
      <c r="I519" s="2">
        <v>7</v>
      </c>
      <c r="J519" s="3">
        <v>20.38</v>
      </c>
      <c r="K519" s="4">
        <v>0.1</v>
      </c>
      <c r="L519" s="3">
        <v>7.37</v>
      </c>
      <c r="M519" s="3">
        <f>SalesTable47[[#This Row],[Quantity]]*SalesTable47[[#This Row],[Unit Cost]]</f>
        <v>51.59</v>
      </c>
      <c r="N519" s="3">
        <f>SalesTable47[[#This Row],[Net Revenue]]-SalesTable47[[#This Row],[Total Cost]]</f>
        <v>76.799999999999983</v>
      </c>
      <c r="O519" s="2">
        <v>7</v>
      </c>
      <c r="P519" s="3">
        <f>SalesTable47[[#This Row],[Unit Price]]*SalesTable47[[#This Row],[Quantity]]</f>
        <v>142.66</v>
      </c>
      <c r="Q519" s="3">
        <f>ROUND(SalesTable47[[#This Row],[Unit Price]]*SalesTable47[[#This Row],[Quantity]]*(1-SalesTable47[[#This Row],[Discount %]]),2)</f>
        <v>128.38999999999999</v>
      </c>
      <c r="R519" s="3">
        <f>SalesTable47[[#This Row],[Net Revenue]]-SalesTable47[[#This Row],[Total Cost]]</f>
        <v>76.799999999999983</v>
      </c>
      <c r="S519" s="34">
        <f>SalesTable47[[#This Row],[Profit]]/SalesTable47[[#This Row],[Net Revenue]]</f>
        <v>0.59817742814860964</v>
      </c>
      <c r="T519" s="3"/>
    </row>
    <row r="520" spans="1:20">
      <c r="A520" s="1">
        <v>45964</v>
      </c>
      <c r="B520" t="s">
        <v>578</v>
      </c>
      <c r="C520" t="s">
        <v>39</v>
      </c>
      <c r="D520" t="s">
        <v>40</v>
      </c>
      <c r="E520" t="s">
        <v>30</v>
      </c>
      <c r="F520" t="s">
        <v>25</v>
      </c>
      <c r="G520" t="s">
        <v>26</v>
      </c>
      <c r="H520" t="s">
        <v>20</v>
      </c>
      <c r="I520" s="2">
        <v>8</v>
      </c>
      <c r="J520" s="3">
        <v>54.61</v>
      </c>
      <c r="K520" s="4">
        <v>0.2</v>
      </c>
      <c r="L520" s="3">
        <v>27.48</v>
      </c>
      <c r="M520" s="3">
        <f>SalesTable47[[#This Row],[Quantity]]*SalesTable47[[#This Row],[Unit Cost]]</f>
        <v>219.84</v>
      </c>
      <c r="N520" s="3">
        <f>SalesTable47[[#This Row],[Net Revenue]]-SalesTable47[[#This Row],[Total Cost]]</f>
        <v>129.66</v>
      </c>
      <c r="O520" s="2">
        <v>8</v>
      </c>
      <c r="P520" s="3">
        <f>SalesTable47[[#This Row],[Unit Price]]*SalesTable47[[#This Row],[Quantity]]</f>
        <v>436.88</v>
      </c>
      <c r="Q520" s="3">
        <f>ROUND(SalesTable47[[#This Row],[Unit Price]]*SalesTable47[[#This Row],[Quantity]]*(1-SalesTable47[[#This Row],[Discount %]]),2)</f>
        <v>349.5</v>
      </c>
      <c r="R520" s="3">
        <f>SalesTable47[[#This Row],[Net Revenue]]-SalesTable47[[#This Row],[Total Cost]]</f>
        <v>129.66</v>
      </c>
      <c r="S520" s="34">
        <f>SalesTable47[[#This Row],[Profit]]/SalesTable47[[#This Row],[Net Revenue]]</f>
        <v>0.37098712446351928</v>
      </c>
      <c r="T520" s="3"/>
    </row>
    <row r="521" spans="1:20">
      <c r="A521" s="1">
        <v>45887</v>
      </c>
      <c r="B521" t="s">
        <v>579</v>
      </c>
      <c r="C521" t="s">
        <v>82</v>
      </c>
      <c r="D521" t="s">
        <v>83</v>
      </c>
      <c r="E521" t="s">
        <v>75</v>
      </c>
      <c r="F521" t="s">
        <v>41</v>
      </c>
      <c r="G521" t="s">
        <v>42</v>
      </c>
      <c r="H521" t="s">
        <v>33</v>
      </c>
      <c r="I521" s="2">
        <v>4</v>
      </c>
      <c r="J521" s="3">
        <v>27.78</v>
      </c>
      <c r="K521" s="4">
        <v>0.1</v>
      </c>
      <c r="L521" s="3">
        <v>11.93</v>
      </c>
      <c r="M521" s="3">
        <f>SalesTable47[[#This Row],[Quantity]]*SalesTable47[[#This Row],[Unit Cost]]</f>
        <v>47.72</v>
      </c>
      <c r="N521" s="3">
        <f>SalesTable47[[#This Row],[Net Revenue]]-SalesTable47[[#This Row],[Total Cost]]</f>
        <v>52.290000000000006</v>
      </c>
      <c r="O521" s="2">
        <v>0</v>
      </c>
      <c r="P521" s="3">
        <f>SalesTable47[[#This Row],[Unit Price]]*SalesTable47[[#This Row],[Quantity]]</f>
        <v>111.12</v>
      </c>
      <c r="Q521" s="3">
        <f>ROUND(SalesTable47[[#This Row],[Unit Price]]*SalesTable47[[#This Row],[Quantity]]*(1-SalesTable47[[#This Row],[Discount %]]),2)</f>
        <v>100.01</v>
      </c>
      <c r="R521" s="3">
        <f>SalesTable47[[#This Row],[Net Revenue]]-SalesTable47[[#This Row],[Total Cost]]</f>
        <v>52.290000000000006</v>
      </c>
      <c r="S521" s="34">
        <f>SalesTable47[[#This Row],[Profit]]/SalesTable47[[#This Row],[Net Revenue]]</f>
        <v>0.52284771522847717</v>
      </c>
      <c r="T521" s="3"/>
    </row>
    <row r="522" spans="1:20">
      <c r="A522" s="1">
        <v>45722</v>
      </c>
      <c r="B522" t="s">
        <v>580</v>
      </c>
      <c r="C522" t="s">
        <v>22</v>
      </c>
      <c r="D522" t="s">
        <v>23</v>
      </c>
      <c r="E522" t="s">
        <v>24</v>
      </c>
      <c r="F522" t="s">
        <v>52</v>
      </c>
      <c r="G522" t="s">
        <v>53</v>
      </c>
      <c r="H522" t="s">
        <v>33</v>
      </c>
      <c r="I522" s="2">
        <v>4</v>
      </c>
      <c r="J522" s="3">
        <v>13.02</v>
      </c>
      <c r="K522" s="4">
        <v>0.15</v>
      </c>
      <c r="L522" s="3">
        <v>4.32</v>
      </c>
      <c r="M522" s="3">
        <f>SalesTable47[[#This Row],[Quantity]]*SalesTable47[[#This Row],[Unit Cost]]</f>
        <v>17.28</v>
      </c>
      <c r="N522" s="3">
        <f>SalesTable47[[#This Row],[Net Revenue]]-SalesTable47[[#This Row],[Total Cost]]</f>
        <v>26.990000000000002</v>
      </c>
      <c r="O522" s="2">
        <v>0</v>
      </c>
      <c r="P522" s="3">
        <f>SalesTable47[[#This Row],[Unit Price]]*SalesTable47[[#This Row],[Quantity]]</f>
        <v>52.08</v>
      </c>
      <c r="Q522" s="3">
        <f>ROUND(SalesTable47[[#This Row],[Unit Price]]*SalesTable47[[#This Row],[Quantity]]*(1-SalesTable47[[#This Row],[Discount %]]),2)</f>
        <v>44.27</v>
      </c>
      <c r="R522" s="3">
        <f>SalesTable47[[#This Row],[Net Revenue]]-SalesTable47[[#This Row],[Total Cost]]</f>
        <v>26.990000000000002</v>
      </c>
      <c r="S522" s="34">
        <f>SalesTable47[[#This Row],[Profit]]/SalesTable47[[#This Row],[Net Revenue]]</f>
        <v>0.60966794669076119</v>
      </c>
      <c r="T522" s="3"/>
    </row>
    <row r="523" spans="1:20">
      <c r="A523" s="1">
        <v>46009</v>
      </c>
      <c r="B523" t="s">
        <v>581</v>
      </c>
      <c r="C523" t="s">
        <v>73</v>
      </c>
      <c r="D523" t="s">
        <v>74</v>
      </c>
      <c r="E523" t="s">
        <v>75</v>
      </c>
      <c r="F523" t="s">
        <v>18</v>
      </c>
      <c r="G523" t="s">
        <v>19</v>
      </c>
      <c r="H523" t="s">
        <v>33</v>
      </c>
      <c r="I523" s="2">
        <v>5</v>
      </c>
      <c r="J523" s="3">
        <v>32.200000000000003</v>
      </c>
      <c r="K523" s="4">
        <v>0.2</v>
      </c>
      <c r="L523" s="3">
        <v>14.44</v>
      </c>
      <c r="M523" s="3">
        <f>SalesTable47[[#This Row],[Quantity]]*SalesTable47[[#This Row],[Unit Cost]]</f>
        <v>72.2</v>
      </c>
      <c r="N523" s="3">
        <f>SalesTable47[[#This Row],[Net Revenue]]-SalesTable47[[#This Row],[Total Cost]]</f>
        <v>56.600000000000009</v>
      </c>
      <c r="O523" s="2">
        <v>0</v>
      </c>
      <c r="P523" s="3">
        <f>SalesTable47[[#This Row],[Unit Price]]*SalesTable47[[#This Row],[Quantity]]</f>
        <v>161</v>
      </c>
      <c r="Q523" s="3">
        <f>ROUND(SalesTable47[[#This Row],[Unit Price]]*SalesTable47[[#This Row],[Quantity]]*(1-SalesTable47[[#This Row],[Discount %]]),2)</f>
        <v>128.80000000000001</v>
      </c>
      <c r="R523" s="3">
        <f>SalesTable47[[#This Row],[Net Revenue]]-SalesTable47[[#This Row],[Total Cost]]</f>
        <v>56.600000000000009</v>
      </c>
      <c r="S523" s="34">
        <f>SalesTable47[[#This Row],[Profit]]/SalesTable47[[#This Row],[Net Revenue]]</f>
        <v>0.4394409937888199</v>
      </c>
      <c r="T523" s="3"/>
    </row>
    <row r="524" spans="1:20">
      <c r="A524" s="1">
        <v>45762</v>
      </c>
      <c r="B524" t="s">
        <v>582</v>
      </c>
      <c r="C524" t="s">
        <v>89</v>
      </c>
      <c r="D524" t="s">
        <v>90</v>
      </c>
      <c r="E524" t="s">
        <v>75</v>
      </c>
      <c r="F524" t="s">
        <v>52</v>
      </c>
      <c r="G524" t="s">
        <v>53</v>
      </c>
      <c r="H524" t="s">
        <v>20</v>
      </c>
      <c r="I524" s="2">
        <v>1</v>
      </c>
      <c r="J524" s="3">
        <v>18.739999999999998</v>
      </c>
      <c r="K524" s="4">
        <v>0</v>
      </c>
      <c r="L524" s="3">
        <v>7.04</v>
      </c>
      <c r="M524" s="3">
        <f>SalesTable47[[#This Row],[Quantity]]*SalesTable47[[#This Row],[Unit Cost]]</f>
        <v>7.04</v>
      </c>
      <c r="N524" s="3">
        <f>SalesTable47[[#This Row],[Net Revenue]]-SalesTable47[[#This Row],[Total Cost]]</f>
        <v>11.7</v>
      </c>
      <c r="O524" s="2">
        <v>1</v>
      </c>
      <c r="P524" s="3">
        <f>SalesTable47[[#This Row],[Unit Price]]*SalesTable47[[#This Row],[Quantity]]</f>
        <v>18.739999999999998</v>
      </c>
      <c r="Q524" s="3">
        <f>ROUND(SalesTable47[[#This Row],[Unit Price]]*SalesTable47[[#This Row],[Quantity]]*(1-SalesTable47[[#This Row],[Discount %]]),2)</f>
        <v>18.739999999999998</v>
      </c>
      <c r="R524" s="3">
        <f>SalesTable47[[#This Row],[Net Revenue]]-SalesTable47[[#This Row],[Total Cost]]</f>
        <v>11.7</v>
      </c>
      <c r="S524" s="34">
        <f>SalesTable47[[#This Row],[Profit]]/SalesTable47[[#This Row],[Net Revenue]]</f>
        <v>0.62433297758804696</v>
      </c>
      <c r="T524" s="3"/>
    </row>
    <row r="525" spans="1:20">
      <c r="A525" s="1">
        <v>45787</v>
      </c>
      <c r="B525" t="s">
        <v>583</v>
      </c>
      <c r="C525" t="s">
        <v>39</v>
      </c>
      <c r="D525" t="s">
        <v>40</v>
      </c>
      <c r="E525" t="s">
        <v>30</v>
      </c>
      <c r="F525" t="s">
        <v>31</v>
      </c>
      <c r="G525" t="s">
        <v>32</v>
      </c>
      <c r="H525" t="s">
        <v>33</v>
      </c>
      <c r="I525" s="2">
        <v>1</v>
      </c>
      <c r="J525" s="3">
        <v>56.05</v>
      </c>
      <c r="K525" s="4">
        <v>0.05</v>
      </c>
      <c r="L525" s="3">
        <v>27.45</v>
      </c>
      <c r="M525" s="3">
        <f>SalesTable47[[#This Row],[Quantity]]*SalesTable47[[#This Row],[Unit Cost]]</f>
        <v>27.45</v>
      </c>
      <c r="N525" s="3">
        <f>SalesTable47[[#This Row],[Net Revenue]]-SalesTable47[[#This Row],[Total Cost]]</f>
        <v>25.8</v>
      </c>
      <c r="O525" s="2">
        <v>0</v>
      </c>
      <c r="P525" s="3">
        <f>SalesTable47[[#This Row],[Unit Price]]*SalesTable47[[#This Row],[Quantity]]</f>
        <v>56.05</v>
      </c>
      <c r="Q525" s="3">
        <f>ROUND(SalesTable47[[#This Row],[Unit Price]]*SalesTable47[[#This Row],[Quantity]]*(1-SalesTable47[[#This Row],[Discount %]]),2)</f>
        <v>53.25</v>
      </c>
      <c r="R525" s="3">
        <f>SalesTable47[[#This Row],[Net Revenue]]-SalesTable47[[#This Row],[Total Cost]]</f>
        <v>25.8</v>
      </c>
      <c r="S525" s="34">
        <f>SalesTable47[[#This Row],[Profit]]/SalesTable47[[#This Row],[Net Revenue]]</f>
        <v>0.48450704225352115</v>
      </c>
      <c r="T525" s="3"/>
    </row>
    <row r="526" spans="1:20">
      <c r="A526" s="1">
        <v>45857</v>
      </c>
      <c r="B526" t="s">
        <v>584</v>
      </c>
      <c r="C526" t="s">
        <v>63</v>
      </c>
      <c r="D526" t="s">
        <v>64</v>
      </c>
      <c r="E526" t="s">
        <v>17</v>
      </c>
      <c r="F526" t="s">
        <v>25</v>
      </c>
      <c r="G526" t="s">
        <v>26</v>
      </c>
      <c r="H526" t="s">
        <v>20</v>
      </c>
      <c r="I526" s="2">
        <v>1</v>
      </c>
      <c r="J526" s="3">
        <v>79.3</v>
      </c>
      <c r="K526" s="4">
        <v>0.2</v>
      </c>
      <c r="L526" s="3">
        <v>44.55</v>
      </c>
      <c r="M526" s="3">
        <f>SalesTable47[[#This Row],[Quantity]]*SalesTable47[[#This Row],[Unit Cost]]</f>
        <v>44.55</v>
      </c>
      <c r="N526" s="3">
        <f>SalesTable47[[#This Row],[Net Revenue]]-SalesTable47[[#This Row],[Total Cost]]</f>
        <v>18.89</v>
      </c>
      <c r="O526" s="2">
        <v>1</v>
      </c>
      <c r="P526" s="3">
        <f>SalesTable47[[#This Row],[Unit Price]]*SalesTable47[[#This Row],[Quantity]]</f>
        <v>79.3</v>
      </c>
      <c r="Q526" s="3">
        <f>ROUND(SalesTable47[[#This Row],[Unit Price]]*SalesTable47[[#This Row],[Quantity]]*(1-SalesTable47[[#This Row],[Discount %]]),2)</f>
        <v>63.44</v>
      </c>
      <c r="R526" s="3">
        <f>SalesTable47[[#This Row],[Net Revenue]]-SalesTable47[[#This Row],[Total Cost]]</f>
        <v>18.89</v>
      </c>
      <c r="S526" s="34">
        <f>SalesTable47[[#This Row],[Profit]]/SalesTable47[[#This Row],[Net Revenue]]</f>
        <v>0.2977616645649433</v>
      </c>
      <c r="T526" s="3"/>
    </row>
    <row r="527" spans="1:20">
      <c r="A527" s="1">
        <v>45757</v>
      </c>
      <c r="B527" t="s">
        <v>585</v>
      </c>
      <c r="C527" t="s">
        <v>66</v>
      </c>
      <c r="D527" t="s">
        <v>67</v>
      </c>
      <c r="E527" t="s">
        <v>30</v>
      </c>
      <c r="F527" t="s">
        <v>25</v>
      </c>
      <c r="G527" t="s">
        <v>26</v>
      </c>
      <c r="H527" t="s">
        <v>33</v>
      </c>
      <c r="I527" s="2">
        <v>8</v>
      </c>
      <c r="J527" s="3">
        <v>70.97</v>
      </c>
      <c r="K527" s="4">
        <v>0.1</v>
      </c>
      <c r="L527" s="3">
        <v>34.4</v>
      </c>
      <c r="M527" s="3">
        <f>SalesTable47[[#This Row],[Quantity]]*SalesTable47[[#This Row],[Unit Cost]]</f>
        <v>275.2</v>
      </c>
      <c r="N527" s="3">
        <f>SalesTable47[[#This Row],[Net Revenue]]-SalesTable47[[#This Row],[Total Cost]]</f>
        <v>235.78000000000003</v>
      </c>
      <c r="O527" s="2">
        <v>0</v>
      </c>
      <c r="P527" s="3">
        <f>SalesTable47[[#This Row],[Unit Price]]*SalesTable47[[#This Row],[Quantity]]</f>
        <v>567.76</v>
      </c>
      <c r="Q527" s="3">
        <f>ROUND(SalesTable47[[#This Row],[Unit Price]]*SalesTable47[[#This Row],[Quantity]]*(1-SalesTable47[[#This Row],[Discount %]]),2)</f>
        <v>510.98</v>
      </c>
      <c r="R527" s="3">
        <f>SalesTable47[[#This Row],[Net Revenue]]-SalesTable47[[#This Row],[Total Cost]]</f>
        <v>235.78000000000003</v>
      </c>
      <c r="S527" s="34">
        <f>SalesTable47[[#This Row],[Profit]]/SalesTable47[[#This Row],[Net Revenue]]</f>
        <v>0.46142706172452935</v>
      </c>
      <c r="T527" s="3"/>
    </row>
    <row r="528" spans="1:20">
      <c r="A528" s="1">
        <v>45743</v>
      </c>
      <c r="B528" t="s">
        <v>586</v>
      </c>
      <c r="C528" t="s">
        <v>63</v>
      </c>
      <c r="D528" t="s">
        <v>64</v>
      </c>
      <c r="E528" t="s">
        <v>17</v>
      </c>
      <c r="F528" t="s">
        <v>25</v>
      </c>
      <c r="G528" t="s">
        <v>26</v>
      </c>
      <c r="H528" t="s">
        <v>33</v>
      </c>
      <c r="I528" s="2">
        <v>1</v>
      </c>
      <c r="J528" s="3">
        <v>80.67</v>
      </c>
      <c r="K528" s="4">
        <v>0</v>
      </c>
      <c r="L528" s="3">
        <v>45.42</v>
      </c>
      <c r="M528" s="3">
        <f>SalesTable47[[#This Row],[Quantity]]*SalesTable47[[#This Row],[Unit Cost]]</f>
        <v>45.42</v>
      </c>
      <c r="N528" s="3">
        <f>SalesTable47[[#This Row],[Net Revenue]]-SalesTable47[[#This Row],[Total Cost]]</f>
        <v>35.25</v>
      </c>
      <c r="O528" s="2">
        <v>0</v>
      </c>
      <c r="P528" s="3">
        <f>SalesTable47[[#This Row],[Unit Price]]*SalesTable47[[#This Row],[Quantity]]</f>
        <v>80.67</v>
      </c>
      <c r="Q528" s="3">
        <f>ROUND(SalesTable47[[#This Row],[Unit Price]]*SalesTable47[[#This Row],[Quantity]]*(1-SalesTable47[[#This Row],[Discount %]]),2)</f>
        <v>80.67</v>
      </c>
      <c r="R528" s="3">
        <f>SalesTable47[[#This Row],[Net Revenue]]-SalesTable47[[#This Row],[Total Cost]]</f>
        <v>35.25</v>
      </c>
      <c r="S528" s="34">
        <f>SalesTable47[[#This Row],[Profit]]/SalesTable47[[#This Row],[Net Revenue]]</f>
        <v>0.43696541465228711</v>
      </c>
      <c r="T528" s="3"/>
    </row>
    <row r="529" spans="1:20">
      <c r="A529" s="1">
        <v>45872</v>
      </c>
      <c r="B529" t="s">
        <v>587</v>
      </c>
      <c r="C529" t="s">
        <v>58</v>
      </c>
      <c r="D529" t="s">
        <v>59</v>
      </c>
      <c r="E529" t="s">
        <v>17</v>
      </c>
      <c r="F529" t="s">
        <v>41</v>
      </c>
      <c r="G529" t="s">
        <v>42</v>
      </c>
      <c r="H529" t="s">
        <v>33</v>
      </c>
      <c r="I529" s="2">
        <v>2</v>
      </c>
      <c r="J529" s="3">
        <v>20.45</v>
      </c>
      <c r="K529" s="4">
        <v>0.1</v>
      </c>
      <c r="L529" s="3">
        <v>7.28</v>
      </c>
      <c r="M529" s="3">
        <f>SalesTable47[[#This Row],[Quantity]]*SalesTable47[[#This Row],[Unit Cost]]</f>
        <v>14.56</v>
      </c>
      <c r="N529" s="3">
        <f>SalesTable47[[#This Row],[Net Revenue]]-SalesTable47[[#This Row],[Total Cost]]</f>
        <v>22.25</v>
      </c>
      <c r="O529" s="2">
        <v>0</v>
      </c>
      <c r="P529" s="3">
        <f>SalesTable47[[#This Row],[Unit Price]]*SalesTable47[[#This Row],[Quantity]]</f>
        <v>40.9</v>
      </c>
      <c r="Q529" s="3">
        <f>ROUND(SalesTable47[[#This Row],[Unit Price]]*SalesTable47[[#This Row],[Quantity]]*(1-SalesTable47[[#This Row],[Discount %]]),2)</f>
        <v>36.81</v>
      </c>
      <c r="R529" s="3">
        <f>SalesTable47[[#This Row],[Net Revenue]]-SalesTable47[[#This Row],[Total Cost]]</f>
        <v>22.25</v>
      </c>
      <c r="S529" s="34">
        <f>SalesTable47[[#This Row],[Profit]]/SalesTable47[[#This Row],[Net Revenue]]</f>
        <v>0.60445531105677797</v>
      </c>
      <c r="T529" s="3"/>
    </row>
    <row r="530" spans="1:20">
      <c r="A530" s="1">
        <v>46019</v>
      </c>
      <c r="B530" t="s">
        <v>588</v>
      </c>
      <c r="C530" t="s">
        <v>58</v>
      </c>
      <c r="D530" t="s">
        <v>59</v>
      </c>
      <c r="E530" t="s">
        <v>17</v>
      </c>
      <c r="F530" t="s">
        <v>31</v>
      </c>
      <c r="G530" t="s">
        <v>32</v>
      </c>
      <c r="H530" t="s">
        <v>33</v>
      </c>
      <c r="I530" s="2">
        <v>7</v>
      </c>
      <c r="J530" s="3">
        <v>20.149999999999999</v>
      </c>
      <c r="K530" s="4">
        <v>0.2</v>
      </c>
      <c r="L530" s="3">
        <v>7.17</v>
      </c>
      <c r="M530" s="3">
        <f>SalesTable47[[#This Row],[Quantity]]*SalesTable47[[#This Row],[Unit Cost]]</f>
        <v>50.19</v>
      </c>
      <c r="N530" s="3">
        <f>SalesTable47[[#This Row],[Net Revenue]]-SalesTable47[[#This Row],[Total Cost]]</f>
        <v>62.650000000000006</v>
      </c>
      <c r="O530" s="2">
        <v>0</v>
      </c>
      <c r="P530" s="3">
        <f>SalesTable47[[#This Row],[Unit Price]]*SalesTable47[[#This Row],[Quantity]]</f>
        <v>141.04999999999998</v>
      </c>
      <c r="Q530" s="3">
        <f>ROUND(SalesTable47[[#This Row],[Unit Price]]*SalesTable47[[#This Row],[Quantity]]*(1-SalesTable47[[#This Row],[Discount %]]),2)</f>
        <v>112.84</v>
      </c>
      <c r="R530" s="3">
        <f>SalesTable47[[#This Row],[Net Revenue]]-SalesTable47[[#This Row],[Total Cost]]</f>
        <v>62.650000000000006</v>
      </c>
      <c r="S530" s="34">
        <f>SalesTable47[[#This Row],[Profit]]/SalesTable47[[#This Row],[Net Revenue]]</f>
        <v>0.55521091811414391</v>
      </c>
      <c r="T530" s="3"/>
    </row>
    <row r="531" spans="1:20">
      <c r="A531" s="1">
        <v>45874</v>
      </c>
      <c r="B531" t="s">
        <v>589</v>
      </c>
      <c r="C531" t="s">
        <v>73</v>
      </c>
      <c r="D531" t="s">
        <v>74</v>
      </c>
      <c r="E531" t="s">
        <v>75</v>
      </c>
      <c r="F531" t="s">
        <v>25</v>
      </c>
      <c r="G531" t="s">
        <v>26</v>
      </c>
      <c r="H531" t="s">
        <v>33</v>
      </c>
      <c r="I531" s="2">
        <v>1</v>
      </c>
      <c r="J531" s="3">
        <v>32.32</v>
      </c>
      <c r="K531" s="4">
        <v>0.1</v>
      </c>
      <c r="L531" s="3">
        <v>14.47</v>
      </c>
      <c r="M531" s="3">
        <f>SalesTable47[[#This Row],[Quantity]]*SalesTable47[[#This Row],[Unit Cost]]</f>
        <v>14.47</v>
      </c>
      <c r="N531" s="3">
        <f>SalesTable47[[#This Row],[Net Revenue]]-SalesTable47[[#This Row],[Total Cost]]</f>
        <v>14.62</v>
      </c>
      <c r="O531" s="2">
        <v>0</v>
      </c>
      <c r="P531" s="3">
        <f>SalesTable47[[#This Row],[Unit Price]]*SalesTable47[[#This Row],[Quantity]]</f>
        <v>32.32</v>
      </c>
      <c r="Q531" s="3">
        <f>ROUND(SalesTable47[[#This Row],[Unit Price]]*SalesTable47[[#This Row],[Quantity]]*(1-SalesTable47[[#This Row],[Discount %]]),2)</f>
        <v>29.09</v>
      </c>
      <c r="R531" s="3">
        <f>SalesTable47[[#This Row],[Net Revenue]]-SalesTable47[[#This Row],[Total Cost]]</f>
        <v>14.62</v>
      </c>
      <c r="S531" s="34">
        <f>SalesTable47[[#This Row],[Profit]]/SalesTable47[[#This Row],[Net Revenue]]</f>
        <v>0.50257820556892396</v>
      </c>
      <c r="T531" s="3"/>
    </row>
    <row r="532" spans="1:20">
      <c r="A532" s="1">
        <v>45980</v>
      </c>
      <c r="B532" t="s">
        <v>590</v>
      </c>
      <c r="C532" t="s">
        <v>22</v>
      </c>
      <c r="D532" t="s">
        <v>23</v>
      </c>
      <c r="E532" t="s">
        <v>24</v>
      </c>
      <c r="F532" t="s">
        <v>41</v>
      </c>
      <c r="G532" t="s">
        <v>42</v>
      </c>
      <c r="H532" t="s">
        <v>20</v>
      </c>
      <c r="I532" s="2">
        <v>4</v>
      </c>
      <c r="J532" s="3">
        <v>12.72</v>
      </c>
      <c r="K532" s="4">
        <v>0.2</v>
      </c>
      <c r="L532" s="3">
        <v>4.26</v>
      </c>
      <c r="M532" s="3">
        <f>SalesTable47[[#This Row],[Quantity]]*SalesTable47[[#This Row],[Unit Cost]]</f>
        <v>17.04</v>
      </c>
      <c r="N532" s="3">
        <f>SalesTable47[[#This Row],[Net Revenue]]-SalesTable47[[#This Row],[Total Cost]]</f>
        <v>23.660000000000004</v>
      </c>
      <c r="O532" s="2">
        <v>4</v>
      </c>
      <c r="P532" s="3">
        <f>SalesTable47[[#This Row],[Unit Price]]*SalesTable47[[#This Row],[Quantity]]</f>
        <v>50.88</v>
      </c>
      <c r="Q532" s="3">
        <f>ROUND(SalesTable47[[#This Row],[Unit Price]]*SalesTable47[[#This Row],[Quantity]]*(1-SalesTable47[[#This Row],[Discount %]]),2)</f>
        <v>40.700000000000003</v>
      </c>
      <c r="R532" s="3">
        <f>SalesTable47[[#This Row],[Net Revenue]]-SalesTable47[[#This Row],[Total Cost]]</f>
        <v>23.660000000000004</v>
      </c>
      <c r="S532" s="34">
        <f>SalesTable47[[#This Row],[Profit]]/SalesTable47[[#This Row],[Net Revenue]]</f>
        <v>0.58132678132678139</v>
      </c>
      <c r="T532" s="3"/>
    </row>
    <row r="533" spans="1:20">
      <c r="A533" s="1">
        <v>45760</v>
      </c>
      <c r="B533" t="s">
        <v>591</v>
      </c>
      <c r="C533" t="s">
        <v>22</v>
      </c>
      <c r="D533" t="s">
        <v>23</v>
      </c>
      <c r="E533" t="s">
        <v>24</v>
      </c>
      <c r="F533" t="s">
        <v>52</v>
      </c>
      <c r="G533" t="s">
        <v>53</v>
      </c>
      <c r="H533" t="s">
        <v>33</v>
      </c>
      <c r="I533" s="2">
        <v>1</v>
      </c>
      <c r="J533" s="3">
        <v>12.71</v>
      </c>
      <c r="K533" s="4">
        <v>0.2</v>
      </c>
      <c r="L533" s="3">
        <v>4.2</v>
      </c>
      <c r="M533" s="3">
        <f>SalesTable47[[#This Row],[Quantity]]*SalesTable47[[#This Row],[Unit Cost]]</f>
        <v>4.2</v>
      </c>
      <c r="N533" s="3">
        <f>SalesTable47[[#This Row],[Net Revenue]]-SalesTable47[[#This Row],[Total Cost]]</f>
        <v>5.97</v>
      </c>
      <c r="O533" s="2">
        <v>0</v>
      </c>
      <c r="P533" s="3">
        <f>SalesTable47[[#This Row],[Unit Price]]*SalesTable47[[#This Row],[Quantity]]</f>
        <v>12.71</v>
      </c>
      <c r="Q533" s="3">
        <f>ROUND(SalesTable47[[#This Row],[Unit Price]]*SalesTable47[[#This Row],[Quantity]]*(1-SalesTable47[[#This Row],[Discount %]]),2)</f>
        <v>10.17</v>
      </c>
      <c r="R533" s="3">
        <f>SalesTable47[[#This Row],[Net Revenue]]-SalesTable47[[#This Row],[Total Cost]]</f>
        <v>5.97</v>
      </c>
      <c r="S533" s="34">
        <f>SalesTable47[[#This Row],[Profit]]/SalesTable47[[#This Row],[Net Revenue]]</f>
        <v>0.58702064896755157</v>
      </c>
      <c r="T533" s="3"/>
    </row>
    <row r="534" spans="1:20">
      <c r="A534" s="1">
        <v>45827</v>
      </c>
      <c r="B534" t="s">
        <v>592</v>
      </c>
      <c r="C534" t="s">
        <v>39</v>
      </c>
      <c r="D534" t="s">
        <v>40</v>
      </c>
      <c r="E534" t="s">
        <v>30</v>
      </c>
      <c r="F534" t="s">
        <v>25</v>
      </c>
      <c r="G534" t="s">
        <v>26</v>
      </c>
      <c r="H534" t="s">
        <v>33</v>
      </c>
      <c r="I534" s="2">
        <v>5</v>
      </c>
      <c r="J534" s="3">
        <v>54.15</v>
      </c>
      <c r="K534" s="4">
        <v>0</v>
      </c>
      <c r="L534" s="3">
        <v>26.75</v>
      </c>
      <c r="M534" s="3">
        <f>SalesTable47[[#This Row],[Quantity]]*SalesTable47[[#This Row],[Unit Cost]]</f>
        <v>133.75</v>
      </c>
      <c r="N534" s="3">
        <f>SalesTable47[[#This Row],[Net Revenue]]-SalesTable47[[#This Row],[Total Cost]]</f>
        <v>137</v>
      </c>
      <c r="O534" s="2">
        <v>0</v>
      </c>
      <c r="P534" s="3">
        <f>SalesTable47[[#This Row],[Unit Price]]*SalesTable47[[#This Row],[Quantity]]</f>
        <v>270.75</v>
      </c>
      <c r="Q534" s="3">
        <f>ROUND(SalesTable47[[#This Row],[Unit Price]]*SalesTable47[[#This Row],[Quantity]]*(1-SalesTable47[[#This Row],[Discount %]]),2)</f>
        <v>270.75</v>
      </c>
      <c r="R534" s="3">
        <f>SalesTable47[[#This Row],[Net Revenue]]-SalesTable47[[#This Row],[Total Cost]]</f>
        <v>137</v>
      </c>
      <c r="S534" s="34">
        <f>SalesTable47[[#This Row],[Profit]]/SalesTable47[[#This Row],[Net Revenue]]</f>
        <v>0.50600184672206838</v>
      </c>
      <c r="T534" s="3"/>
    </row>
    <row r="535" spans="1:20">
      <c r="A535" s="1">
        <v>45830</v>
      </c>
      <c r="B535" t="s">
        <v>593</v>
      </c>
      <c r="C535" t="s">
        <v>63</v>
      </c>
      <c r="D535" t="s">
        <v>64</v>
      </c>
      <c r="E535" t="s">
        <v>17</v>
      </c>
      <c r="F535" t="s">
        <v>25</v>
      </c>
      <c r="G535" t="s">
        <v>26</v>
      </c>
      <c r="H535" t="s">
        <v>20</v>
      </c>
      <c r="I535" s="2">
        <v>5</v>
      </c>
      <c r="J535" s="3">
        <v>79.62</v>
      </c>
      <c r="K535" s="4">
        <v>0.15</v>
      </c>
      <c r="L535" s="3">
        <v>45.17</v>
      </c>
      <c r="M535" s="3">
        <f>SalesTable47[[#This Row],[Quantity]]*SalesTable47[[#This Row],[Unit Cost]]</f>
        <v>225.85000000000002</v>
      </c>
      <c r="N535" s="3">
        <f>SalesTable47[[#This Row],[Net Revenue]]-SalesTable47[[#This Row],[Total Cost]]</f>
        <v>112.53999999999996</v>
      </c>
      <c r="O535" s="2">
        <v>5</v>
      </c>
      <c r="P535" s="3">
        <f>SalesTable47[[#This Row],[Unit Price]]*SalesTable47[[#This Row],[Quantity]]</f>
        <v>398.1</v>
      </c>
      <c r="Q535" s="3">
        <f>ROUND(SalesTable47[[#This Row],[Unit Price]]*SalesTable47[[#This Row],[Quantity]]*(1-SalesTable47[[#This Row],[Discount %]]),2)</f>
        <v>338.39</v>
      </c>
      <c r="R535" s="3">
        <f>SalesTable47[[#This Row],[Net Revenue]]-SalesTable47[[#This Row],[Total Cost]]</f>
        <v>112.53999999999996</v>
      </c>
      <c r="S535" s="34">
        <f>SalesTable47[[#This Row],[Profit]]/SalesTable47[[#This Row],[Net Revenue]]</f>
        <v>0.33257483968202362</v>
      </c>
      <c r="T535" s="3"/>
    </row>
    <row r="536" spans="1:20">
      <c r="A536" s="1">
        <v>45667</v>
      </c>
      <c r="B536" t="s">
        <v>594</v>
      </c>
      <c r="C536" t="s">
        <v>69</v>
      </c>
      <c r="D536" t="s">
        <v>70</v>
      </c>
      <c r="E536" t="s">
        <v>30</v>
      </c>
      <c r="F536" t="s">
        <v>18</v>
      </c>
      <c r="G536" t="s">
        <v>19</v>
      </c>
      <c r="H536" t="s">
        <v>33</v>
      </c>
      <c r="I536" s="2">
        <v>10</v>
      </c>
      <c r="J536" s="3">
        <v>39.85</v>
      </c>
      <c r="K536" s="4">
        <v>0</v>
      </c>
      <c r="L536" s="3">
        <v>18.21</v>
      </c>
      <c r="M536" s="3">
        <f>SalesTable47[[#This Row],[Quantity]]*SalesTable47[[#This Row],[Unit Cost]]</f>
        <v>182.10000000000002</v>
      </c>
      <c r="N536" s="3">
        <f>SalesTable47[[#This Row],[Net Revenue]]-SalesTable47[[#This Row],[Total Cost]]</f>
        <v>216.39999999999998</v>
      </c>
      <c r="O536" s="2">
        <v>0</v>
      </c>
      <c r="P536" s="3">
        <f>SalesTable47[[#This Row],[Unit Price]]*SalesTable47[[#This Row],[Quantity]]</f>
        <v>398.5</v>
      </c>
      <c r="Q536" s="3">
        <f>ROUND(SalesTable47[[#This Row],[Unit Price]]*SalesTable47[[#This Row],[Quantity]]*(1-SalesTable47[[#This Row],[Discount %]]),2)</f>
        <v>398.5</v>
      </c>
      <c r="R536" s="3">
        <f>SalesTable47[[#This Row],[Net Revenue]]-SalesTable47[[#This Row],[Total Cost]]</f>
        <v>216.39999999999998</v>
      </c>
      <c r="S536" s="34">
        <f>SalesTable47[[#This Row],[Profit]]/SalesTable47[[#This Row],[Net Revenue]]</f>
        <v>0.54303638644918439</v>
      </c>
      <c r="T536" s="3"/>
    </row>
    <row r="537" spans="1:20">
      <c r="A537" s="1">
        <v>45999</v>
      </c>
      <c r="B537" t="s">
        <v>595</v>
      </c>
      <c r="C537" t="s">
        <v>39</v>
      </c>
      <c r="D537" t="s">
        <v>40</v>
      </c>
      <c r="E537" t="s">
        <v>30</v>
      </c>
      <c r="F537" t="s">
        <v>18</v>
      </c>
      <c r="G537" t="s">
        <v>19</v>
      </c>
      <c r="H537" t="s">
        <v>20</v>
      </c>
      <c r="I537" s="2">
        <v>5</v>
      </c>
      <c r="J537" s="3">
        <v>53.71</v>
      </c>
      <c r="K537" s="4">
        <v>0.2</v>
      </c>
      <c r="L537" s="3">
        <v>27.4</v>
      </c>
      <c r="M537" s="3">
        <f>SalesTable47[[#This Row],[Quantity]]*SalesTable47[[#This Row],[Unit Cost]]</f>
        <v>137</v>
      </c>
      <c r="N537" s="3">
        <f>SalesTable47[[#This Row],[Net Revenue]]-SalesTable47[[#This Row],[Total Cost]]</f>
        <v>77.84</v>
      </c>
      <c r="O537" s="2">
        <v>5</v>
      </c>
      <c r="P537" s="3">
        <f>SalesTable47[[#This Row],[Unit Price]]*SalesTable47[[#This Row],[Quantity]]</f>
        <v>268.55</v>
      </c>
      <c r="Q537" s="3">
        <f>ROUND(SalesTable47[[#This Row],[Unit Price]]*SalesTable47[[#This Row],[Quantity]]*(1-SalesTable47[[#This Row],[Discount %]]),2)</f>
        <v>214.84</v>
      </c>
      <c r="R537" s="3">
        <f>SalesTable47[[#This Row],[Net Revenue]]-SalesTable47[[#This Row],[Total Cost]]</f>
        <v>77.84</v>
      </c>
      <c r="S537" s="34">
        <f>SalesTable47[[#This Row],[Profit]]/SalesTable47[[#This Row],[Net Revenue]]</f>
        <v>0.36231614224539194</v>
      </c>
      <c r="T537" s="3"/>
    </row>
    <row r="538" spans="1:20">
      <c r="A538" s="1">
        <v>45962</v>
      </c>
      <c r="B538" t="s">
        <v>596</v>
      </c>
      <c r="C538" t="s">
        <v>73</v>
      </c>
      <c r="D538" t="s">
        <v>74</v>
      </c>
      <c r="E538" t="s">
        <v>75</v>
      </c>
      <c r="F538" t="s">
        <v>41</v>
      </c>
      <c r="G538" t="s">
        <v>42</v>
      </c>
      <c r="H538" t="s">
        <v>20</v>
      </c>
      <c r="I538" s="2">
        <v>4</v>
      </c>
      <c r="J538" s="3">
        <v>31.43</v>
      </c>
      <c r="K538" s="4">
        <v>0.2</v>
      </c>
      <c r="L538" s="3">
        <v>14.06</v>
      </c>
      <c r="M538" s="3">
        <f>SalesTable47[[#This Row],[Quantity]]*SalesTable47[[#This Row],[Unit Cost]]</f>
        <v>56.24</v>
      </c>
      <c r="N538" s="3">
        <f>SalesTable47[[#This Row],[Net Revenue]]-SalesTable47[[#This Row],[Total Cost]]</f>
        <v>44.339999999999996</v>
      </c>
      <c r="O538" s="2">
        <v>4</v>
      </c>
      <c r="P538" s="3">
        <f>SalesTable47[[#This Row],[Unit Price]]*SalesTable47[[#This Row],[Quantity]]</f>
        <v>125.72</v>
      </c>
      <c r="Q538" s="3">
        <f>ROUND(SalesTable47[[#This Row],[Unit Price]]*SalesTable47[[#This Row],[Quantity]]*(1-SalesTable47[[#This Row],[Discount %]]),2)</f>
        <v>100.58</v>
      </c>
      <c r="R538" s="3">
        <f>SalesTable47[[#This Row],[Net Revenue]]-SalesTable47[[#This Row],[Total Cost]]</f>
        <v>44.339999999999996</v>
      </c>
      <c r="S538" s="34">
        <f>SalesTable47[[#This Row],[Profit]]/SalesTable47[[#This Row],[Net Revenue]]</f>
        <v>0.44084310996221909</v>
      </c>
      <c r="T538" s="3"/>
    </row>
    <row r="539" spans="1:20">
      <c r="A539" s="1">
        <v>45862</v>
      </c>
      <c r="B539" t="s">
        <v>597</v>
      </c>
      <c r="C539" t="s">
        <v>69</v>
      </c>
      <c r="D539" t="s">
        <v>70</v>
      </c>
      <c r="E539" t="s">
        <v>30</v>
      </c>
      <c r="F539" t="s">
        <v>41</v>
      </c>
      <c r="G539" t="s">
        <v>42</v>
      </c>
      <c r="H539" t="s">
        <v>20</v>
      </c>
      <c r="I539" s="2">
        <v>8</v>
      </c>
      <c r="J539" s="3">
        <v>40.049999999999997</v>
      </c>
      <c r="K539" s="4">
        <v>0.15</v>
      </c>
      <c r="L539" s="3">
        <v>18.03</v>
      </c>
      <c r="M539" s="3">
        <f>SalesTable47[[#This Row],[Quantity]]*SalesTable47[[#This Row],[Unit Cost]]</f>
        <v>144.24</v>
      </c>
      <c r="N539" s="3">
        <f>SalesTable47[[#This Row],[Net Revenue]]-SalesTable47[[#This Row],[Total Cost]]</f>
        <v>128.09999999999997</v>
      </c>
      <c r="O539" s="2">
        <v>8</v>
      </c>
      <c r="P539" s="3">
        <f>SalesTable47[[#This Row],[Unit Price]]*SalesTable47[[#This Row],[Quantity]]</f>
        <v>320.39999999999998</v>
      </c>
      <c r="Q539" s="3">
        <f>ROUND(SalesTable47[[#This Row],[Unit Price]]*SalesTable47[[#This Row],[Quantity]]*(1-SalesTable47[[#This Row],[Discount %]]),2)</f>
        <v>272.33999999999997</v>
      </c>
      <c r="R539" s="3">
        <f>SalesTable47[[#This Row],[Net Revenue]]-SalesTable47[[#This Row],[Total Cost]]</f>
        <v>128.09999999999997</v>
      </c>
      <c r="S539" s="34">
        <f>SalesTable47[[#This Row],[Profit]]/SalesTable47[[#This Row],[Net Revenue]]</f>
        <v>0.47036792244987874</v>
      </c>
      <c r="T539" s="3"/>
    </row>
    <row r="540" spans="1:20">
      <c r="A540" s="1">
        <v>45939</v>
      </c>
      <c r="B540" t="s">
        <v>598</v>
      </c>
      <c r="C540" t="s">
        <v>28</v>
      </c>
      <c r="D540" t="s">
        <v>29</v>
      </c>
      <c r="E540" t="s">
        <v>30</v>
      </c>
      <c r="F540" t="s">
        <v>52</v>
      </c>
      <c r="G540" t="s">
        <v>53</v>
      </c>
      <c r="H540" t="s">
        <v>33</v>
      </c>
      <c r="I540" s="2">
        <v>1</v>
      </c>
      <c r="J540" s="3">
        <v>24.82</v>
      </c>
      <c r="K540" s="4">
        <v>0.05</v>
      </c>
      <c r="L540" s="3">
        <v>10.57</v>
      </c>
      <c r="M540" s="3">
        <f>SalesTable47[[#This Row],[Quantity]]*SalesTable47[[#This Row],[Unit Cost]]</f>
        <v>10.57</v>
      </c>
      <c r="N540" s="3">
        <f>SalesTable47[[#This Row],[Net Revenue]]-SalesTable47[[#This Row],[Total Cost]]</f>
        <v>13.009999999999998</v>
      </c>
      <c r="O540" s="2">
        <v>0</v>
      </c>
      <c r="P540" s="3">
        <f>SalesTable47[[#This Row],[Unit Price]]*SalesTable47[[#This Row],[Quantity]]</f>
        <v>24.82</v>
      </c>
      <c r="Q540" s="3">
        <f>ROUND(SalesTable47[[#This Row],[Unit Price]]*SalesTable47[[#This Row],[Quantity]]*(1-SalesTable47[[#This Row],[Discount %]]),2)</f>
        <v>23.58</v>
      </c>
      <c r="R540" s="3">
        <f>SalesTable47[[#This Row],[Net Revenue]]-SalesTable47[[#This Row],[Total Cost]]</f>
        <v>13.009999999999998</v>
      </c>
      <c r="S540" s="34">
        <f>SalesTable47[[#This Row],[Profit]]/SalesTable47[[#This Row],[Net Revenue]]</f>
        <v>0.55173876166242575</v>
      </c>
      <c r="T540" s="3"/>
    </row>
    <row r="541" spans="1:20">
      <c r="A541" s="1">
        <v>46003</v>
      </c>
      <c r="B541" t="s">
        <v>599</v>
      </c>
      <c r="C541" t="s">
        <v>35</v>
      </c>
      <c r="D541" t="s">
        <v>36</v>
      </c>
      <c r="E541" t="s">
        <v>17</v>
      </c>
      <c r="F541" t="s">
        <v>41</v>
      </c>
      <c r="G541" t="s">
        <v>42</v>
      </c>
      <c r="H541" t="s">
        <v>20</v>
      </c>
      <c r="I541" s="2">
        <v>9</v>
      </c>
      <c r="J541" s="3">
        <v>24.09</v>
      </c>
      <c r="K541" s="4">
        <v>0.1</v>
      </c>
      <c r="L541" s="3">
        <v>9.76</v>
      </c>
      <c r="M541" s="3">
        <f>SalesTable47[[#This Row],[Quantity]]*SalesTable47[[#This Row],[Unit Cost]]</f>
        <v>87.84</v>
      </c>
      <c r="N541" s="3">
        <f>SalesTable47[[#This Row],[Net Revenue]]-SalesTable47[[#This Row],[Total Cost]]</f>
        <v>107.28999999999999</v>
      </c>
      <c r="O541" s="2">
        <v>9</v>
      </c>
      <c r="P541" s="3">
        <f>SalesTable47[[#This Row],[Unit Price]]*SalesTable47[[#This Row],[Quantity]]</f>
        <v>216.81</v>
      </c>
      <c r="Q541" s="3">
        <f>ROUND(SalesTable47[[#This Row],[Unit Price]]*SalesTable47[[#This Row],[Quantity]]*(1-SalesTable47[[#This Row],[Discount %]]),2)</f>
        <v>195.13</v>
      </c>
      <c r="R541" s="3">
        <f>SalesTable47[[#This Row],[Net Revenue]]-SalesTable47[[#This Row],[Total Cost]]</f>
        <v>107.28999999999999</v>
      </c>
      <c r="S541" s="34">
        <f>SalesTable47[[#This Row],[Profit]]/SalesTable47[[#This Row],[Net Revenue]]</f>
        <v>0.54983856915902218</v>
      </c>
      <c r="T541" s="3"/>
    </row>
    <row r="542" spans="1:20">
      <c r="A542" s="1">
        <v>45858</v>
      </c>
      <c r="B542" t="s">
        <v>600</v>
      </c>
      <c r="C542" t="s">
        <v>22</v>
      </c>
      <c r="D542" t="s">
        <v>23</v>
      </c>
      <c r="E542" t="s">
        <v>24</v>
      </c>
      <c r="F542" t="s">
        <v>41</v>
      </c>
      <c r="G542" t="s">
        <v>42</v>
      </c>
      <c r="H542" t="s">
        <v>20</v>
      </c>
      <c r="I542" s="2">
        <v>3</v>
      </c>
      <c r="J542" s="3">
        <v>12.96</v>
      </c>
      <c r="K542" s="4">
        <v>0.2</v>
      </c>
      <c r="L542" s="3">
        <v>4.22</v>
      </c>
      <c r="M542" s="3">
        <f>SalesTable47[[#This Row],[Quantity]]*SalesTable47[[#This Row],[Unit Cost]]</f>
        <v>12.66</v>
      </c>
      <c r="N542" s="3">
        <f>SalesTable47[[#This Row],[Net Revenue]]-SalesTable47[[#This Row],[Total Cost]]</f>
        <v>18.440000000000001</v>
      </c>
      <c r="O542" s="2">
        <v>3</v>
      </c>
      <c r="P542" s="3">
        <f>SalesTable47[[#This Row],[Unit Price]]*SalesTable47[[#This Row],[Quantity]]</f>
        <v>38.880000000000003</v>
      </c>
      <c r="Q542" s="3">
        <f>ROUND(SalesTable47[[#This Row],[Unit Price]]*SalesTable47[[#This Row],[Quantity]]*(1-SalesTable47[[#This Row],[Discount %]]),2)</f>
        <v>31.1</v>
      </c>
      <c r="R542" s="3">
        <f>SalesTable47[[#This Row],[Net Revenue]]-SalesTable47[[#This Row],[Total Cost]]</f>
        <v>18.440000000000001</v>
      </c>
      <c r="S542" s="34">
        <f>SalesTable47[[#This Row],[Profit]]/SalesTable47[[#This Row],[Net Revenue]]</f>
        <v>0.59292604501607715</v>
      </c>
      <c r="T542" s="3"/>
    </row>
    <row r="543" spans="1:20">
      <c r="A543" s="1">
        <v>45862</v>
      </c>
      <c r="B543" t="s">
        <v>601</v>
      </c>
      <c r="C543" t="s">
        <v>69</v>
      </c>
      <c r="D543" t="s">
        <v>70</v>
      </c>
      <c r="E543" t="s">
        <v>30</v>
      </c>
      <c r="F543" t="s">
        <v>41</v>
      </c>
      <c r="G543" t="s">
        <v>42</v>
      </c>
      <c r="H543" t="s">
        <v>20</v>
      </c>
      <c r="I543" s="2">
        <v>2</v>
      </c>
      <c r="J543" s="3">
        <v>40.29</v>
      </c>
      <c r="K543" s="4">
        <v>0.05</v>
      </c>
      <c r="L543" s="3">
        <v>18.600000000000001</v>
      </c>
      <c r="M543" s="3">
        <f>SalesTable47[[#This Row],[Quantity]]*SalesTable47[[#This Row],[Unit Cost]]</f>
        <v>37.200000000000003</v>
      </c>
      <c r="N543" s="3">
        <f>SalesTable47[[#This Row],[Net Revenue]]-SalesTable47[[#This Row],[Total Cost]]</f>
        <v>39.349999999999994</v>
      </c>
      <c r="O543" s="2">
        <v>2</v>
      </c>
      <c r="P543" s="3">
        <f>SalesTable47[[#This Row],[Unit Price]]*SalesTable47[[#This Row],[Quantity]]</f>
        <v>80.58</v>
      </c>
      <c r="Q543" s="3">
        <f>ROUND(SalesTable47[[#This Row],[Unit Price]]*SalesTable47[[#This Row],[Quantity]]*(1-SalesTable47[[#This Row],[Discount %]]),2)</f>
        <v>76.55</v>
      </c>
      <c r="R543" s="3">
        <f>SalesTable47[[#This Row],[Net Revenue]]-SalesTable47[[#This Row],[Total Cost]]</f>
        <v>39.349999999999994</v>
      </c>
      <c r="S543" s="34">
        <f>SalesTable47[[#This Row],[Profit]]/SalesTable47[[#This Row],[Net Revenue]]</f>
        <v>0.51404310907903328</v>
      </c>
      <c r="T543" s="3"/>
    </row>
    <row r="544" spans="1:20">
      <c r="A544" s="1">
        <v>45749</v>
      </c>
      <c r="B544" t="s">
        <v>602</v>
      </c>
      <c r="C544" t="s">
        <v>45</v>
      </c>
      <c r="D544" t="s">
        <v>46</v>
      </c>
      <c r="E544" t="s">
        <v>24</v>
      </c>
      <c r="F544" t="s">
        <v>18</v>
      </c>
      <c r="G544" t="s">
        <v>19</v>
      </c>
      <c r="H544" t="s">
        <v>33</v>
      </c>
      <c r="I544" s="2">
        <v>7</v>
      </c>
      <c r="J544" s="3">
        <v>23.42</v>
      </c>
      <c r="K544" s="4">
        <v>0</v>
      </c>
      <c r="L544" s="3">
        <v>8.65</v>
      </c>
      <c r="M544" s="3">
        <f>SalesTable47[[#This Row],[Quantity]]*SalesTable47[[#This Row],[Unit Cost]]</f>
        <v>60.550000000000004</v>
      </c>
      <c r="N544" s="3">
        <f>SalesTable47[[#This Row],[Net Revenue]]-SalesTable47[[#This Row],[Total Cost]]</f>
        <v>103.38999999999999</v>
      </c>
      <c r="O544" s="2">
        <v>0</v>
      </c>
      <c r="P544" s="3">
        <f>SalesTable47[[#This Row],[Unit Price]]*SalesTable47[[#This Row],[Quantity]]</f>
        <v>163.94</v>
      </c>
      <c r="Q544" s="3">
        <f>ROUND(SalesTable47[[#This Row],[Unit Price]]*SalesTable47[[#This Row],[Quantity]]*(1-SalesTable47[[#This Row],[Discount %]]),2)</f>
        <v>163.94</v>
      </c>
      <c r="R544" s="3">
        <f>SalesTable47[[#This Row],[Net Revenue]]-SalesTable47[[#This Row],[Total Cost]]</f>
        <v>103.38999999999999</v>
      </c>
      <c r="S544" s="34">
        <f>SalesTable47[[#This Row],[Profit]]/SalesTable47[[#This Row],[Net Revenue]]</f>
        <v>0.6306575576430401</v>
      </c>
      <c r="T544" s="3"/>
    </row>
    <row r="545" spans="1:20">
      <c r="A545" s="1">
        <v>45999</v>
      </c>
      <c r="B545" t="s">
        <v>603</v>
      </c>
      <c r="C545" t="s">
        <v>69</v>
      </c>
      <c r="D545" t="s">
        <v>70</v>
      </c>
      <c r="E545" t="s">
        <v>30</v>
      </c>
      <c r="F545" t="s">
        <v>18</v>
      </c>
      <c r="G545" t="s">
        <v>19</v>
      </c>
      <c r="H545" t="s">
        <v>33</v>
      </c>
      <c r="I545" s="2">
        <v>4</v>
      </c>
      <c r="J545" s="3">
        <v>40.54</v>
      </c>
      <c r="K545" s="4">
        <v>0.2</v>
      </c>
      <c r="L545" s="3">
        <v>18.329999999999998</v>
      </c>
      <c r="M545" s="3">
        <f>SalesTable47[[#This Row],[Quantity]]*SalesTable47[[#This Row],[Unit Cost]]</f>
        <v>73.319999999999993</v>
      </c>
      <c r="N545" s="3">
        <f>SalesTable47[[#This Row],[Net Revenue]]-SalesTable47[[#This Row],[Total Cost]]</f>
        <v>56.41</v>
      </c>
      <c r="O545" s="2">
        <v>0</v>
      </c>
      <c r="P545" s="3">
        <f>SalesTable47[[#This Row],[Unit Price]]*SalesTable47[[#This Row],[Quantity]]</f>
        <v>162.16</v>
      </c>
      <c r="Q545" s="3">
        <f>ROUND(SalesTable47[[#This Row],[Unit Price]]*SalesTable47[[#This Row],[Quantity]]*(1-SalesTable47[[#This Row],[Discount %]]),2)</f>
        <v>129.72999999999999</v>
      </c>
      <c r="R545" s="3">
        <f>SalesTable47[[#This Row],[Net Revenue]]-SalesTable47[[#This Row],[Total Cost]]</f>
        <v>56.41</v>
      </c>
      <c r="S545" s="34">
        <f>SalesTable47[[#This Row],[Profit]]/SalesTable47[[#This Row],[Net Revenue]]</f>
        <v>0.43482617744546365</v>
      </c>
      <c r="T545" s="3"/>
    </row>
    <row r="546" spans="1:20">
      <c r="A546" s="1">
        <v>45908</v>
      </c>
      <c r="B546" t="s">
        <v>604</v>
      </c>
      <c r="C546" t="s">
        <v>82</v>
      </c>
      <c r="D546" t="s">
        <v>83</v>
      </c>
      <c r="E546" t="s">
        <v>75</v>
      </c>
      <c r="F546" t="s">
        <v>31</v>
      </c>
      <c r="G546" t="s">
        <v>32</v>
      </c>
      <c r="H546" t="s">
        <v>33</v>
      </c>
      <c r="I546" s="2">
        <v>3</v>
      </c>
      <c r="J546" s="3">
        <v>27.18</v>
      </c>
      <c r="K546" s="4">
        <v>0.1</v>
      </c>
      <c r="L546" s="3">
        <v>11.73</v>
      </c>
      <c r="M546" s="3">
        <f>SalesTable47[[#This Row],[Quantity]]*SalesTable47[[#This Row],[Unit Cost]]</f>
        <v>35.19</v>
      </c>
      <c r="N546" s="3">
        <f>SalesTable47[[#This Row],[Net Revenue]]-SalesTable47[[#This Row],[Total Cost]]</f>
        <v>38.200000000000003</v>
      </c>
      <c r="O546" s="2">
        <v>0</v>
      </c>
      <c r="P546" s="3">
        <f>SalesTable47[[#This Row],[Unit Price]]*SalesTable47[[#This Row],[Quantity]]</f>
        <v>81.539999999999992</v>
      </c>
      <c r="Q546" s="3">
        <f>ROUND(SalesTable47[[#This Row],[Unit Price]]*SalesTable47[[#This Row],[Quantity]]*(1-SalesTable47[[#This Row],[Discount %]]),2)</f>
        <v>73.39</v>
      </c>
      <c r="R546" s="3">
        <f>SalesTable47[[#This Row],[Net Revenue]]-SalesTable47[[#This Row],[Total Cost]]</f>
        <v>38.200000000000003</v>
      </c>
      <c r="S546" s="34">
        <f>SalesTable47[[#This Row],[Profit]]/SalesTable47[[#This Row],[Net Revenue]]</f>
        <v>0.52050688104646414</v>
      </c>
      <c r="T546" s="3"/>
    </row>
    <row r="547" spans="1:20">
      <c r="A547" s="1">
        <v>45709</v>
      </c>
      <c r="B547" t="s">
        <v>605</v>
      </c>
      <c r="C547" t="s">
        <v>69</v>
      </c>
      <c r="D547" t="s">
        <v>70</v>
      </c>
      <c r="E547" t="s">
        <v>30</v>
      </c>
      <c r="F547" t="s">
        <v>25</v>
      </c>
      <c r="G547" t="s">
        <v>26</v>
      </c>
      <c r="H547" t="s">
        <v>33</v>
      </c>
      <c r="I547" s="2">
        <v>6</v>
      </c>
      <c r="J547" s="3">
        <v>40.86</v>
      </c>
      <c r="K547" s="4">
        <v>0.05</v>
      </c>
      <c r="L547" s="3">
        <v>18.39</v>
      </c>
      <c r="M547" s="3">
        <f>SalesTable47[[#This Row],[Quantity]]*SalesTable47[[#This Row],[Unit Cost]]</f>
        <v>110.34</v>
      </c>
      <c r="N547" s="3">
        <f>SalesTable47[[#This Row],[Net Revenue]]-SalesTable47[[#This Row],[Total Cost]]</f>
        <v>122.56</v>
      </c>
      <c r="O547" s="2">
        <v>0</v>
      </c>
      <c r="P547" s="3">
        <f>SalesTable47[[#This Row],[Unit Price]]*SalesTable47[[#This Row],[Quantity]]</f>
        <v>245.16</v>
      </c>
      <c r="Q547" s="3">
        <f>ROUND(SalesTable47[[#This Row],[Unit Price]]*SalesTable47[[#This Row],[Quantity]]*(1-SalesTable47[[#This Row],[Discount %]]),2)</f>
        <v>232.9</v>
      </c>
      <c r="R547" s="3">
        <f>SalesTable47[[#This Row],[Net Revenue]]-SalesTable47[[#This Row],[Total Cost]]</f>
        <v>122.56</v>
      </c>
      <c r="S547" s="34">
        <f>SalesTable47[[#This Row],[Profit]]/SalesTable47[[#This Row],[Net Revenue]]</f>
        <v>0.52623443537999137</v>
      </c>
      <c r="T547" s="3"/>
    </row>
    <row r="548" spans="1:20">
      <c r="A548" s="1">
        <v>46021</v>
      </c>
      <c r="B548" t="s">
        <v>606</v>
      </c>
      <c r="C548" t="s">
        <v>69</v>
      </c>
      <c r="D548" t="s">
        <v>70</v>
      </c>
      <c r="E548" t="s">
        <v>30</v>
      </c>
      <c r="F548" t="s">
        <v>52</v>
      </c>
      <c r="G548" t="s">
        <v>53</v>
      </c>
      <c r="H548" t="s">
        <v>33</v>
      </c>
      <c r="I548" s="2">
        <v>11</v>
      </c>
      <c r="J548" s="3">
        <v>40.36</v>
      </c>
      <c r="K548" s="4">
        <v>0.2</v>
      </c>
      <c r="L548" s="3">
        <v>18.27</v>
      </c>
      <c r="M548" s="3">
        <f>SalesTable47[[#This Row],[Quantity]]*SalesTable47[[#This Row],[Unit Cost]]</f>
        <v>200.97</v>
      </c>
      <c r="N548" s="3">
        <f>SalesTable47[[#This Row],[Net Revenue]]-SalesTable47[[#This Row],[Total Cost]]</f>
        <v>154.20000000000002</v>
      </c>
      <c r="O548" s="2">
        <v>0</v>
      </c>
      <c r="P548" s="3">
        <f>SalesTable47[[#This Row],[Unit Price]]*SalesTable47[[#This Row],[Quantity]]</f>
        <v>443.96</v>
      </c>
      <c r="Q548" s="3">
        <f>ROUND(SalesTable47[[#This Row],[Unit Price]]*SalesTable47[[#This Row],[Quantity]]*(1-SalesTable47[[#This Row],[Discount %]]),2)</f>
        <v>355.17</v>
      </c>
      <c r="R548" s="3">
        <f>SalesTable47[[#This Row],[Net Revenue]]-SalesTable47[[#This Row],[Total Cost]]</f>
        <v>154.20000000000002</v>
      </c>
      <c r="S548" s="34">
        <f>SalesTable47[[#This Row],[Profit]]/SalesTable47[[#This Row],[Net Revenue]]</f>
        <v>0.43415829039614834</v>
      </c>
      <c r="T548" s="3"/>
    </row>
    <row r="549" spans="1:20">
      <c r="A549" s="1">
        <v>45936</v>
      </c>
      <c r="B549" t="s">
        <v>607</v>
      </c>
      <c r="C549" t="s">
        <v>73</v>
      </c>
      <c r="D549" t="s">
        <v>74</v>
      </c>
      <c r="E549" t="s">
        <v>75</v>
      </c>
      <c r="F549" t="s">
        <v>31</v>
      </c>
      <c r="G549" t="s">
        <v>32</v>
      </c>
      <c r="H549" t="s">
        <v>33</v>
      </c>
      <c r="I549" s="2">
        <v>6</v>
      </c>
      <c r="J549" s="3">
        <v>32.72</v>
      </c>
      <c r="K549" s="4">
        <v>0.1</v>
      </c>
      <c r="L549" s="3">
        <v>14.46</v>
      </c>
      <c r="M549" s="3">
        <f>SalesTable47[[#This Row],[Quantity]]*SalesTable47[[#This Row],[Unit Cost]]</f>
        <v>86.76</v>
      </c>
      <c r="N549" s="3">
        <f>SalesTable47[[#This Row],[Net Revenue]]-SalesTable47[[#This Row],[Total Cost]]</f>
        <v>89.929999999999993</v>
      </c>
      <c r="O549" s="2">
        <v>0</v>
      </c>
      <c r="P549" s="3">
        <f>SalesTable47[[#This Row],[Unit Price]]*SalesTable47[[#This Row],[Quantity]]</f>
        <v>196.32</v>
      </c>
      <c r="Q549" s="3">
        <f>ROUND(SalesTable47[[#This Row],[Unit Price]]*SalesTable47[[#This Row],[Quantity]]*(1-SalesTable47[[#This Row],[Discount %]]),2)</f>
        <v>176.69</v>
      </c>
      <c r="R549" s="3">
        <f>SalesTable47[[#This Row],[Net Revenue]]-SalesTable47[[#This Row],[Total Cost]]</f>
        <v>89.929999999999993</v>
      </c>
      <c r="S549" s="34">
        <f>SalesTable47[[#This Row],[Profit]]/SalesTable47[[#This Row],[Net Revenue]]</f>
        <v>0.50897051332842824</v>
      </c>
      <c r="T549" s="3"/>
    </row>
    <row r="550" spans="1:20">
      <c r="A550" s="1">
        <v>45801</v>
      </c>
      <c r="B550" t="s">
        <v>608</v>
      </c>
      <c r="C550" t="s">
        <v>63</v>
      </c>
      <c r="D550" t="s">
        <v>64</v>
      </c>
      <c r="E550" t="s">
        <v>17</v>
      </c>
      <c r="F550" t="s">
        <v>18</v>
      </c>
      <c r="G550" t="s">
        <v>19</v>
      </c>
      <c r="H550" t="s">
        <v>20</v>
      </c>
      <c r="I550" s="2">
        <v>1</v>
      </c>
      <c r="J550" s="3">
        <v>78.22</v>
      </c>
      <c r="K550" s="4">
        <v>0</v>
      </c>
      <c r="L550" s="3">
        <v>45.2</v>
      </c>
      <c r="M550" s="3">
        <f>SalesTable47[[#This Row],[Quantity]]*SalesTable47[[#This Row],[Unit Cost]]</f>
        <v>45.2</v>
      </c>
      <c r="N550" s="3">
        <f>SalesTable47[[#This Row],[Net Revenue]]-SalesTable47[[#This Row],[Total Cost]]</f>
        <v>33.019999999999996</v>
      </c>
      <c r="O550" s="2">
        <v>1</v>
      </c>
      <c r="P550" s="3">
        <f>SalesTable47[[#This Row],[Unit Price]]*SalesTable47[[#This Row],[Quantity]]</f>
        <v>78.22</v>
      </c>
      <c r="Q550" s="3">
        <f>ROUND(SalesTable47[[#This Row],[Unit Price]]*SalesTable47[[#This Row],[Quantity]]*(1-SalesTable47[[#This Row],[Discount %]]),2)</f>
        <v>78.22</v>
      </c>
      <c r="R550" s="3">
        <f>SalesTable47[[#This Row],[Net Revenue]]-SalesTable47[[#This Row],[Total Cost]]</f>
        <v>33.019999999999996</v>
      </c>
      <c r="S550" s="34">
        <f>SalesTable47[[#This Row],[Profit]]/SalesTable47[[#This Row],[Net Revenue]]</f>
        <v>0.42214267450779847</v>
      </c>
      <c r="T550" s="3"/>
    </row>
    <row r="551" spans="1:20">
      <c r="A551" s="1">
        <v>45766</v>
      </c>
      <c r="B551" t="s">
        <v>609</v>
      </c>
      <c r="C551" t="s">
        <v>55</v>
      </c>
      <c r="D551" t="s">
        <v>56</v>
      </c>
      <c r="E551" t="s">
        <v>24</v>
      </c>
      <c r="F551" t="s">
        <v>31</v>
      </c>
      <c r="G551" t="s">
        <v>32</v>
      </c>
      <c r="H551" t="s">
        <v>33</v>
      </c>
      <c r="I551" s="2">
        <v>2</v>
      </c>
      <c r="J551" s="3">
        <v>9.2200000000000006</v>
      </c>
      <c r="K551" s="4">
        <v>0</v>
      </c>
      <c r="L551" s="3">
        <v>2.87</v>
      </c>
      <c r="M551" s="3">
        <f>SalesTable47[[#This Row],[Quantity]]*SalesTable47[[#This Row],[Unit Cost]]</f>
        <v>5.74</v>
      </c>
      <c r="N551" s="3">
        <f>SalesTable47[[#This Row],[Net Revenue]]-SalesTable47[[#This Row],[Total Cost]]</f>
        <v>12.700000000000001</v>
      </c>
      <c r="O551" s="2">
        <v>0</v>
      </c>
      <c r="P551" s="3">
        <f>SalesTable47[[#This Row],[Unit Price]]*SalesTable47[[#This Row],[Quantity]]</f>
        <v>18.440000000000001</v>
      </c>
      <c r="Q551" s="3">
        <f>ROUND(SalesTable47[[#This Row],[Unit Price]]*SalesTable47[[#This Row],[Quantity]]*(1-SalesTable47[[#This Row],[Discount %]]),2)</f>
        <v>18.440000000000001</v>
      </c>
      <c r="R551" s="3">
        <f>SalesTable47[[#This Row],[Net Revenue]]-SalesTable47[[#This Row],[Total Cost]]</f>
        <v>12.700000000000001</v>
      </c>
      <c r="S551" s="34">
        <f>SalesTable47[[#This Row],[Profit]]/SalesTable47[[#This Row],[Net Revenue]]</f>
        <v>0.68872017353579174</v>
      </c>
      <c r="T551" s="3"/>
    </row>
    <row r="552" spans="1:20">
      <c r="A552" s="1">
        <v>45855</v>
      </c>
      <c r="B552" t="s">
        <v>610</v>
      </c>
      <c r="C552" t="s">
        <v>35</v>
      </c>
      <c r="D552" t="s">
        <v>36</v>
      </c>
      <c r="E552" t="s">
        <v>17</v>
      </c>
      <c r="F552" t="s">
        <v>25</v>
      </c>
      <c r="G552" t="s">
        <v>26</v>
      </c>
      <c r="H552" t="s">
        <v>33</v>
      </c>
      <c r="I552" s="2">
        <v>4</v>
      </c>
      <c r="J552" s="3">
        <v>24.03</v>
      </c>
      <c r="K552" s="4">
        <v>0.1</v>
      </c>
      <c r="L552" s="3">
        <v>9.6</v>
      </c>
      <c r="M552" s="3">
        <f>SalesTable47[[#This Row],[Quantity]]*SalesTable47[[#This Row],[Unit Cost]]</f>
        <v>38.4</v>
      </c>
      <c r="N552" s="3">
        <f>SalesTable47[[#This Row],[Net Revenue]]-SalesTable47[[#This Row],[Total Cost]]</f>
        <v>48.110000000000007</v>
      </c>
      <c r="O552" s="2">
        <v>0</v>
      </c>
      <c r="P552" s="3">
        <f>SalesTable47[[#This Row],[Unit Price]]*SalesTable47[[#This Row],[Quantity]]</f>
        <v>96.12</v>
      </c>
      <c r="Q552" s="3">
        <f>ROUND(SalesTable47[[#This Row],[Unit Price]]*SalesTable47[[#This Row],[Quantity]]*(1-SalesTable47[[#This Row],[Discount %]]),2)</f>
        <v>86.51</v>
      </c>
      <c r="R552" s="3">
        <f>SalesTable47[[#This Row],[Net Revenue]]-SalesTable47[[#This Row],[Total Cost]]</f>
        <v>48.110000000000007</v>
      </c>
      <c r="S552" s="34">
        <f>SalesTable47[[#This Row],[Profit]]/SalesTable47[[#This Row],[Net Revenue]]</f>
        <v>0.55612067969020929</v>
      </c>
      <c r="T552" s="3"/>
    </row>
    <row r="553" spans="1:20">
      <c r="A553" s="1">
        <v>45723</v>
      </c>
      <c r="B553" t="s">
        <v>611</v>
      </c>
      <c r="C553" t="s">
        <v>39</v>
      </c>
      <c r="D553" t="s">
        <v>40</v>
      </c>
      <c r="E553" t="s">
        <v>30</v>
      </c>
      <c r="F553" t="s">
        <v>41</v>
      </c>
      <c r="G553" t="s">
        <v>42</v>
      </c>
      <c r="H553" t="s">
        <v>33</v>
      </c>
      <c r="I553" s="2">
        <v>9</v>
      </c>
      <c r="J553" s="3">
        <v>56.39</v>
      </c>
      <c r="K553" s="4">
        <v>0.1</v>
      </c>
      <c r="L553" s="3">
        <v>26.7</v>
      </c>
      <c r="M553" s="3">
        <f>SalesTable47[[#This Row],[Quantity]]*SalesTable47[[#This Row],[Unit Cost]]</f>
        <v>240.29999999999998</v>
      </c>
      <c r="N553" s="3">
        <f>SalesTable47[[#This Row],[Net Revenue]]-SalesTable47[[#This Row],[Total Cost]]</f>
        <v>216.46</v>
      </c>
      <c r="O553" s="2">
        <v>0</v>
      </c>
      <c r="P553" s="3">
        <f>SalesTable47[[#This Row],[Unit Price]]*SalesTable47[[#This Row],[Quantity]]</f>
        <v>507.51</v>
      </c>
      <c r="Q553" s="3">
        <f>ROUND(SalesTable47[[#This Row],[Unit Price]]*SalesTable47[[#This Row],[Quantity]]*(1-SalesTable47[[#This Row],[Discount %]]),2)</f>
        <v>456.76</v>
      </c>
      <c r="R553" s="3">
        <f>SalesTable47[[#This Row],[Net Revenue]]-SalesTable47[[#This Row],[Total Cost]]</f>
        <v>216.46</v>
      </c>
      <c r="S553" s="34">
        <f>SalesTable47[[#This Row],[Profit]]/SalesTable47[[#This Row],[Net Revenue]]</f>
        <v>0.47390314388300203</v>
      </c>
      <c r="T553" s="3"/>
    </row>
    <row r="554" spans="1:20">
      <c r="A554" s="1">
        <v>45937</v>
      </c>
      <c r="B554" t="s">
        <v>612</v>
      </c>
      <c r="C554" t="s">
        <v>58</v>
      </c>
      <c r="D554" t="s">
        <v>59</v>
      </c>
      <c r="E554" t="s">
        <v>17</v>
      </c>
      <c r="F554" t="s">
        <v>31</v>
      </c>
      <c r="G554" t="s">
        <v>32</v>
      </c>
      <c r="H554" t="s">
        <v>20</v>
      </c>
      <c r="I554" s="2">
        <v>8</v>
      </c>
      <c r="J554" s="3">
        <v>20.57</v>
      </c>
      <c r="K554" s="4">
        <v>0.15</v>
      </c>
      <c r="L554" s="3">
        <v>7.41</v>
      </c>
      <c r="M554" s="3">
        <f>SalesTable47[[#This Row],[Quantity]]*SalesTable47[[#This Row],[Unit Cost]]</f>
        <v>59.28</v>
      </c>
      <c r="N554" s="3">
        <f>SalesTable47[[#This Row],[Net Revenue]]-SalesTable47[[#This Row],[Total Cost]]</f>
        <v>80.599999999999994</v>
      </c>
      <c r="O554" s="2">
        <v>8</v>
      </c>
      <c r="P554" s="3">
        <f>SalesTable47[[#This Row],[Unit Price]]*SalesTable47[[#This Row],[Quantity]]</f>
        <v>164.56</v>
      </c>
      <c r="Q554" s="3">
        <f>ROUND(SalesTable47[[#This Row],[Unit Price]]*SalesTable47[[#This Row],[Quantity]]*(1-SalesTable47[[#This Row],[Discount %]]),2)</f>
        <v>139.88</v>
      </c>
      <c r="R554" s="3">
        <f>SalesTable47[[#This Row],[Net Revenue]]-SalesTable47[[#This Row],[Total Cost]]</f>
        <v>80.599999999999994</v>
      </c>
      <c r="S554" s="34">
        <f>SalesTable47[[#This Row],[Profit]]/SalesTable47[[#This Row],[Net Revenue]]</f>
        <v>0.57620817843866168</v>
      </c>
      <c r="T554" s="3"/>
    </row>
    <row r="555" spans="1:20">
      <c r="A555" s="1">
        <v>46005</v>
      </c>
      <c r="B555" t="s">
        <v>613</v>
      </c>
      <c r="C555" t="s">
        <v>82</v>
      </c>
      <c r="D555" t="s">
        <v>83</v>
      </c>
      <c r="E555" t="s">
        <v>75</v>
      </c>
      <c r="F555" t="s">
        <v>41</v>
      </c>
      <c r="G555" t="s">
        <v>42</v>
      </c>
      <c r="H555" t="s">
        <v>33</v>
      </c>
      <c r="I555" s="2">
        <v>7</v>
      </c>
      <c r="J555" s="3">
        <v>27.32</v>
      </c>
      <c r="K555" s="4">
        <v>0.2</v>
      </c>
      <c r="L555" s="3">
        <v>11.93</v>
      </c>
      <c r="M555" s="3">
        <f>SalesTable47[[#This Row],[Quantity]]*SalesTable47[[#This Row],[Unit Cost]]</f>
        <v>83.509999999999991</v>
      </c>
      <c r="N555" s="3">
        <f>SalesTable47[[#This Row],[Net Revenue]]-SalesTable47[[#This Row],[Total Cost]]</f>
        <v>69.480000000000018</v>
      </c>
      <c r="O555" s="2">
        <v>0</v>
      </c>
      <c r="P555" s="3">
        <f>SalesTable47[[#This Row],[Unit Price]]*SalesTable47[[#This Row],[Quantity]]</f>
        <v>191.24</v>
      </c>
      <c r="Q555" s="3">
        <f>ROUND(SalesTable47[[#This Row],[Unit Price]]*SalesTable47[[#This Row],[Quantity]]*(1-SalesTable47[[#This Row],[Discount %]]),2)</f>
        <v>152.99</v>
      </c>
      <c r="R555" s="3">
        <f>SalesTable47[[#This Row],[Net Revenue]]-SalesTable47[[#This Row],[Total Cost]]</f>
        <v>69.480000000000018</v>
      </c>
      <c r="S555" s="34">
        <f>SalesTable47[[#This Row],[Profit]]/SalesTable47[[#This Row],[Net Revenue]]</f>
        <v>0.45414732989084261</v>
      </c>
      <c r="T555" s="3"/>
    </row>
    <row r="556" spans="1:20">
      <c r="A556" s="1">
        <v>45978</v>
      </c>
      <c r="B556" t="s">
        <v>614</v>
      </c>
      <c r="C556" t="s">
        <v>66</v>
      </c>
      <c r="D556" t="s">
        <v>67</v>
      </c>
      <c r="E556" t="s">
        <v>30</v>
      </c>
      <c r="F556" t="s">
        <v>52</v>
      </c>
      <c r="G556" t="s">
        <v>53</v>
      </c>
      <c r="H556" t="s">
        <v>33</v>
      </c>
      <c r="I556" s="2">
        <v>8</v>
      </c>
      <c r="J556" s="3">
        <v>70.069999999999993</v>
      </c>
      <c r="K556" s="4">
        <v>0.1</v>
      </c>
      <c r="L556" s="3">
        <v>33.369999999999997</v>
      </c>
      <c r="M556" s="3">
        <f>SalesTable47[[#This Row],[Quantity]]*SalesTable47[[#This Row],[Unit Cost]]</f>
        <v>266.95999999999998</v>
      </c>
      <c r="N556" s="3">
        <f>SalesTable47[[#This Row],[Net Revenue]]-SalesTable47[[#This Row],[Total Cost]]</f>
        <v>237.54000000000002</v>
      </c>
      <c r="O556" s="2">
        <v>0</v>
      </c>
      <c r="P556" s="3">
        <f>SalesTable47[[#This Row],[Unit Price]]*SalesTable47[[#This Row],[Quantity]]</f>
        <v>560.55999999999995</v>
      </c>
      <c r="Q556" s="3">
        <f>ROUND(SalesTable47[[#This Row],[Unit Price]]*SalesTable47[[#This Row],[Quantity]]*(1-SalesTable47[[#This Row],[Discount %]]),2)</f>
        <v>504.5</v>
      </c>
      <c r="R556" s="3">
        <f>SalesTable47[[#This Row],[Net Revenue]]-SalesTable47[[#This Row],[Total Cost]]</f>
        <v>237.54000000000002</v>
      </c>
      <c r="S556" s="34">
        <f>SalesTable47[[#This Row],[Profit]]/SalesTable47[[#This Row],[Net Revenue]]</f>
        <v>0.47084241823587714</v>
      </c>
      <c r="T556" s="3"/>
    </row>
    <row r="557" spans="1:20">
      <c r="A557" s="1">
        <v>45833</v>
      </c>
      <c r="B557" t="s">
        <v>615</v>
      </c>
      <c r="C557" t="s">
        <v>45</v>
      </c>
      <c r="D557" t="s">
        <v>46</v>
      </c>
      <c r="E557" t="s">
        <v>24</v>
      </c>
      <c r="F557" t="s">
        <v>41</v>
      </c>
      <c r="G557" t="s">
        <v>42</v>
      </c>
      <c r="H557" t="s">
        <v>20</v>
      </c>
      <c r="I557" s="2">
        <v>3</v>
      </c>
      <c r="J557" s="3">
        <v>23.52</v>
      </c>
      <c r="K557" s="4">
        <v>0.05</v>
      </c>
      <c r="L557" s="3">
        <v>8.4700000000000006</v>
      </c>
      <c r="M557" s="3">
        <f>SalesTable47[[#This Row],[Quantity]]*SalesTable47[[#This Row],[Unit Cost]]</f>
        <v>25.410000000000004</v>
      </c>
      <c r="N557" s="3">
        <f>SalesTable47[[#This Row],[Net Revenue]]-SalesTable47[[#This Row],[Total Cost]]</f>
        <v>41.62</v>
      </c>
      <c r="O557" s="2">
        <v>3</v>
      </c>
      <c r="P557" s="3">
        <f>SalesTable47[[#This Row],[Unit Price]]*SalesTable47[[#This Row],[Quantity]]</f>
        <v>70.56</v>
      </c>
      <c r="Q557" s="3">
        <f>ROUND(SalesTable47[[#This Row],[Unit Price]]*SalesTable47[[#This Row],[Quantity]]*(1-SalesTable47[[#This Row],[Discount %]]),2)</f>
        <v>67.03</v>
      </c>
      <c r="R557" s="3">
        <f>SalesTable47[[#This Row],[Net Revenue]]-SalesTable47[[#This Row],[Total Cost]]</f>
        <v>41.62</v>
      </c>
      <c r="S557" s="34">
        <f>SalesTable47[[#This Row],[Profit]]/SalesTable47[[#This Row],[Net Revenue]]</f>
        <v>0.62091600775772038</v>
      </c>
      <c r="T557" s="3"/>
    </row>
    <row r="558" spans="1:20">
      <c r="A558" s="1">
        <v>45902</v>
      </c>
      <c r="B558" t="s">
        <v>616</v>
      </c>
      <c r="C558" t="s">
        <v>15</v>
      </c>
      <c r="D558" t="s">
        <v>16</v>
      </c>
      <c r="E558" t="s">
        <v>17</v>
      </c>
      <c r="F558" t="s">
        <v>25</v>
      </c>
      <c r="G558" t="s">
        <v>26</v>
      </c>
      <c r="H558" t="s">
        <v>33</v>
      </c>
      <c r="I558" s="2">
        <v>3</v>
      </c>
      <c r="J558" s="3">
        <v>30.25</v>
      </c>
      <c r="K558" s="4">
        <v>0</v>
      </c>
      <c r="L558" s="3">
        <v>12.11</v>
      </c>
      <c r="M558" s="3">
        <f>SalesTable47[[#This Row],[Quantity]]*SalesTable47[[#This Row],[Unit Cost]]</f>
        <v>36.33</v>
      </c>
      <c r="N558" s="3">
        <f>SalesTable47[[#This Row],[Net Revenue]]-SalesTable47[[#This Row],[Total Cost]]</f>
        <v>54.42</v>
      </c>
      <c r="O558" s="2">
        <v>0</v>
      </c>
      <c r="P558" s="3">
        <f>SalesTable47[[#This Row],[Unit Price]]*SalesTable47[[#This Row],[Quantity]]</f>
        <v>90.75</v>
      </c>
      <c r="Q558" s="3">
        <f>ROUND(SalesTable47[[#This Row],[Unit Price]]*SalesTable47[[#This Row],[Quantity]]*(1-SalesTable47[[#This Row],[Discount %]]),2)</f>
        <v>90.75</v>
      </c>
      <c r="R558" s="3">
        <f>SalesTable47[[#This Row],[Net Revenue]]-SalesTable47[[#This Row],[Total Cost]]</f>
        <v>54.42</v>
      </c>
      <c r="S558" s="34">
        <f>SalesTable47[[#This Row],[Profit]]/SalesTable47[[#This Row],[Net Revenue]]</f>
        <v>0.59966942148760327</v>
      </c>
      <c r="T558" s="3"/>
    </row>
    <row r="559" spans="1:20">
      <c r="A559" s="1">
        <v>45713</v>
      </c>
      <c r="B559" t="s">
        <v>617</v>
      </c>
      <c r="C559" t="s">
        <v>55</v>
      </c>
      <c r="D559" t="s">
        <v>56</v>
      </c>
      <c r="E559" t="s">
        <v>24</v>
      </c>
      <c r="F559" t="s">
        <v>25</v>
      </c>
      <c r="G559" t="s">
        <v>26</v>
      </c>
      <c r="H559" t="s">
        <v>20</v>
      </c>
      <c r="I559" s="2">
        <v>3</v>
      </c>
      <c r="J559" s="3">
        <v>9.4600000000000009</v>
      </c>
      <c r="K559" s="4">
        <v>0</v>
      </c>
      <c r="L559" s="3">
        <v>2.9</v>
      </c>
      <c r="M559" s="3">
        <f>SalesTable47[[#This Row],[Quantity]]*SalesTable47[[#This Row],[Unit Cost]]</f>
        <v>8.6999999999999993</v>
      </c>
      <c r="N559" s="3">
        <f>SalesTable47[[#This Row],[Net Revenue]]-SalesTable47[[#This Row],[Total Cost]]</f>
        <v>19.68</v>
      </c>
      <c r="O559" s="2">
        <v>3</v>
      </c>
      <c r="P559" s="3">
        <f>SalesTable47[[#This Row],[Unit Price]]*SalesTable47[[#This Row],[Quantity]]</f>
        <v>28.380000000000003</v>
      </c>
      <c r="Q559" s="3">
        <f>ROUND(SalesTable47[[#This Row],[Unit Price]]*SalesTable47[[#This Row],[Quantity]]*(1-SalesTable47[[#This Row],[Discount %]]),2)</f>
        <v>28.38</v>
      </c>
      <c r="R559" s="3">
        <f>SalesTable47[[#This Row],[Net Revenue]]-SalesTable47[[#This Row],[Total Cost]]</f>
        <v>19.68</v>
      </c>
      <c r="S559" s="34">
        <f>SalesTable47[[#This Row],[Profit]]/SalesTable47[[#This Row],[Net Revenue]]</f>
        <v>0.69344608879492597</v>
      </c>
      <c r="T559" s="3"/>
    </row>
    <row r="560" spans="1:20">
      <c r="A560" s="1">
        <v>46020</v>
      </c>
      <c r="B560" t="s">
        <v>618</v>
      </c>
      <c r="C560" t="s">
        <v>89</v>
      </c>
      <c r="D560" t="s">
        <v>90</v>
      </c>
      <c r="E560" t="s">
        <v>75</v>
      </c>
      <c r="F560" t="s">
        <v>41</v>
      </c>
      <c r="G560" t="s">
        <v>42</v>
      </c>
      <c r="H560" t="s">
        <v>20</v>
      </c>
      <c r="I560" s="2">
        <v>6</v>
      </c>
      <c r="J560" s="3">
        <v>19.239999999999998</v>
      </c>
      <c r="K560" s="4">
        <v>0.2</v>
      </c>
      <c r="L560" s="3">
        <v>6.79</v>
      </c>
      <c r="M560" s="3">
        <f>SalesTable47[[#This Row],[Quantity]]*SalesTable47[[#This Row],[Unit Cost]]</f>
        <v>40.74</v>
      </c>
      <c r="N560" s="3">
        <f>SalesTable47[[#This Row],[Net Revenue]]-SalesTable47[[#This Row],[Total Cost]]</f>
        <v>51.609999999999992</v>
      </c>
      <c r="O560" s="2">
        <v>6</v>
      </c>
      <c r="P560" s="3">
        <f>SalesTable47[[#This Row],[Unit Price]]*SalesTable47[[#This Row],[Quantity]]</f>
        <v>115.44</v>
      </c>
      <c r="Q560" s="3">
        <f>ROUND(SalesTable47[[#This Row],[Unit Price]]*SalesTable47[[#This Row],[Quantity]]*(1-SalesTable47[[#This Row],[Discount %]]),2)</f>
        <v>92.35</v>
      </c>
      <c r="R560" s="3">
        <f>SalesTable47[[#This Row],[Net Revenue]]-SalesTable47[[#This Row],[Total Cost]]</f>
        <v>51.609999999999992</v>
      </c>
      <c r="S560" s="34">
        <f>SalesTable47[[#This Row],[Profit]]/SalesTable47[[#This Row],[Net Revenue]]</f>
        <v>0.55885219274499187</v>
      </c>
      <c r="T560" s="3"/>
    </row>
    <row r="561" spans="1:20">
      <c r="A561" s="1">
        <v>45954</v>
      </c>
      <c r="B561" t="s">
        <v>619</v>
      </c>
      <c r="C561" t="s">
        <v>58</v>
      </c>
      <c r="D561" t="s">
        <v>59</v>
      </c>
      <c r="E561" t="s">
        <v>17</v>
      </c>
      <c r="F561" t="s">
        <v>25</v>
      </c>
      <c r="G561" t="s">
        <v>26</v>
      </c>
      <c r="H561" t="s">
        <v>33</v>
      </c>
      <c r="I561" s="2">
        <v>1</v>
      </c>
      <c r="J561" s="3">
        <v>20.05</v>
      </c>
      <c r="K561" s="4">
        <v>0</v>
      </c>
      <c r="L561" s="3">
        <v>7.38</v>
      </c>
      <c r="M561" s="3">
        <f>SalesTable47[[#This Row],[Quantity]]*SalesTable47[[#This Row],[Unit Cost]]</f>
        <v>7.38</v>
      </c>
      <c r="N561" s="3">
        <f>SalesTable47[[#This Row],[Net Revenue]]-SalesTable47[[#This Row],[Total Cost]]</f>
        <v>12.670000000000002</v>
      </c>
      <c r="O561" s="2">
        <v>0</v>
      </c>
      <c r="P561" s="3">
        <f>SalesTable47[[#This Row],[Unit Price]]*SalesTable47[[#This Row],[Quantity]]</f>
        <v>20.05</v>
      </c>
      <c r="Q561" s="3">
        <f>ROUND(SalesTable47[[#This Row],[Unit Price]]*SalesTable47[[#This Row],[Quantity]]*(1-SalesTable47[[#This Row],[Discount %]]),2)</f>
        <v>20.05</v>
      </c>
      <c r="R561" s="3">
        <f>SalesTable47[[#This Row],[Net Revenue]]-SalesTable47[[#This Row],[Total Cost]]</f>
        <v>12.670000000000002</v>
      </c>
      <c r="S561" s="34">
        <f>SalesTable47[[#This Row],[Profit]]/SalesTable47[[#This Row],[Net Revenue]]</f>
        <v>0.63192019950124689</v>
      </c>
      <c r="T561" s="3"/>
    </row>
    <row r="562" spans="1:20">
      <c r="A562" s="1">
        <v>46010</v>
      </c>
      <c r="B562" t="s">
        <v>620</v>
      </c>
      <c r="C562" t="s">
        <v>35</v>
      </c>
      <c r="D562" t="s">
        <v>36</v>
      </c>
      <c r="E562" t="s">
        <v>17</v>
      </c>
      <c r="F562" t="s">
        <v>31</v>
      </c>
      <c r="G562" t="s">
        <v>32</v>
      </c>
      <c r="H562" t="s">
        <v>20</v>
      </c>
      <c r="I562" s="2">
        <v>1</v>
      </c>
      <c r="J562" s="3">
        <v>24.37</v>
      </c>
      <c r="K562" s="4">
        <v>0.05</v>
      </c>
      <c r="L562" s="3">
        <v>9.52</v>
      </c>
      <c r="M562" s="3">
        <f>SalesTable47[[#This Row],[Quantity]]*SalesTable47[[#This Row],[Unit Cost]]</f>
        <v>9.52</v>
      </c>
      <c r="N562" s="3">
        <f>SalesTable47[[#This Row],[Net Revenue]]-SalesTable47[[#This Row],[Total Cost]]</f>
        <v>13.629999999999999</v>
      </c>
      <c r="O562" s="2">
        <v>1</v>
      </c>
      <c r="P562" s="3">
        <f>SalesTable47[[#This Row],[Unit Price]]*SalesTable47[[#This Row],[Quantity]]</f>
        <v>24.37</v>
      </c>
      <c r="Q562" s="3">
        <f>ROUND(SalesTable47[[#This Row],[Unit Price]]*SalesTable47[[#This Row],[Quantity]]*(1-SalesTable47[[#This Row],[Discount %]]),2)</f>
        <v>23.15</v>
      </c>
      <c r="R562" s="3">
        <f>SalesTable47[[#This Row],[Net Revenue]]-SalesTable47[[#This Row],[Total Cost]]</f>
        <v>13.629999999999999</v>
      </c>
      <c r="S562" s="34">
        <f>SalesTable47[[#This Row],[Profit]]/SalesTable47[[#This Row],[Net Revenue]]</f>
        <v>0.58876889848812097</v>
      </c>
      <c r="T562" s="3"/>
    </row>
    <row r="563" spans="1:20">
      <c r="A563" s="1">
        <v>45745</v>
      </c>
      <c r="B563" t="s">
        <v>621</v>
      </c>
      <c r="C563" t="s">
        <v>69</v>
      </c>
      <c r="D563" t="s">
        <v>70</v>
      </c>
      <c r="E563" t="s">
        <v>30</v>
      </c>
      <c r="F563" t="s">
        <v>31</v>
      </c>
      <c r="G563" t="s">
        <v>32</v>
      </c>
      <c r="H563" t="s">
        <v>20</v>
      </c>
      <c r="I563" s="2">
        <v>6</v>
      </c>
      <c r="J563" s="3">
        <v>38.82</v>
      </c>
      <c r="K563" s="4">
        <v>0.15</v>
      </c>
      <c r="L563" s="3">
        <v>18.28</v>
      </c>
      <c r="M563" s="3">
        <f>SalesTable47[[#This Row],[Quantity]]*SalesTable47[[#This Row],[Unit Cost]]</f>
        <v>109.68</v>
      </c>
      <c r="N563" s="3">
        <f>SalesTable47[[#This Row],[Net Revenue]]-SalesTable47[[#This Row],[Total Cost]]</f>
        <v>88.299999999999983</v>
      </c>
      <c r="O563" s="2">
        <v>6</v>
      </c>
      <c r="P563" s="3">
        <f>SalesTable47[[#This Row],[Unit Price]]*SalesTable47[[#This Row],[Quantity]]</f>
        <v>232.92000000000002</v>
      </c>
      <c r="Q563" s="3">
        <f>ROUND(SalesTable47[[#This Row],[Unit Price]]*SalesTable47[[#This Row],[Quantity]]*(1-SalesTable47[[#This Row],[Discount %]]),2)</f>
        <v>197.98</v>
      </c>
      <c r="R563" s="3">
        <f>SalesTable47[[#This Row],[Net Revenue]]-SalesTable47[[#This Row],[Total Cost]]</f>
        <v>88.299999999999983</v>
      </c>
      <c r="S563" s="34">
        <f>SalesTable47[[#This Row],[Profit]]/SalesTable47[[#This Row],[Net Revenue]]</f>
        <v>0.44600464693403369</v>
      </c>
      <c r="T563" s="3"/>
    </row>
    <row r="564" spans="1:20">
      <c r="A564" s="1">
        <v>45686</v>
      </c>
      <c r="B564" t="s">
        <v>622</v>
      </c>
      <c r="C564" t="s">
        <v>89</v>
      </c>
      <c r="D564" t="s">
        <v>90</v>
      </c>
      <c r="E564" t="s">
        <v>75</v>
      </c>
      <c r="F564" t="s">
        <v>31</v>
      </c>
      <c r="G564" t="s">
        <v>32</v>
      </c>
      <c r="H564" t="s">
        <v>20</v>
      </c>
      <c r="I564" s="2">
        <v>4</v>
      </c>
      <c r="J564" s="3">
        <v>18.940000000000001</v>
      </c>
      <c r="K564" s="4">
        <v>0.2</v>
      </c>
      <c r="L564" s="3">
        <v>6.76</v>
      </c>
      <c r="M564" s="3">
        <f>SalesTable47[[#This Row],[Quantity]]*SalesTable47[[#This Row],[Unit Cost]]</f>
        <v>27.04</v>
      </c>
      <c r="N564" s="3">
        <f>SalesTable47[[#This Row],[Net Revenue]]-SalesTable47[[#This Row],[Total Cost]]</f>
        <v>33.57</v>
      </c>
      <c r="O564" s="2">
        <v>4</v>
      </c>
      <c r="P564" s="3">
        <f>SalesTable47[[#This Row],[Unit Price]]*SalesTable47[[#This Row],[Quantity]]</f>
        <v>75.760000000000005</v>
      </c>
      <c r="Q564" s="3">
        <f>ROUND(SalesTable47[[#This Row],[Unit Price]]*SalesTable47[[#This Row],[Quantity]]*(1-SalesTable47[[#This Row],[Discount %]]),2)</f>
        <v>60.61</v>
      </c>
      <c r="R564" s="3">
        <f>SalesTable47[[#This Row],[Net Revenue]]-SalesTable47[[#This Row],[Total Cost]]</f>
        <v>33.57</v>
      </c>
      <c r="S564" s="34">
        <f>SalesTable47[[#This Row],[Profit]]/SalesTable47[[#This Row],[Net Revenue]]</f>
        <v>0.55386899851509652</v>
      </c>
      <c r="T564" s="3"/>
    </row>
    <row r="565" spans="1:20">
      <c r="A565" s="1">
        <v>46000</v>
      </c>
      <c r="B565" t="s">
        <v>623</v>
      </c>
      <c r="C565" t="s">
        <v>55</v>
      </c>
      <c r="D565" t="s">
        <v>56</v>
      </c>
      <c r="E565" t="s">
        <v>24</v>
      </c>
      <c r="F565" t="s">
        <v>25</v>
      </c>
      <c r="G565" t="s">
        <v>26</v>
      </c>
      <c r="H565" t="s">
        <v>33</v>
      </c>
      <c r="I565" s="2">
        <v>3</v>
      </c>
      <c r="J565" s="3">
        <v>9.2899999999999991</v>
      </c>
      <c r="K565" s="4">
        <v>0.1</v>
      </c>
      <c r="L565" s="3">
        <v>2.87</v>
      </c>
      <c r="M565" s="3">
        <f>SalesTable47[[#This Row],[Quantity]]*SalesTable47[[#This Row],[Unit Cost]]</f>
        <v>8.61</v>
      </c>
      <c r="N565" s="3">
        <f>SalesTable47[[#This Row],[Net Revenue]]-SalesTable47[[#This Row],[Total Cost]]</f>
        <v>16.47</v>
      </c>
      <c r="O565" s="2">
        <v>0</v>
      </c>
      <c r="P565" s="3">
        <f>SalesTable47[[#This Row],[Unit Price]]*SalesTable47[[#This Row],[Quantity]]</f>
        <v>27.869999999999997</v>
      </c>
      <c r="Q565" s="3">
        <f>ROUND(SalesTable47[[#This Row],[Unit Price]]*SalesTable47[[#This Row],[Quantity]]*(1-SalesTable47[[#This Row],[Discount %]]),2)</f>
        <v>25.08</v>
      </c>
      <c r="R565" s="3">
        <f>SalesTable47[[#This Row],[Net Revenue]]-SalesTable47[[#This Row],[Total Cost]]</f>
        <v>16.47</v>
      </c>
      <c r="S565" s="34">
        <f>SalesTable47[[#This Row],[Profit]]/SalesTable47[[#This Row],[Net Revenue]]</f>
        <v>0.65669856459330145</v>
      </c>
      <c r="T565" s="3"/>
    </row>
    <row r="566" spans="1:20">
      <c r="A566" s="1">
        <v>45971</v>
      </c>
      <c r="B566" t="s">
        <v>624</v>
      </c>
      <c r="C566" t="s">
        <v>73</v>
      </c>
      <c r="D566" t="s">
        <v>74</v>
      </c>
      <c r="E566" t="s">
        <v>75</v>
      </c>
      <c r="F566" t="s">
        <v>41</v>
      </c>
      <c r="G566" t="s">
        <v>42</v>
      </c>
      <c r="H566" t="s">
        <v>20</v>
      </c>
      <c r="I566" s="2">
        <v>4</v>
      </c>
      <c r="J566" s="3">
        <v>31.34</v>
      </c>
      <c r="K566" s="4">
        <v>0.05</v>
      </c>
      <c r="L566" s="3">
        <v>14.25</v>
      </c>
      <c r="M566" s="3">
        <f>SalesTable47[[#This Row],[Quantity]]*SalesTable47[[#This Row],[Unit Cost]]</f>
        <v>57</v>
      </c>
      <c r="N566" s="3">
        <f>SalesTable47[[#This Row],[Net Revenue]]-SalesTable47[[#This Row],[Total Cost]]</f>
        <v>62.09</v>
      </c>
      <c r="O566" s="2">
        <v>4</v>
      </c>
      <c r="P566" s="3">
        <f>SalesTable47[[#This Row],[Unit Price]]*SalesTable47[[#This Row],[Quantity]]</f>
        <v>125.36</v>
      </c>
      <c r="Q566" s="3">
        <f>ROUND(SalesTable47[[#This Row],[Unit Price]]*SalesTable47[[#This Row],[Quantity]]*(1-SalesTable47[[#This Row],[Discount %]]),2)</f>
        <v>119.09</v>
      </c>
      <c r="R566" s="3">
        <f>SalesTable47[[#This Row],[Net Revenue]]-SalesTable47[[#This Row],[Total Cost]]</f>
        <v>62.09</v>
      </c>
      <c r="S566" s="34">
        <f>SalesTable47[[#This Row],[Profit]]/SalesTable47[[#This Row],[Net Revenue]]</f>
        <v>0.52137039214039804</v>
      </c>
      <c r="T566" s="3"/>
    </row>
    <row r="567" spans="1:20">
      <c r="A567" s="1">
        <v>45967</v>
      </c>
      <c r="B567" t="s">
        <v>625</v>
      </c>
      <c r="C567" t="s">
        <v>89</v>
      </c>
      <c r="D567" t="s">
        <v>90</v>
      </c>
      <c r="E567" t="s">
        <v>75</v>
      </c>
      <c r="F567" t="s">
        <v>25</v>
      </c>
      <c r="G567" t="s">
        <v>26</v>
      </c>
      <c r="H567" t="s">
        <v>20</v>
      </c>
      <c r="I567" s="2">
        <v>2</v>
      </c>
      <c r="J567" s="3">
        <v>18.79</v>
      </c>
      <c r="K567" s="4">
        <v>0.1</v>
      </c>
      <c r="L567" s="3">
        <v>6.99</v>
      </c>
      <c r="M567" s="3">
        <f>SalesTable47[[#This Row],[Quantity]]*SalesTable47[[#This Row],[Unit Cost]]</f>
        <v>13.98</v>
      </c>
      <c r="N567" s="3">
        <f>SalesTable47[[#This Row],[Net Revenue]]-SalesTable47[[#This Row],[Total Cost]]</f>
        <v>19.84</v>
      </c>
      <c r="O567" s="2">
        <v>2</v>
      </c>
      <c r="P567" s="3">
        <f>SalesTable47[[#This Row],[Unit Price]]*SalesTable47[[#This Row],[Quantity]]</f>
        <v>37.58</v>
      </c>
      <c r="Q567" s="3">
        <f>ROUND(SalesTable47[[#This Row],[Unit Price]]*SalesTable47[[#This Row],[Quantity]]*(1-SalesTable47[[#This Row],[Discount %]]),2)</f>
        <v>33.82</v>
      </c>
      <c r="R567" s="3">
        <f>SalesTable47[[#This Row],[Net Revenue]]-SalesTable47[[#This Row],[Total Cost]]</f>
        <v>19.84</v>
      </c>
      <c r="S567" s="34">
        <f>SalesTable47[[#This Row],[Profit]]/SalesTable47[[#This Row],[Net Revenue]]</f>
        <v>0.58663512714370192</v>
      </c>
      <c r="T567" s="3"/>
    </row>
    <row r="568" spans="1:20">
      <c r="A568" s="1">
        <v>45673</v>
      </c>
      <c r="B568" t="s">
        <v>626</v>
      </c>
      <c r="C568" t="s">
        <v>69</v>
      </c>
      <c r="D568" t="s">
        <v>70</v>
      </c>
      <c r="E568" t="s">
        <v>30</v>
      </c>
      <c r="F568" t="s">
        <v>41</v>
      </c>
      <c r="G568" t="s">
        <v>42</v>
      </c>
      <c r="H568" t="s">
        <v>33</v>
      </c>
      <c r="I568" s="2">
        <v>2</v>
      </c>
      <c r="J568" s="3">
        <v>40.049999999999997</v>
      </c>
      <c r="K568" s="4">
        <v>0.2</v>
      </c>
      <c r="L568" s="3">
        <v>18.04</v>
      </c>
      <c r="M568" s="3">
        <f>SalesTable47[[#This Row],[Quantity]]*SalesTable47[[#This Row],[Unit Cost]]</f>
        <v>36.08</v>
      </c>
      <c r="N568" s="3">
        <f>SalesTable47[[#This Row],[Net Revenue]]-SalesTable47[[#This Row],[Total Cost]]</f>
        <v>28</v>
      </c>
      <c r="O568" s="2">
        <v>0</v>
      </c>
      <c r="P568" s="3">
        <f>SalesTable47[[#This Row],[Unit Price]]*SalesTable47[[#This Row],[Quantity]]</f>
        <v>80.099999999999994</v>
      </c>
      <c r="Q568" s="3">
        <f>ROUND(SalesTable47[[#This Row],[Unit Price]]*SalesTable47[[#This Row],[Quantity]]*(1-SalesTable47[[#This Row],[Discount %]]),2)</f>
        <v>64.08</v>
      </c>
      <c r="R568" s="3">
        <f>SalesTable47[[#This Row],[Net Revenue]]-SalesTable47[[#This Row],[Total Cost]]</f>
        <v>28</v>
      </c>
      <c r="S568" s="34">
        <f>SalesTable47[[#This Row],[Profit]]/SalesTable47[[#This Row],[Net Revenue]]</f>
        <v>0.43695380774032461</v>
      </c>
      <c r="T568" s="3"/>
    </row>
    <row r="569" spans="1:20">
      <c r="A569" s="1">
        <v>45718</v>
      </c>
      <c r="B569" t="s">
        <v>627</v>
      </c>
      <c r="C569" t="s">
        <v>66</v>
      </c>
      <c r="D569" t="s">
        <v>67</v>
      </c>
      <c r="E569" t="s">
        <v>30</v>
      </c>
      <c r="F569" t="s">
        <v>25</v>
      </c>
      <c r="G569" t="s">
        <v>26</v>
      </c>
      <c r="H569" t="s">
        <v>33</v>
      </c>
      <c r="I569" s="2">
        <v>4</v>
      </c>
      <c r="J569" s="3">
        <v>72.040000000000006</v>
      </c>
      <c r="K569" s="4">
        <v>0.15</v>
      </c>
      <c r="L569" s="3">
        <v>34.299999999999997</v>
      </c>
      <c r="M569" s="3">
        <f>SalesTable47[[#This Row],[Quantity]]*SalesTable47[[#This Row],[Unit Cost]]</f>
        <v>137.19999999999999</v>
      </c>
      <c r="N569" s="3">
        <f>SalesTable47[[#This Row],[Net Revenue]]-SalesTable47[[#This Row],[Total Cost]]</f>
        <v>107.74000000000001</v>
      </c>
      <c r="O569" s="2">
        <v>0</v>
      </c>
      <c r="P569" s="3">
        <f>SalesTable47[[#This Row],[Unit Price]]*SalesTable47[[#This Row],[Quantity]]</f>
        <v>288.16000000000003</v>
      </c>
      <c r="Q569" s="3">
        <f>ROUND(SalesTable47[[#This Row],[Unit Price]]*SalesTable47[[#This Row],[Quantity]]*(1-SalesTable47[[#This Row],[Discount %]]),2)</f>
        <v>244.94</v>
      </c>
      <c r="R569" s="3">
        <f>SalesTable47[[#This Row],[Net Revenue]]-SalesTable47[[#This Row],[Total Cost]]</f>
        <v>107.74000000000001</v>
      </c>
      <c r="S569" s="34">
        <f>SalesTable47[[#This Row],[Profit]]/SalesTable47[[#This Row],[Net Revenue]]</f>
        <v>0.43986282354862422</v>
      </c>
      <c r="T569" s="3"/>
    </row>
    <row r="570" spans="1:20">
      <c r="A570" s="1">
        <v>45926</v>
      </c>
      <c r="B570" t="s">
        <v>628</v>
      </c>
      <c r="C570" t="s">
        <v>15</v>
      </c>
      <c r="D570" t="s">
        <v>16</v>
      </c>
      <c r="E570" t="s">
        <v>17</v>
      </c>
      <c r="F570" t="s">
        <v>18</v>
      </c>
      <c r="G570" t="s">
        <v>19</v>
      </c>
      <c r="H570" t="s">
        <v>33</v>
      </c>
      <c r="I570" s="2">
        <v>7</v>
      </c>
      <c r="J570" s="3">
        <v>29.56</v>
      </c>
      <c r="K570" s="4">
        <v>0.1</v>
      </c>
      <c r="L570" s="3">
        <v>12.21</v>
      </c>
      <c r="M570" s="3">
        <f>SalesTable47[[#This Row],[Quantity]]*SalesTable47[[#This Row],[Unit Cost]]</f>
        <v>85.47</v>
      </c>
      <c r="N570" s="3">
        <f>SalesTable47[[#This Row],[Net Revenue]]-SalesTable47[[#This Row],[Total Cost]]</f>
        <v>100.75999999999999</v>
      </c>
      <c r="O570" s="2">
        <v>0</v>
      </c>
      <c r="P570" s="3">
        <f>SalesTable47[[#This Row],[Unit Price]]*SalesTable47[[#This Row],[Quantity]]</f>
        <v>206.92</v>
      </c>
      <c r="Q570" s="3">
        <f>ROUND(SalesTable47[[#This Row],[Unit Price]]*SalesTable47[[#This Row],[Quantity]]*(1-SalesTable47[[#This Row],[Discount %]]),2)</f>
        <v>186.23</v>
      </c>
      <c r="R570" s="3">
        <f>SalesTable47[[#This Row],[Net Revenue]]-SalesTable47[[#This Row],[Total Cost]]</f>
        <v>100.75999999999999</v>
      </c>
      <c r="S570" s="34">
        <f>SalesTable47[[#This Row],[Profit]]/SalesTable47[[#This Row],[Net Revenue]]</f>
        <v>0.54105138806851738</v>
      </c>
      <c r="T570" s="3"/>
    </row>
    <row r="571" spans="1:20">
      <c r="A571" s="1">
        <v>45916</v>
      </c>
      <c r="B571" t="s">
        <v>629</v>
      </c>
      <c r="C571" t="s">
        <v>22</v>
      </c>
      <c r="D571" t="s">
        <v>23</v>
      </c>
      <c r="E571" t="s">
        <v>24</v>
      </c>
      <c r="F571" t="s">
        <v>52</v>
      </c>
      <c r="G571" t="s">
        <v>53</v>
      </c>
      <c r="H571" t="s">
        <v>33</v>
      </c>
      <c r="I571" s="2">
        <v>1</v>
      </c>
      <c r="J571" s="3">
        <v>13.08</v>
      </c>
      <c r="K571" s="4">
        <v>0.05</v>
      </c>
      <c r="L571" s="3">
        <v>4.33</v>
      </c>
      <c r="M571" s="3">
        <f>SalesTable47[[#This Row],[Quantity]]*SalesTable47[[#This Row],[Unit Cost]]</f>
        <v>4.33</v>
      </c>
      <c r="N571" s="3">
        <f>SalesTable47[[#This Row],[Net Revenue]]-SalesTable47[[#This Row],[Total Cost]]</f>
        <v>8.1</v>
      </c>
      <c r="O571" s="2">
        <v>0</v>
      </c>
      <c r="P571" s="3">
        <f>SalesTable47[[#This Row],[Unit Price]]*SalesTable47[[#This Row],[Quantity]]</f>
        <v>13.08</v>
      </c>
      <c r="Q571" s="3">
        <f>ROUND(SalesTable47[[#This Row],[Unit Price]]*SalesTable47[[#This Row],[Quantity]]*(1-SalesTable47[[#This Row],[Discount %]]),2)</f>
        <v>12.43</v>
      </c>
      <c r="R571" s="3">
        <f>SalesTable47[[#This Row],[Net Revenue]]-SalesTable47[[#This Row],[Total Cost]]</f>
        <v>8.1</v>
      </c>
      <c r="S571" s="34">
        <f>SalesTable47[[#This Row],[Profit]]/SalesTable47[[#This Row],[Net Revenue]]</f>
        <v>0.65164923572003219</v>
      </c>
      <c r="T571" s="3"/>
    </row>
    <row r="572" spans="1:20">
      <c r="A572" s="1">
        <v>45658</v>
      </c>
      <c r="B572" t="s">
        <v>630</v>
      </c>
      <c r="C572" t="s">
        <v>89</v>
      </c>
      <c r="D572" t="s">
        <v>90</v>
      </c>
      <c r="E572" t="s">
        <v>75</v>
      </c>
      <c r="F572" t="s">
        <v>41</v>
      </c>
      <c r="G572" t="s">
        <v>42</v>
      </c>
      <c r="H572" t="s">
        <v>33</v>
      </c>
      <c r="I572" s="2">
        <v>2</v>
      </c>
      <c r="J572" s="3">
        <v>19.12</v>
      </c>
      <c r="K572" s="4">
        <v>0.1</v>
      </c>
      <c r="L572" s="3">
        <v>6.88</v>
      </c>
      <c r="M572" s="3">
        <f>SalesTable47[[#This Row],[Quantity]]*SalesTable47[[#This Row],[Unit Cost]]</f>
        <v>13.76</v>
      </c>
      <c r="N572" s="3">
        <f>SalesTable47[[#This Row],[Net Revenue]]-SalesTable47[[#This Row],[Total Cost]]</f>
        <v>20.660000000000004</v>
      </c>
      <c r="O572" s="2">
        <v>0</v>
      </c>
      <c r="P572" s="3">
        <f>SalesTable47[[#This Row],[Unit Price]]*SalesTable47[[#This Row],[Quantity]]</f>
        <v>38.24</v>
      </c>
      <c r="Q572" s="3">
        <f>ROUND(SalesTable47[[#This Row],[Unit Price]]*SalesTable47[[#This Row],[Quantity]]*(1-SalesTable47[[#This Row],[Discount %]]),2)</f>
        <v>34.42</v>
      </c>
      <c r="R572" s="3">
        <f>SalesTable47[[#This Row],[Net Revenue]]-SalesTable47[[#This Row],[Total Cost]]</f>
        <v>20.660000000000004</v>
      </c>
      <c r="S572" s="34">
        <f>SalesTable47[[#This Row],[Profit]]/SalesTable47[[#This Row],[Net Revenue]]</f>
        <v>0.600232423009878</v>
      </c>
      <c r="T572" s="3"/>
    </row>
    <row r="573" spans="1:20">
      <c r="A573" s="1">
        <v>45795</v>
      </c>
      <c r="B573" t="s">
        <v>631</v>
      </c>
      <c r="C573" t="s">
        <v>58</v>
      </c>
      <c r="D573" t="s">
        <v>59</v>
      </c>
      <c r="E573" t="s">
        <v>17</v>
      </c>
      <c r="F573" t="s">
        <v>31</v>
      </c>
      <c r="G573" t="s">
        <v>32</v>
      </c>
      <c r="H573" t="s">
        <v>20</v>
      </c>
      <c r="I573" s="2">
        <v>2</v>
      </c>
      <c r="J573" s="3">
        <v>19.73</v>
      </c>
      <c r="K573" s="4">
        <v>0</v>
      </c>
      <c r="L573" s="3">
        <v>7.3</v>
      </c>
      <c r="M573" s="3">
        <f>SalesTable47[[#This Row],[Quantity]]*SalesTable47[[#This Row],[Unit Cost]]</f>
        <v>14.6</v>
      </c>
      <c r="N573" s="3">
        <f>SalesTable47[[#This Row],[Net Revenue]]-SalesTable47[[#This Row],[Total Cost]]</f>
        <v>24.86</v>
      </c>
      <c r="O573" s="2">
        <v>2</v>
      </c>
      <c r="P573" s="3">
        <f>SalesTable47[[#This Row],[Unit Price]]*SalesTable47[[#This Row],[Quantity]]</f>
        <v>39.46</v>
      </c>
      <c r="Q573" s="3">
        <f>ROUND(SalesTable47[[#This Row],[Unit Price]]*SalesTable47[[#This Row],[Quantity]]*(1-SalesTable47[[#This Row],[Discount %]]),2)</f>
        <v>39.46</v>
      </c>
      <c r="R573" s="3">
        <f>SalesTable47[[#This Row],[Net Revenue]]-SalesTable47[[#This Row],[Total Cost]]</f>
        <v>24.86</v>
      </c>
      <c r="S573" s="34">
        <f>SalesTable47[[#This Row],[Profit]]/SalesTable47[[#This Row],[Net Revenue]]</f>
        <v>0.63000506842372017</v>
      </c>
      <c r="T573" s="3"/>
    </row>
    <row r="574" spans="1:20">
      <c r="A574" s="1">
        <v>45778</v>
      </c>
      <c r="B574" t="s">
        <v>632</v>
      </c>
      <c r="C574" t="s">
        <v>66</v>
      </c>
      <c r="D574" t="s">
        <v>67</v>
      </c>
      <c r="E574" t="s">
        <v>30</v>
      </c>
      <c r="F574" t="s">
        <v>18</v>
      </c>
      <c r="G574" t="s">
        <v>19</v>
      </c>
      <c r="H574" t="s">
        <v>20</v>
      </c>
      <c r="I574" s="2">
        <v>5</v>
      </c>
      <c r="J574" s="3">
        <v>70.48</v>
      </c>
      <c r="K574" s="4">
        <v>0</v>
      </c>
      <c r="L574" s="3">
        <v>33.58</v>
      </c>
      <c r="M574" s="3">
        <f>SalesTable47[[#This Row],[Quantity]]*SalesTable47[[#This Row],[Unit Cost]]</f>
        <v>167.89999999999998</v>
      </c>
      <c r="N574" s="3">
        <f>SalesTable47[[#This Row],[Net Revenue]]-SalesTable47[[#This Row],[Total Cost]]</f>
        <v>184.5</v>
      </c>
      <c r="O574" s="2">
        <v>5</v>
      </c>
      <c r="P574" s="3">
        <f>SalesTable47[[#This Row],[Unit Price]]*SalesTable47[[#This Row],[Quantity]]</f>
        <v>352.40000000000003</v>
      </c>
      <c r="Q574" s="3">
        <f>ROUND(SalesTable47[[#This Row],[Unit Price]]*SalesTable47[[#This Row],[Quantity]]*(1-SalesTable47[[#This Row],[Discount %]]),2)</f>
        <v>352.4</v>
      </c>
      <c r="R574" s="3">
        <f>SalesTable47[[#This Row],[Net Revenue]]-SalesTable47[[#This Row],[Total Cost]]</f>
        <v>184.5</v>
      </c>
      <c r="S574" s="34">
        <f>SalesTable47[[#This Row],[Profit]]/SalesTable47[[#This Row],[Net Revenue]]</f>
        <v>0.52355278093076052</v>
      </c>
      <c r="T574" s="3"/>
    </row>
    <row r="575" spans="1:20">
      <c r="A575" s="1">
        <v>45991</v>
      </c>
      <c r="B575" t="s">
        <v>633</v>
      </c>
      <c r="C575" t="s">
        <v>45</v>
      </c>
      <c r="D575" t="s">
        <v>46</v>
      </c>
      <c r="E575" t="s">
        <v>24</v>
      </c>
      <c r="F575" t="s">
        <v>52</v>
      </c>
      <c r="G575" t="s">
        <v>53</v>
      </c>
      <c r="H575" t="s">
        <v>33</v>
      </c>
      <c r="I575" s="2">
        <v>7</v>
      </c>
      <c r="J575" s="3">
        <v>22.96</v>
      </c>
      <c r="K575" s="4">
        <v>0.15</v>
      </c>
      <c r="L575" s="3">
        <v>8.51</v>
      </c>
      <c r="M575" s="3">
        <f>SalesTable47[[#This Row],[Quantity]]*SalesTable47[[#This Row],[Unit Cost]]</f>
        <v>59.57</v>
      </c>
      <c r="N575" s="3">
        <f>SalesTable47[[#This Row],[Net Revenue]]-SalesTable47[[#This Row],[Total Cost]]</f>
        <v>77.04000000000002</v>
      </c>
      <c r="O575" s="2">
        <v>0</v>
      </c>
      <c r="P575" s="3">
        <f>SalesTable47[[#This Row],[Unit Price]]*SalesTable47[[#This Row],[Quantity]]</f>
        <v>160.72</v>
      </c>
      <c r="Q575" s="3">
        <f>ROUND(SalesTable47[[#This Row],[Unit Price]]*SalesTable47[[#This Row],[Quantity]]*(1-SalesTable47[[#This Row],[Discount %]]),2)</f>
        <v>136.61000000000001</v>
      </c>
      <c r="R575" s="3">
        <f>SalesTable47[[#This Row],[Net Revenue]]-SalesTable47[[#This Row],[Total Cost]]</f>
        <v>77.04000000000002</v>
      </c>
      <c r="S575" s="34">
        <f>SalesTable47[[#This Row],[Profit]]/SalesTable47[[#This Row],[Net Revenue]]</f>
        <v>0.56394114632896575</v>
      </c>
      <c r="T575" s="3"/>
    </row>
    <row r="576" spans="1:20">
      <c r="A576" s="1">
        <v>45803</v>
      </c>
      <c r="B576" t="s">
        <v>634</v>
      </c>
      <c r="C576" t="s">
        <v>35</v>
      </c>
      <c r="D576" t="s">
        <v>36</v>
      </c>
      <c r="E576" t="s">
        <v>17</v>
      </c>
      <c r="F576" t="s">
        <v>52</v>
      </c>
      <c r="G576" t="s">
        <v>53</v>
      </c>
      <c r="H576" t="s">
        <v>33</v>
      </c>
      <c r="I576" s="2">
        <v>1</v>
      </c>
      <c r="J576" s="3">
        <v>24.52</v>
      </c>
      <c r="K576" s="4">
        <v>0.1</v>
      </c>
      <c r="L576" s="3">
        <v>9.6199999999999992</v>
      </c>
      <c r="M576" s="3">
        <f>SalesTable47[[#This Row],[Quantity]]*SalesTable47[[#This Row],[Unit Cost]]</f>
        <v>9.6199999999999992</v>
      </c>
      <c r="N576" s="3">
        <f>SalesTable47[[#This Row],[Net Revenue]]-SalesTable47[[#This Row],[Total Cost]]</f>
        <v>12.450000000000001</v>
      </c>
      <c r="O576" s="2">
        <v>0</v>
      </c>
      <c r="P576" s="3">
        <f>SalesTable47[[#This Row],[Unit Price]]*SalesTable47[[#This Row],[Quantity]]</f>
        <v>24.52</v>
      </c>
      <c r="Q576" s="3">
        <f>ROUND(SalesTable47[[#This Row],[Unit Price]]*SalesTable47[[#This Row],[Quantity]]*(1-SalesTable47[[#This Row],[Discount %]]),2)</f>
        <v>22.07</v>
      </c>
      <c r="R576" s="3">
        <f>SalesTable47[[#This Row],[Net Revenue]]-SalesTable47[[#This Row],[Total Cost]]</f>
        <v>12.450000000000001</v>
      </c>
      <c r="S576" s="34">
        <f>SalesTable47[[#This Row],[Profit]]/SalesTable47[[#This Row],[Net Revenue]]</f>
        <v>0.56411418214771192</v>
      </c>
      <c r="T576" s="3"/>
    </row>
    <row r="577" spans="1:20">
      <c r="A577" s="1">
        <v>45676</v>
      </c>
      <c r="B577" t="s">
        <v>635</v>
      </c>
      <c r="C577" t="s">
        <v>45</v>
      </c>
      <c r="D577" t="s">
        <v>46</v>
      </c>
      <c r="E577" t="s">
        <v>24</v>
      </c>
      <c r="F577" t="s">
        <v>18</v>
      </c>
      <c r="G577" t="s">
        <v>19</v>
      </c>
      <c r="H577" t="s">
        <v>33</v>
      </c>
      <c r="I577" s="2">
        <v>7</v>
      </c>
      <c r="J577" s="3">
        <v>22.79</v>
      </c>
      <c r="K577" s="4">
        <v>0</v>
      </c>
      <c r="L577" s="3">
        <v>8.43</v>
      </c>
      <c r="M577" s="3">
        <f>SalesTable47[[#This Row],[Quantity]]*SalesTable47[[#This Row],[Unit Cost]]</f>
        <v>59.01</v>
      </c>
      <c r="N577" s="3">
        <f>SalesTable47[[#This Row],[Net Revenue]]-SalesTable47[[#This Row],[Total Cost]]</f>
        <v>100.52000000000001</v>
      </c>
      <c r="O577" s="2">
        <v>0</v>
      </c>
      <c r="P577" s="3">
        <f>SalesTable47[[#This Row],[Unit Price]]*SalesTable47[[#This Row],[Quantity]]</f>
        <v>159.53</v>
      </c>
      <c r="Q577" s="3">
        <f>ROUND(SalesTable47[[#This Row],[Unit Price]]*SalesTable47[[#This Row],[Quantity]]*(1-SalesTable47[[#This Row],[Discount %]]),2)</f>
        <v>159.53</v>
      </c>
      <c r="R577" s="3">
        <f>SalesTable47[[#This Row],[Net Revenue]]-SalesTable47[[#This Row],[Total Cost]]</f>
        <v>100.52000000000001</v>
      </c>
      <c r="S577" s="34">
        <f>SalesTable47[[#This Row],[Profit]]/SalesTable47[[#This Row],[Net Revenue]]</f>
        <v>0.63010092145677932</v>
      </c>
      <c r="T577" s="3"/>
    </row>
    <row r="578" spans="1:20">
      <c r="A578" s="1">
        <v>45670</v>
      </c>
      <c r="B578" t="s">
        <v>636</v>
      </c>
      <c r="C578" t="s">
        <v>45</v>
      </c>
      <c r="D578" t="s">
        <v>46</v>
      </c>
      <c r="E578" t="s">
        <v>24</v>
      </c>
      <c r="F578" t="s">
        <v>25</v>
      </c>
      <c r="G578" t="s">
        <v>26</v>
      </c>
      <c r="H578" t="s">
        <v>33</v>
      </c>
      <c r="I578" s="2">
        <v>4</v>
      </c>
      <c r="J578" s="3">
        <v>22.84</v>
      </c>
      <c r="K578" s="4">
        <v>0</v>
      </c>
      <c r="L578" s="3">
        <v>8.6199999999999992</v>
      </c>
      <c r="M578" s="3">
        <f>SalesTable47[[#This Row],[Quantity]]*SalesTable47[[#This Row],[Unit Cost]]</f>
        <v>34.479999999999997</v>
      </c>
      <c r="N578" s="3">
        <f>SalesTable47[[#This Row],[Net Revenue]]-SalesTable47[[#This Row],[Total Cost]]</f>
        <v>56.88</v>
      </c>
      <c r="O578" s="2">
        <v>0</v>
      </c>
      <c r="P578" s="3">
        <f>SalesTable47[[#This Row],[Unit Price]]*SalesTable47[[#This Row],[Quantity]]</f>
        <v>91.36</v>
      </c>
      <c r="Q578" s="3">
        <f>ROUND(SalesTable47[[#This Row],[Unit Price]]*SalesTable47[[#This Row],[Quantity]]*(1-SalesTable47[[#This Row],[Discount %]]),2)</f>
        <v>91.36</v>
      </c>
      <c r="R578" s="3">
        <f>SalesTable47[[#This Row],[Net Revenue]]-SalesTable47[[#This Row],[Total Cost]]</f>
        <v>56.88</v>
      </c>
      <c r="S578" s="34">
        <f>SalesTable47[[#This Row],[Profit]]/SalesTable47[[#This Row],[Net Revenue]]</f>
        <v>0.62259194395796846</v>
      </c>
      <c r="T578" s="3"/>
    </row>
    <row r="579" spans="1:20">
      <c r="A579" s="1">
        <v>45984</v>
      </c>
      <c r="B579" t="s">
        <v>637</v>
      </c>
      <c r="C579" t="s">
        <v>35</v>
      </c>
      <c r="D579" t="s">
        <v>36</v>
      </c>
      <c r="E579" t="s">
        <v>17</v>
      </c>
      <c r="F579" t="s">
        <v>18</v>
      </c>
      <c r="G579" t="s">
        <v>19</v>
      </c>
      <c r="H579" t="s">
        <v>33</v>
      </c>
      <c r="I579" s="2">
        <v>2</v>
      </c>
      <c r="J579" s="3">
        <v>24.49</v>
      </c>
      <c r="K579" s="4">
        <v>0.15</v>
      </c>
      <c r="L579" s="3">
        <v>9.49</v>
      </c>
      <c r="M579" s="3">
        <f>SalesTable47[[#This Row],[Quantity]]*SalesTable47[[#This Row],[Unit Cost]]</f>
        <v>18.98</v>
      </c>
      <c r="N579" s="3">
        <f>SalesTable47[[#This Row],[Net Revenue]]-SalesTable47[[#This Row],[Total Cost]]</f>
        <v>22.650000000000002</v>
      </c>
      <c r="O579" s="2">
        <v>0</v>
      </c>
      <c r="P579" s="3">
        <f>SalesTable47[[#This Row],[Unit Price]]*SalesTable47[[#This Row],[Quantity]]</f>
        <v>48.98</v>
      </c>
      <c r="Q579" s="3">
        <f>ROUND(SalesTable47[[#This Row],[Unit Price]]*SalesTable47[[#This Row],[Quantity]]*(1-SalesTable47[[#This Row],[Discount %]]),2)</f>
        <v>41.63</v>
      </c>
      <c r="R579" s="3">
        <f>SalesTable47[[#This Row],[Net Revenue]]-SalesTable47[[#This Row],[Total Cost]]</f>
        <v>22.650000000000002</v>
      </c>
      <c r="S579" s="34">
        <f>SalesTable47[[#This Row],[Profit]]/SalesTable47[[#This Row],[Net Revenue]]</f>
        <v>0.54407878933461451</v>
      </c>
      <c r="T579" s="3"/>
    </row>
    <row r="580" spans="1:20">
      <c r="A580" s="1">
        <v>45781</v>
      </c>
      <c r="B580" t="s">
        <v>638</v>
      </c>
      <c r="C580" t="s">
        <v>73</v>
      </c>
      <c r="D580" t="s">
        <v>74</v>
      </c>
      <c r="E580" t="s">
        <v>75</v>
      </c>
      <c r="F580" t="s">
        <v>41</v>
      </c>
      <c r="G580" t="s">
        <v>42</v>
      </c>
      <c r="H580" t="s">
        <v>33</v>
      </c>
      <c r="I580" s="2">
        <v>8</v>
      </c>
      <c r="J580" s="3">
        <v>31.88</v>
      </c>
      <c r="K580" s="4">
        <v>0</v>
      </c>
      <c r="L580" s="3">
        <v>14.37</v>
      </c>
      <c r="M580" s="3">
        <f>SalesTable47[[#This Row],[Quantity]]*SalesTable47[[#This Row],[Unit Cost]]</f>
        <v>114.96</v>
      </c>
      <c r="N580" s="3">
        <f>SalesTable47[[#This Row],[Net Revenue]]-SalesTable47[[#This Row],[Total Cost]]</f>
        <v>140.07999999999998</v>
      </c>
      <c r="O580" s="2">
        <v>0</v>
      </c>
      <c r="P580" s="3">
        <f>SalesTable47[[#This Row],[Unit Price]]*SalesTable47[[#This Row],[Quantity]]</f>
        <v>255.04</v>
      </c>
      <c r="Q580" s="3">
        <f>ROUND(SalesTable47[[#This Row],[Unit Price]]*SalesTable47[[#This Row],[Quantity]]*(1-SalesTable47[[#This Row],[Discount %]]),2)</f>
        <v>255.04</v>
      </c>
      <c r="R580" s="3">
        <f>SalesTable47[[#This Row],[Net Revenue]]-SalesTable47[[#This Row],[Total Cost]]</f>
        <v>140.07999999999998</v>
      </c>
      <c r="S580" s="34">
        <f>SalesTable47[[#This Row],[Profit]]/SalesTable47[[#This Row],[Net Revenue]]</f>
        <v>0.54924717691342528</v>
      </c>
      <c r="T580" s="3"/>
    </row>
    <row r="581" spans="1:20">
      <c r="A581" s="1">
        <v>45996</v>
      </c>
      <c r="B581" t="s">
        <v>639</v>
      </c>
      <c r="C581" t="s">
        <v>39</v>
      </c>
      <c r="D581" t="s">
        <v>40</v>
      </c>
      <c r="E581" t="s">
        <v>30</v>
      </c>
      <c r="F581" t="s">
        <v>18</v>
      </c>
      <c r="G581" t="s">
        <v>19</v>
      </c>
      <c r="H581" t="s">
        <v>33</v>
      </c>
      <c r="I581" s="2">
        <v>8</v>
      </c>
      <c r="J581" s="3">
        <v>54.36</v>
      </c>
      <c r="K581" s="4">
        <v>0.1</v>
      </c>
      <c r="L581" s="3">
        <v>27.35</v>
      </c>
      <c r="M581" s="3">
        <f>SalesTable47[[#This Row],[Quantity]]*SalesTable47[[#This Row],[Unit Cost]]</f>
        <v>218.8</v>
      </c>
      <c r="N581" s="3">
        <f>SalesTable47[[#This Row],[Net Revenue]]-SalesTable47[[#This Row],[Total Cost]]</f>
        <v>172.58999999999997</v>
      </c>
      <c r="O581" s="2">
        <v>0</v>
      </c>
      <c r="P581" s="3">
        <f>SalesTable47[[#This Row],[Unit Price]]*SalesTable47[[#This Row],[Quantity]]</f>
        <v>434.88</v>
      </c>
      <c r="Q581" s="3">
        <f>ROUND(SalesTable47[[#This Row],[Unit Price]]*SalesTable47[[#This Row],[Quantity]]*(1-SalesTable47[[#This Row],[Discount %]]),2)</f>
        <v>391.39</v>
      </c>
      <c r="R581" s="3">
        <f>SalesTable47[[#This Row],[Net Revenue]]-SalesTable47[[#This Row],[Total Cost]]</f>
        <v>172.58999999999997</v>
      </c>
      <c r="S581" s="34">
        <f>SalesTable47[[#This Row],[Profit]]/SalesTable47[[#This Row],[Net Revenue]]</f>
        <v>0.44096681059812459</v>
      </c>
      <c r="T581" s="3"/>
    </row>
    <row r="582" spans="1:20">
      <c r="A582" s="1">
        <v>46013</v>
      </c>
      <c r="B582" t="s">
        <v>640</v>
      </c>
      <c r="C582" t="s">
        <v>69</v>
      </c>
      <c r="D582" t="s">
        <v>70</v>
      </c>
      <c r="E582" t="s">
        <v>30</v>
      </c>
      <c r="F582" t="s">
        <v>31</v>
      </c>
      <c r="G582" t="s">
        <v>32</v>
      </c>
      <c r="H582" t="s">
        <v>33</v>
      </c>
      <c r="I582" s="2">
        <v>6</v>
      </c>
      <c r="J582" s="3">
        <v>39.07</v>
      </c>
      <c r="K582" s="4">
        <v>0.05</v>
      </c>
      <c r="L582" s="3">
        <v>18.39</v>
      </c>
      <c r="M582" s="3">
        <f>SalesTable47[[#This Row],[Quantity]]*SalesTable47[[#This Row],[Unit Cost]]</f>
        <v>110.34</v>
      </c>
      <c r="N582" s="3">
        <f>SalesTable47[[#This Row],[Net Revenue]]-SalesTable47[[#This Row],[Total Cost]]</f>
        <v>112.35999999999999</v>
      </c>
      <c r="O582" s="2">
        <v>0</v>
      </c>
      <c r="P582" s="3">
        <f>SalesTable47[[#This Row],[Unit Price]]*SalesTable47[[#This Row],[Quantity]]</f>
        <v>234.42000000000002</v>
      </c>
      <c r="Q582" s="3">
        <f>ROUND(SalesTable47[[#This Row],[Unit Price]]*SalesTable47[[#This Row],[Quantity]]*(1-SalesTable47[[#This Row],[Discount %]]),2)</f>
        <v>222.7</v>
      </c>
      <c r="R582" s="3">
        <f>SalesTable47[[#This Row],[Net Revenue]]-SalesTable47[[#This Row],[Total Cost]]</f>
        <v>112.35999999999999</v>
      </c>
      <c r="S582" s="34">
        <f>SalesTable47[[#This Row],[Profit]]/SalesTable47[[#This Row],[Net Revenue]]</f>
        <v>0.50453524921418946</v>
      </c>
      <c r="T582" s="3"/>
    </row>
    <row r="583" spans="1:20">
      <c r="A583" s="1">
        <v>45903</v>
      </c>
      <c r="B583" t="s">
        <v>641</v>
      </c>
      <c r="C583" t="s">
        <v>73</v>
      </c>
      <c r="D583" t="s">
        <v>74</v>
      </c>
      <c r="E583" t="s">
        <v>75</v>
      </c>
      <c r="F583" t="s">
        <v>52</v>
      </c>
      <c r="G583" t="s">
        <v>53</v>
      </c>
      <c r="H583" t="s">
        <v>33</v>
      </c>
      <c r="I583" s="2">
        <v>1</v>
      </c>
      <c r="J583" s="3">
        <v>32.5</v>
      </c>
      <c r="K583" s="4">
        <v>0.05</v>
      </c>
      <c r="L583" s="3">
        <v>13.93</v>
      </c>
      <c r="M583" s="3">
        <f>SalesTable47[[#This Row],[Quantity]]*SalesTable47[[#This Row],[Unit Cost]]</f>
        <v>13.93</v>
      </c>
      <c r="N583" s="3">
        <f>SalesTable47[[#This Row],[Net Revenue]]-SalesTable47[[#This Row],[Total Cost]]</f>
        <v>16.95</v>
      </c>
      <c r="O583" s="2">
        <v>0</v>
      </c>
      <c r="P583" s="3">
        <f>SalesTable47[[#This Row],[Unit Price]]*SalesTable47[[#This Row],[Quantity]]</f>
        <v>32.5</v>
      </c>
      <c r="Q583" s="3">
        <f>ROUND(SalesTable47[[#This Row],[Unit Price]]*SalesTable47[[#This Row],[Quantity]]*(1-SalesTable47[[#This Row],[Discount %]]),2)</f>
        <v>30.88</v>
      </c>
      <c r="R583" s="3">
        <f>SalesTable47[[#This Row],[Net Revenue]]-SalesTable47[[#This Row],[Total Cost]]</f>
        <v>16.95</v>
      </c>
      <c r="S583" s="34">
        <f>SalesTable47[[#This Row],[Profit]]/SalesTable47[[#This Row],[Net Revenue]]</f>
        <v>0.5488989637305699</v>
      </c>
      <c r="T583" s="3"/>
    </row>
    <row r="584" spans="1:20">
      <c r="A584" s="1">
        <v>45982</v>
      </c>
      <c r="B584" t="s">
        <v>642</v>
      </c>
      <c r="C584" t="s">
        <v>63</v>
      </c>
      <c r="D584" t="s">
        <v>64</v>
      </c>
      <c r="E584" t="s">
        <v>17</v>
      </c>
      <c r="F584" t="s">
        <v>31</v>
      </c>
      <c r="G584" t="s">
        <v>32</v>
      </c>
      <c r="H584" t="s">
        <v>20</v>
      </c>
      <c r="I584" s="2">
        <v>2</v>
      </c>
      <c r="J584" s="3">
        <v>80.14</v>
      </c>
      <c r="K584" s="4">
        <v>0.15</v>
      </c>
      <c r="L584" s="3">
        <v>44.59</v>
      </c>
      <c r="M584" s="3">
        <f>SalesTable47[[#This Row],[Quantity]]*SalesTable47[[#This Row],[Unit Cost]]</f>
        <v>89.18</v>
      </c>
      <c r="N584" s="3">
        <f>SalesTable47[[#This Row],[Net Revenue]]-SalesTable47[[#This Row],[Total Cost]]</f>
        <v>47.06</v>
      </c>
      <c r="O584" s="2">
        <v>2</v>
      </c>
      <c r="P584" s="3">
        <f>SalesTable47[[#This Row],[Unit Price]]*SalesTable47[[#This Row],[Quantity]]</f>
        <v>160.28</v>
      </c>
      <c r="Q584" s="3">
        <f>ROUND(SalesTable47[[#This Row],[Unit Price]]*SalesTable47[[#This Row],[Quantity]]*(1-SalesTable47[[#This Row],[Discount %]]),2)</f>
        <v>136.24</v>
      </c>
      <c r="R584" s="3">
        <f>SalesTable47[[#This Row],[Net Revenue]]-SalesTable47[[#This Row],[Total Cost]]</f>
        <v>47.06</v>
      </c>
      <c r="S584" s="34">
        <f>SalesTable47[[#This Row],[Profit]]/SalesTable47[[#This Row],[Net Revenue]]</f>
        <v>0.34541984732824427</v>
      </c>
      <c r="T584" s="3"/>
    </row>
    <row r="585" spans="1:20">
      <c r="A585" s="1">
        <v>45677</v>
      </c>
      <c r="B585" t="s">
        <v>643</v>
      </c>
      <c r="C585" t="s">
        <v>22</v>
      </c>
      <c r="D585" t="s">
        <v>23</v>
      </c>
      <c r="E585" t="s">
        <v>24</v>
      </c>
      <c r="F585" t="s">
        <v>25</v>
      </c>
      <c r="G585" t="s">
        <v>26</v>
      </c>
      <c r="H585" t="s">
        <v>20</v>
      </c>
      <c r="I585" s="2">
        <v>4</v>
      </c>
      <c r="J585" s="3">
        <v>13.03</v>
      </c>
      <c r="K585" s="4">
        <v>0.2</v>
      </c>
      <c r="L585" s="3">
        <v>4.3</v>
      </c>
      <c r="M585" s="3">
        <f>SalesTable47[[#This Row],[Quantity]]*SalesTable47[[#This Row],[Unit Cost]]</f>
        <v>17.2</v>
      </c>
      <c r="N585" s="3">
        <f>SalesTable47[[#This Row],[Net Revenue]]-SalesTable47[[#This Row],[Total Cost]]</f>
        <v>24.500000000000004</v>
      </c>
      <c r="O585" s="2">
        <v>4</v>
      </c>
      <c r="P585" s="3">
        <f>SalesTable47[[#This Row],[Unit Price]]*SalesTable47[[#This Row],[Quantity]]</f>
        <v>52.12</v>
      </c>
      <c r="Q585" s="3">
        <f>ROUND(SalesTable47[[#This Row],[Unit Price]]*SalesTable47[[#This Row],[Quantity]]*(1-SalesTable47[[#This Row],[Discount %]]),2)</f>
        <v>41.7</v>
      </c>
      <c r="R585" s="3">
        <f>SalesTable47[[#This Row],[Net Revenue]]-SalesTable47[[#This Row],[Total Cost]]</f>
        <v>24.500000000000004</v>
      </c>
      <c r="S585" s="34">
        <f>SalesTable47[[#This Row],[Profit]]/SalesTable47[[#This Row],[Net Revenue]]</f>
        <v>0.58752997601918466</v>
      </c>
      <c r="T585" s="3"/>
    </row>
    <row r="586" spans="1:20">
      <c r="A586" s="1">
        <v>45875</v>
      </c>
      <c r="B586" t="s">
        <v>644</v>
      </c>
      <c r="C586" t="s">
        <v>66</v>
      </c>
      <c r="D586" t="s">
        <v>67</v>
      </c>
      <c r="E586" t="s">
        <v>30</v>
      </c>
      <c r="F586" t="s">
        <v>18</v>
      </c>
      <c r="G586" t="s">
        <v>19</v>
      </c>
      <c r="H586" t="s">
        <v>33</v>
      </c>
      <c r="I586" s="2">
        <v>2</v>
      </c>
      <c r="J586" s="3">
        <v>69.75</v>
      </c>
      <c r="K586" s="4">
        <v>0</v>
      </c>
      <c r="L586" s="3">
        <v>33.36</v>
      </c>
      <c r="M586" s="3">
        <f>SalesTable47[[#This Row],[Quantity]]*SalesTable47[[#This Row],[Unit Cost]]</f>
        <v>66.72</v>
      </c>
      <c r="N586" s="3">
        <f>SalesTable47[[#This Row],[Net Revenue]]-SalesTable47[[#This Row],[Total Cost]]</f>
        <v>72.78</v>
      </c>
      <c r="O586" s="2">
        <v>0</v>
      </c>
      <c r="P586" s="3">
        <f>SalesTable47[[#This Row],[Unit Price]]*SalesTable47[[#This Row],[Quantity]]</f>
        <v>139.5</v>
      </c>
      <c r="Q586" s="3">
        <f>ROUND(SalesTable47[[#This Row],[Unit Price]]*SalesTable47[[#This Row],[Quantity]]*(1-SalesTable47[[#This Row],[Discount %]]),2)</f>
        <v>139.5</v>
      </c>
      <c r="R586" s="3">
        <f>SalesTable47[[#This Row],[Net Revenue]]-SalesTable47[[#This Row],[Total Cost]]</f>
        <v>72.78</v>
      </c>
      <c r="S586" s="34">
        <f>SalesTable47[[#This Row],[Profit]]/SalesTable47[[#This Row],[Net Revenue]]</f>
        <v>0.52172043010752689</v>
      </c>
      <c r="T586" s="3"/>
    </row>
    <row r="587" spans="1:20">
      <c r="A587" s="1">
        <v>45993</v>
      </c>
      <c r="B587" t="s">
        <v>645</v>
      </c>
      <c r="C587" t="s">
        <v>66</v>
      </c>
      <c r="D587" t="s">
        <v>67</v>
      </c>
      <c r="E587" t="s">
        <v>30</v>
      </c>
      <c r="F587" t="s">
        <v>52</v>
      </c>
      <c r="G587" t="s">
        <v>53</v>
      </c>
      <c r="H587" t="s">
        <v>20</v>
      </c>
      <c r="I587" s="2">
        <v>4</v>
      </c>
      <c r="J587" s="3">
        <v>70.849999999999994</v>
      </c>
      <c r="K587" s="4">
        <v>0.15</v>
      </c>
      <c r="L587" s="3">
        <v>34.29</v>
      </c>
      <c r="M587" s="3">
        <f>SalesTable47[[#This Row],[Quantity]]*SalesTable47[[#This Row],[Unit Cost]]</f>
        <v>137.16</v>
      </c>
      <c r="N587" s="3">
        <f>SalesTable47[[#This Row],[Net Revenue]]-SalesTable47[[#This Row],[Total Cost]]</f>
        <v>103.72999999999999</v>
      </c>
      <c r="O587" s="2">
        <v>4</v>
      </c>
      <c r="P587" s="3">
        <f>SalesTable47[[#This Row],[Unit Price]]*SalesTable47[[#This Row],[Quantity]]</f>
        <v>283.39999999999998</v>
      </c>
      <c r="Q587" s="3">
        <f>ROUND(SalesTable47[[#This Row],[Unit Price]]*SalesTable47[[#This Row],[Quantity]]*(1-SalesTable47[[#This Row],[Discount %]]),2)</f>
        <v>240.89</v>
      </c>
      <c r="R587" s="3">
        <f>SalesTable47[[#This Row],[Net Revenue]]-SalesTable47[[#This Row],[Total Cost]]</f>
        <v>103.72999999999999</v>
      </c>
      <c r="S587" s="34">
        <f>SalesTable47[[#This Row],[Profit]]/SalesTable47[[#This Row],[Net Revenue]]</f>
        <v>0.43061148241936154</v>
      </c>
      <c r="T587" s="3"/>
    </row>
    <row r="588" spans="1:20">
      <c r="A588" s="1">
        <v>45948</v>
      </c>
      <c r="B588" t="s">
        <v>646</v>
      </c>
      <c r="C588" t="s">
        <v>66</v>
      </c>
      <c r="D588" t="s">
        <v>67</v>
      </c>
      <c r="E588" t="s">
        <v>30</v>
      </c>
      <c r="F588" t="s">
        <v>52</v>
      </c>
      <c r="G588" t="s">
        <v>53</v>
      </c>
      <c r="H588" t="s">
        <v>33</v>
      </c>
      <c r="I588" s="2">
        <v>1</v>
      </c>
      <c r="J588" s="3">
        <v>71.260000000000005</v>
      </c>
      <c r="K588" s="4">
        <v>0.15</v>
      </c>
      <c r="L588" s="3">
        <v>33.450000000000003</v>
      </c>
      <c r="M588" s="3">
        <f>SalesTable47[[#This Row],[Quantity]]*SalesTable47[[#This Row],[Unit Cost]]</f>
        <v>33.450000000000003</v>
      </c>
      <c r="N588" s="3">
        <f>SalesTable47[[#This Row],[Net Revenue]]-SalesTable47[[#This Row],[Total Cost]]</f>
        <v>27.119999999999997</v>
      </c>
      <c r="O588" s="2">
        <v>0</v>
      </c>
      <c r="P588" s="3">
        <f>SalesTable47[[#This Row],[Unit Price]]*SalesTable47[[#This Row],[Quantity]]</f>
        <v>71.260000000000005</v>
      </c>
      <c r="Q588" s="3">
        <f>ROUND(SalesTable47[[#This Row],[Unit Price]]*SalesTable47[[#This Row],[Quantity]]*(1-SalesTable47[[#This Row],[Discount %]]),2)</f>
        <v>60.57</v>
      </c>
      <c r="R588" s="3">
        <f>SalesTable47[[#This Row],[Net Revenue]]-SalesTable47[[#This Row],[Total Cost]]</f>
        <v>27.119999999999997</v>
      </c>
      <c r="S588" s="34">
        <f>SalesTable47[[#This Row],[Profit]]/SalesTable47[[#This Row],[Net Revenue]]</f>
        <v>0.44774640911342245</v>
      </c>
      <c r="T588" s="3"/>
    </row>
    <row r="589" spans="1:20">
      <c r="A589" s="1">
        <v>45798</v>
      </c>
      <c r="B589" t="s">
        <v>647</v>
      </c>
      <c r="C589" t="s">
        <v>15</v>
      </c>
      <c r="D589" t="s">
        <v>16</v>
      </c>
      <c r="E589" t="s">
        <v>17</v>
      </c>
      <c r="F589" t="s">
        <v>52</v>
      </c>
      <c r="G589" t="s">
        <v>53</v>
      </c>
      <c r="H589" t="s">
        <v>33</v>
      </c>
      <c r="I589" s="2">
        <v>9</v>
      </c>
      <c r="J589" s="3">
        <v>29.35</v>
      </c>
      <c r="K589" s="4">
        <v>0.05</v>
      </c>
      <c r="L589" s="3">
        <v>12.2</v>
      </c>
      <c r="M589" s="3">
        <f>SalesTable47[[#This Row],[Quantity]]*SalesTable47[[#This Row],[Unit Cost]]</f>
        <v>109.8</v>
      </c>
      <c r="N589" s="3">
        <f>SalesTable47[[#This Row],[Net Revenue]]-SalesTable47[[#This Row],[Total Cost]]</f>
        <v>141.13999999999999</v>
      </c>
      <c r="O589" s="2">
        <v>0</v>
      </c>
      <c r="P589" s="3">
        <f>SalesTable47[[#This Row],[Unit Price]]*SalesTable47[[#This Row],[Quantity]]</f>
        <v>264.15000000000003</v>
      </c>
      <c r="Q589" s="3">
        <f>ROUND(SalesTable47[[#This Row],[Unit Price]]*SalesTable47[[#This Row],[Quantity]]*(1-SalesTable47[[#This Row],[Discount %]]),2)</f>
        <v>250.94</v>
      </c>
      <c r="R589" s="3">
        <f>SalesTable47[[#This Row],[Net Revenue]]-SalesTable47[[#This Row],[Total Cost]]</f>
        <v>141.13999999999999</v>
      </c>
      <c r="S589" s="34">
        <f>SalesTable47[[#This Row],[Profit]]/SalesTable47[[#This Row],[Net Revenue]]</f>
        <v>0.56244520602534465</v>
      </c>
      <c r="T589" s="3"/>
    </row>
    <row r="590" spans="1:20">
      <c r="A590" s="1">
        <v>45831</v>
      </c>
      <c r="B590" t="s">
        <v>648</v>
      </c>
      <c r="C590" t="s">
        <v>63</v>
      </c>
      <c r="D590" t="s">
        <v>64</v>
      </c>
      <c r="E590" t="s">
        <v>17</v>
      </c>
      <c r="F590" t="s">
        <v>18</v>
      </c>
      <c r="G590" t="s">
        <v>19</v>
      </c>
      <c r="H590" t="s">
        <v>33</v>
      </c>
      <c r="I590" s="2">
        <v>7</v>
      </c>
      <c r="J590" s="3">
        <v>79.77</v>
      </c>
      <c r="K590" s="4">
        <v>0</v>
      </c>
      <c r="L590" s="3">
        <v>44.22</v>
      </c>
      <c r="M590" s="3">
        <f>SalesTable47[[#This Row],[Quantity]]*SalesTable47[[#This Row],[Unit Cost]]</f>
        <v>309.53999999999996</v>
      </c>
      <c r="N590" s="3">
        <f>SalesTable47[[#This Row],[Net Revenue]]-SalesTable47[[#This Row],[Total Cost]]</f>
        <v>248.85000000000002</v>
      </c>
      <c r="O590" s="2">
        <v>0</v>
      </c>
      <c r="P590" s="3">
        <f>SalesTable47[[#This Row],[Unit Price]]*SalesTable47[[#This Row],[Quantity]]</f>
        <v>558.39</v>
      </c>
      <c r="Q590" s="3">
        <f>ROUND(SalesTable47[[#This Row],[Unit Price]]*SalesTable47[[#This Row],[Quantity]]*(1-SalesTable47[[#This Row],[Discount %]]),2)</f>
        <v>558.39</v>
      </c>
      <c r="R590" s="3">
        <f>SalesTable47[[#This Row],[Net Revenue]]-SalesTable47[[#This Row],[Total Cost]]</f>
        <v>248.85000000000002</v>
      </c>
      <c r="S590" s="34">
        <f>SalesTable47[[#This Row],[Profit]]/SalesTable47[[#This Row],[Net Revenue]]</f>
        <v>0.44565626175253858</v>
      </c>
      <c r="T590" s="3"/>
    </row>
    <row r="591" spans="1:20">
      <c r="A591" s="1">
        <v>45704</v>
      </c>
      <c r="B591" t="s">
        <v>649</v>
      </c>
      <c r="C591" t="s">
        <v>89</v>
      </c>
      <c r="D591" t="s">
        <v>90</v>
      </c>
      <c r="E591" t="s">
        <v>75</v>
      </c>
      <c r="F591" t="s">
        <v>31</v>
      </c>
      <c r="G591" t="s">
        <v>32</v>
      </c>
      <c r="H591" t="s">
        <v>20</v>
      </c>
      <c r="I591" s="2">
        <v>2</v>
      </c>
      <c r="J591" s="3">
        <v>19.079999999999998</v>
      </c>
      <c r="K591" s="4">
        <v>0.2</v>
      </c>
      <c r="L591" s="3">
        <v>6.98</v>
      </c>
      <c r="M591" s="3">
        <f>SalesTable47[[#This Row],[Quantity]]*SalesTable47[[#This Row],[Unit Cost]]</f>
        <v>13.96</v>
      </c>
      <c r="N591" s="3">
        <f>SalesTable47[[#This Row],[Net Revenue]]-SalesTable47[[#This Row],[Total Cost]]</f>
        <v>16.57</v>
      </c>
      <c r="O591" s="2">
        <v>2</v>
      </c>
      <c r="P591" s="3">
        <f>SalesTable47[[#This Row],[Unit Price]]*SalesTable47[[#This Row],[Quantity]]</f>
        <v>38.159999999999997</v>
      </c>
      <c r="Q591" s="3">
        <f>ROUND(SalesTable47[[#This Row],[Unit Price]]*SalesTable47[[#This Row],[Quantity]]*(1-SalesTable47[[#This Row],[Discount %]]),2)</f>
        <v>30.53</v>
      </c>
      <c r="R591" s="3">
        <f>SalesTable47[[#This Row],[Net Revenue]]-SalesTable47[[#This Row],[Total Cost]]</f>
        <v>16.57</v>
      </c>
      <c r="S591" s="34">
        <f>SalesTable47[[#This Row],[Profit]]/SalesTable47[[#This Row],[Net Revenue]]</f>
        <v>0.54274484113986243</v>
      </c>
      <c r="T591" s="3"/>
    </row>
    <row r="592" spans="1:20">
      <c r="A592" s="1">
        <v>45798</v>
      </c>
      <c r="B592" t="s">
        <v>650</v>
      </c>
      <c r="C592" t="s">
        <v>66</v>
      </c>
      <c r="D592" t="s">
        <v>67</v>
      </c>
      <c r="E592" t="s">
        <v>30</v>
      </c>
      <c r="F592" t="s">
        <v>18</v>
      </c>
      <c r="G592" t="s">
        <v>19</v>
      </c>
      <c r="H592" t="s">
        <v>33</v>
      </c>
      <c r="I592" s="2">
        <v>3</v>
      </c>
      <c r="J592" s="3">
        <v>69.63</v>
      </c>
      <c r="K592" s="4">
        <v>0.05</v>
      </c>
      <c r="L592" s="3">
        <v>34.07</v>
      </c>
      <c r="M592" s="3">
        <f>SalesTable47[[#This Row],[Quantity]]*SalesTable47[[#This Row],[Unit Cost]]</f>
        <v>102.21000000000001</v>
      </c>
      <c r="N592" s="3">
        <f>SalesTable47[[#This Row],[Net Revenue]]-SalesTable47[[#This Row],[Total Cost]]</f>
        <v>96.239999999999981</v>
      </c>
      <c r="O592" s="2">
        <v>0</v>
      </c>
      <c r="P592" s="3">
        <f>SalesTable47[[#This Row],[Unit Price]]*SalesTable47[[#This Row],[Quantity]]</f>
        <v>208.89</v>
      </c>
      <c r="Q592" s="3">
        <f>ROUND(SalesTable47[[#This Row],[Unit Price]]*SalesTable47[[#This Row],[Quantity]]*(1-SalesTable47[[#This Row],[Discount %]]),2)</f>
        <v>198.45</v>
      </c>
      <c r="R592" s="3">
        <f>SalesTable47[[#This Row],[Net Revenue]]-SalesTable47[[#This Row],[Total Cost]]</f>
        <v>96.239999999999981</v>
      </c>
      <c r="S592" s="34">
        <f>SalesTable47[[#This Row],[Profit]]/SalesTable47[[#This Row],[Net Revenue]]</f>
        <v>0.48495842781557058</v>
      </c>
      <c r="T592" s="3"/>
    </row>
    <row r="593" spans="1:20">
      <c r="A593" s="1">
        <v>45670</v>
      </c>
      <c r="B593" t="s">
        <v>651</v>
      </c>
      <c r="C593" t="s">
        <v>66</v>
      </c>
      <c r="D593" t="s">
        <v>67</v>
      </c>
      <c r="E593" t="s">
        <v>30</v>
      </c>
      <c r="F593" t="s">
        <v>18</v>
      </c>
      <c r="G593" t="s">
        <v>19</v>
      </c>
      <c r="H593" t="s">
        <v>20</v>
      </c>
      <c r="I593" s="2">
        <v>5</v>
      </c>
      <c r="J593" s="3">
        <v>69.7</v>
      </c>
      <c r="K593" s="4">
        <v>0.1</v>
      </c>
      <c r="L593" s="3">
        <v>33.79</v>
      </c>
      <c r="M593" s="3">
        <f>SalesTable47[[#This Row],[Quantity]]*SalesTable47[[#This Row],[Unit Cost]]</f>
        <v>168.95</v>
      </c>
      <c r="N593" s="3">
        <f>SalesTable47[[#This Row],[Net Revenue]]-SalesTable47[[#This Row],[Total Cost]]</f>
        <v>144.69999999999999</v>
      </c>
      <c r="O593" s="2">
        <v>5</v>
      </c>
      <c r="P593" s="3">
        <f>SalesTable47[[#This Row],[Unit Price]]*SalesTable47[[#This Row],[Quantity]]</f>
        <v>348.5</v>
      </c>
      <c r="Q593" s="3">
        <f>ROUND(SalesTable47[[#This Row],[Unit Price]]*SalesTable47[[#This Row],[Quantity]]*(1-SalesTable47[[#This Row],[Discount %]]),2)</f>
        <v>313.64999999999998</v>
      </c>
      <c r="R593" s="3">
        <f>SalesTable47[[#This Row],[Net Revenue]]-SalesTable47[[#This Row],[Total Cost]]</f>
        <v>144.69999999999999</v>
      </c>
      <c r="S593" s="34">
        <f>SalesTable47[[#This Row],[Profit]]/SalesTable47[[#This Row],[Net Revenue]]</f>
        <v>0.46134226048142835</v>
      </c>
      <c r="T593" s="3"/>
    </row>
    <row r="594" spans="1:20">
      <c r="A594" s="1">
        <v>45936</v>
      </c>
      <c r="B594" t="s">
        <v>652</v>
      </c>
      <c r="C594" t="s">
        <v>45</v>
      </c>
      <c r="D594" t="s">
        <v>46</v>
      </c>
      <c r="E594" t="s">
        <v>24</v>
      </c>
      <c r="F594" t="s">
        <v>41</v>
      </c>
      <c r="G594" t="s">
        <v>42</v>
      </c>
      <c r="H594" t="s">
        <v>33</v>
      </c>
      <c r="I594" s="2">
        <v>5</v>
      </c>
      <c r="J594" s="3">
        <v>23.45</v>
      </c>
      <c r="K594" s="4">
        <v>0</v>
      </c>
      <c r="L594" s="3">
        <v>8.5299999999999994</v>
      </c>
      <c r="M594" s="3">
        <f>SalesTable47[[#This Row],[Quantity]]*SalesTable47[[#This Row],[Unit Cost]]</f>
        <v>42.65</v>
      </c>
      <c r="N594" s="3">
        <f>SalesTable47[[#This Row],[Net Revenue]]-SalesTable47[[#This Row],[Total Cost]]</f>
        <v>74.599999999999994</v>
      </c>
      <c r="O594" s="2">
        <v>0</v>
      </c>
      <c r="P594" s="3">
        <f>SalesTable47[[#This Row],[Unit Price]]*SalesTable47[[#This Row],[Quantity]]</f>
        <v>117.25</v>
      </c>
      <c r="Q594" s="3">
        <f>ROUND(SalesTable47[[#This Row],[Unit Price]]*SalesTable47[[#This Row],[Quantity]]*(1-SalesTable47[[#This Row],[Discount %]]),2)</f>
        <v>117.25</v>
      </c>
      <c r="R594" s="3">
        <f>SalesTable47[[#This Row],[Net Revenue]]-SalesTable47[[#This Row],[Total Cost]]</f>
        <v>74.599999999999994</v>
      </c>
      <c r="S594" s="34">
        <f>SalesTable47[[#This Row],[Profit]]/SalesTable47[[#This Row],[Net Revenue]]</f>
        <v>0.63624733475479744</v>
      </c>
      <c r="T594" s="3"/>
    </row>
    <row r="595" spans="1:20">
      <c r="A595" s="1">
        <v>45856</v>
      </c>
      <c r="B595" t="s">
        <v>653</v>
      </c>
      <c r="C595" t="s">
        <v>66</v>
      </c>
      <c r="D595" t="s">
        <v>67</v>
      </c>
      <c r="E595" t="s">
        <v>30</v>
      </c>
      <c r="F595" t="s">
        <v>52</v>
      </c>
      <c r="G595" t="s">
        <v>53</v>
      </c>
      <c r="H595" t="s">
        <v>20</v>
      </c>
      <c r="I595" s="2">
        <v>9</v>
      </c>
      <c r="J595" s="3">
        <v>68.180000000000007</v>
      </c>
      <c r="K595" s="4">
        <v>0</v>
      </c>
      <c r="L595" s="3">
        <v>34.130000000000003</v>
      </c>
      <c r="M595" s="3">
        <f>SalesTable47[[#This Row],[Quantity]]*SalesTable47[[#This Row],[Unit Cost]]</f>
        <v>307.17</v>
      </c>
      <c r="N595" s="3">
        <f>SalesTable47[[#This Row],[Net Revenue]]-SalesTable47[[#This Row],[Total Cost]]</f>
        <v>306.45</v>
      </c>
      <c r="O595" s="2">
        <v>9</v>
      </c>
      <c r="P595" s="3">
        <f>SalesTable47[[#This Row],[Unit Price]]*SalesTable47[[#This Row],[Quantity]]</f>
        <v>613.62000000000012</v>
      </c>
      <c r="Q595" s="3">
        <f>ROUND(SalesTable47[[#This Row],[Unit Price]]*SalesTable47[[#This Row],[Quantity]]*(1-SalesTable47[[#This Row],[Discount %]]),2)</f>
        <v>613.62</v>
      </c>
      <c r="R595" s="3">
        <f>SalesTable47[[#This Row],[Net Revenue]]-SalesTable47[[#This Row],[Total Cost]]</f>
        <v>306.45</v>
      </c>
      <c r="S595" s="34">
        <f>SalesTable47[[#This Row],[Profit]]/SalesTable47[[#This Row],[Net Revenue]]</f>
        <v>0.49941331768847169</v>
      </c>
      <c r="T595" s="3"/>
    </row>
    <row r="596" spans="1:20">
      <c r="A596" s="1">
        <v>45972</v>
      </c>
      <c r="B596" t="s">
        <v>654</v>
      </c>
      <c r="C596" t="s">
        <v>89</v>
      </c>
      <c r="D596" t="s">
        <v>90</v>
      </c>
      <c r="E596" t="s">
        <v>75</v>
      </c>
      <c r="F596" t="s">
        <v>41</v>
      </c>
      <c r="G596" t="s">
        <v>42</v>
      </c>
      <c r="H596" t="s">
        <v>20</v>
      </c>
      <c r="I596" s="2">
        <v>9</v>
      </c>
      <c r="J596" s="3">
        <v>19.45</v>
      </c>
      <c r="K596" s="4">
        <v>0</v>
      </c>
      <c r="L596" s="3">
        <v>6.89</v>
      </c>
      <c r="M596" s="3">
        <f>SalesTable47[[#This Row],[Quantity]]*SalesTable47[[#This Row],[Unit Cost]]</f>
        <v>62.01</v>
      </c>
      <c r="N596" s="3">
        <f>SalesTable47[[#This Row],[Net Revenue]]-SalesTable47[[#This Row],[Total Cost]]</f>
        <v>113.04000000000002</v>
      </c>
      <c r="O596" s="2">
        <v>9</v>
      </c>
      <c r="P596" s="3">
        <f>SalesTable47[[#This Row],[Unit Price]]*SalesTable47[[#This Row],[Quantity]]</f>
        <v>175.04999999999998</v>
      </c>
      <c r="Q596" s="3">
        <f>ROUND(SalesTable47[[#This Row],[Unit Price]]*SalesTable47[[#This Row],[Quantity]]*(1-SalesTable47[[#This Row],[Discount %]]),2)</f>
        <v>175.05</v>
      </c>
      <c r="R596" s="3">
        <f>SalesTable47[[#This Row],[Net Revenue]]-SalesTable47[[#This Row],[Total Cost]]</f>
        <v>113.04000000000002</v>
      </c>
      <c r="S596" s="34">
        <f>SalesTable47[[#This Row],[Profit]]/SalesTable47[[#This Row],[Net Revenue]]</f>
        <v>0.64575835475578414</v>
      </c>
      <c r="T596" s="3"/>
    </row>
    <row r="597" spans="1:20">
      <c r="A597" s="1">
        <v>45797</v>
      </c>
      <c r="B597" t="s">
        <v>655</v>
      </c>
      <c r="C597" t="s">
        <v>55</v>
      </c>
      <c r="D597" t="s">
        <v>56</v>
      </c>
      <c r="E597" t="s">
        <v>24</v>
      </c>
      <c r="F597" t="s">
        <v>52</v>
      </c>
      <c r="G597" t="s">
        <v>53</v>
      </c>
      <c r="H597" t="s">
        <v>20</v>
      </c>
      <c r="I597" s="2">
        <v>5</v>
      </c>
      <c r="J597" s="3">
        <v>9.39</v>
      </c>
      <c r="K597" s="4">
        <v>0.05</v>
      </c>
      <c r="L597" s="3">
        <v>2.9</v>
      </c>
      <c r="M597" s="3">
        <f>SalesTable47[[#This Row],[Quantity]]*SalesTable47[[#This Row],[Unit Cost]]</f>
        <v>14.5</v>
      </c>
      <c r="N597" s="3">
        <f>SalesTable47[[#This Row],[Net Revenue]]-SalesTable47[[#This Row],[Total Cost]]</f>
        <v>30.1</v>
      </c>
      <c r="O597" s="2">
        <v>5</v>
      </c>
      <c r="P597" s="3">
        <f>SalesTable47[[#This Row],[Unit Price]]*SalesTable47[[#This Row],[Quantity]]</f>
        <v>46.95</v>
      </c>
      <c r="Q597" s="3">
        <f>ROUND(SalesTable47[[#This Row],[Unit Price]]*SalesTable47[[#This Row],[Quantity]]*(1-SalesTable47[[#This Row],[Discount %]]),2)</f>
        <v>44.6</v>
      </c>
      <c r="R597" s="3">
        <f>SalesTable47[[#This Row],[Net Revenue]]-SalesTable47[[#This Row],[Total Cost]]</f>
        <v>30.1</v>
      </c>
      <c r="S597" s="34">
        <f>SalesTable47[[#This Row],[Profit]]/SalesTable47[[#This Row],[Net Revenue]]</f>
        <v>0.67488789237668168</v>
      </c>
      <c r="T597" s="3"/>
    </row>
    <row r="598" spans="1:20">
      <c r="A598" s="1">
        <v>45960</v>
      </c>
      <c r="B598" t="s">
        <v>656</v>
      </c>
      <c r="C598" t="s">
        <v>73</v>
      </c>
      <c r="D598" t="s">
        <v>74</v>
      </c>
      <c r="E598" t="s">
        <v>75</v>
      </c>
      <c r="F598" t="s">
        <v>41</v>
      </c>
      <c r="G598" t="s">
        <v>42</v>
      </c>
      <c r="H598" t="s">
        <v>33</v>
      </c>
      <c r="I598" s="2">
        <v>4</v>
      </c>
      <c r="J598" s="3">
        <v>32.01</v>
      </c>
      <c r="K598" s="4">
        <v>0</v>
      </c>
      <c r="L598" s="3">
        <v>14.4</v>
      </c>
      <c r="M598" s="3">
        <f>SalesTable47[[#This Row],[Quantity]]*SalesTable47[[#This Row],[Unit Cost]]</f>
        <v>57.6</v>
      </c>
      <c r="N598" s="3">
        <f>SalesTable47[[#This Row],[Net Revenue]]-SalesTable47[[#This Row],[Total Cost]]</f>
        <v>70.44</v>
      </c>
      <c r="O598" s="2">
        <v>0</v>
      </c>
      <c r="P598" s="3">
        <f>SalesTable47[[#This Row],[Unit Price]]*SalesTable47[[#This Row],[Quantity]]</f>
        <v>128.04</v>
      </c>
      <c r="Q598" s="3">
        <f>ROUND(SalesTable47[[#This Row],[Unit Price]]*SalesTable47[[#This Row],[Quantity]]*(1-SalesTable47[[#This Row],[Discount %]]),2)</f>
        <v>128.04</v>
      </c>
      <c r="R598" s="3">
        <f>SalesTable47[[#This Row],[Net Revenue]]-SalesTable47[[#This Row],[Total Cost]]</f>
        <v>70.44</v>
      </c>
      <c r="S598" s="34">
        <f>SalesTable47[[#This Row],[Profit]]/SalesTable47[[#This Row],[Net Revenue]]</f>
        <v>0.55014058106841612</v>
      </c>
      <c r="T598" s="3"/>
    </row>
    <row r="599" spans="1:20">
      <c r="A599" s="1">
        <v>45686</v>
      </c>
      <c r="B599" t="s">
        <v>657</v>
      </c>
      <c r="C599" t="s">
        <v>22</v>
      </c>
      <c r="D599" t="s">
        <v>23</v>
      </c>
      <c r="E599" t="s">
        <v>24</v>
      </c>
      <c r="F599" t="s">
        <v>41</v>
      </c>
      <c r="G599" t="s">
        <v>42</v>
      </c>
      <c r="H599" t="s">
        <v>20</v>
      </c>
      <c r="I599" s="2">
        <v>4</v>
      </c>
      <c r="J599" s="3">
        <v>13.36</v>
      </c>
      <c r="K599" s="4">
        <v>0</v>
      </c>
      <c r="L599" s="3">
        <v>4.3099999999999996</v>
      </c>
      <c r="M599" s="3">
        <f>SalesTable47[[#This Row],[Quantity]]*SalesTable47[[#This Row],[Unit Cost]]</f>
        <v>17.239999999999998</v>
      </c>
      <c r="N599" s="3">
        <f>SalesTable47[[#This Row],[Net Revenue]]-SalesTable47[[#This Row],[Total Cost]]</f>
        <v>36.200000000000003</v>
      </c>
      <c r="O599" s="2">
        <v>4</v>
      </c>
      <c r="P599" s="3">
        <f>SalesTable47[[#This Row],[Unit Price]]*SalesTable47[[#This Row],[Quantity]]</f>
        <v>53.44</v>
      </c>
      <c r="Q599" s="3">
        <f>ROUND(SalesTable47[[#This Row],[Unit Price]]*SalesTable47[[#This Row],[Quantity]]*(1-SalesTable47[[#This Row],[Discount %]]),2)</f>
        <v>53.44</v>
      </c>
      <c r="R599" s="3">
        <f>SalesTable47[[#This Row],[Net Revenue]]-SalesTable47[[#This Row],[Total Cost]]</f>
        <v>36.200000000000003</v>
      </c>
      <c r="S599" s="34">
        <f>SalesTable47[[#This Row],[Profit]]/SalesTable47[[#This Row],[Net Revenue]]</f>
        <v>0.67739520958083843</v>
      </c>
      <c r="T599" s="3"/>
    </row>
    <row r="600" spans="1:20">
      <c r="A600" s="1">
        <v>45770</v>
      </c>
      <c r="B600" t="s">
        <v>658</v>
      </c>
      <c r="C600" t="s">
        <v>55</v>
      </c>
      <c r="D600" t="s">
        <v>56</v>
      </c>
      <c r="E600" t="s">
        <v>24</v>
      </c>
      <c r="F600" t="s">
        <v>52</v>
      </c>
      <c r="G600" t="s">
        <v>53</v>
      </c>
      <c r="H600" t="s">
        <v>33</v>
      </c>
      <c r="I600" s="2">
        <v>5</v>
      </c>
      <c r="J600" s="3">
        <v>9.44</v>
      </c>
      <c r="K600" s="4">
        <v>0.1</v>
      </c>
      <c r="L600" s="3">
        <v>2.86</v>
      </c>
      <c r="M600" s="3">
        <f>SalesTable47[[#This Row],[Quantity]]*SalesTable47[[#This Row],[Unit Cost]]</f>
        <v>14.299999999999999</v>
      </c>
      <c r="N600" s="3">
        <f>SalesTable47[[#This Row],[Net Revenue]]-SalesTable47[[#This Row],[Total Cost]]</f>
        <v>28.18</v>
      </c>
      <c r="O600" s="2">
        <v>0</v>
      </c>
      <c r="P600" s="3">
        <f>SalesTable47[[#This Row],[Unit Price]]*SalesTable47[[#This Row],[Quantity]]</f>
        <v>47.199999999999996</v>
      </c>
      <c r="Q600" s="3">
        <f>ROUND(SalesTable47[[#This Row],[Unit Price]]*SalesTable47[[#This Row],[Quantity]]*(1-SalesTable47[[#This Row],[Discount %]]),2)</f>
        <v>42.48</v>
      </c>
      <c r="R600" s="3">
        <f>SalesTable47[[#This Row],[Net Revenue]]-SalesTable47[[#This Row],[Total Cost]]</f>
        <v>28.18</v>
      </c>
      <c r="S600" s="34">
        <f>SalesTable47[[#This Row],[Profit]]/SalesTable47[[#This Row],[Net Revenue]]</f>
        <v>0.66337099811676092</v>
      </c>
      <c r="T600" s="3"/>
    </row>
    <row r="601" spans="1:20">
      <c r="A601" s="1">
        <v>45946</v>
      </c>
      <c r="B601" t="s">
        <v>659</v>
      </c>
      <c r="C601" t="s">
        <v>69</v>
      </c>
      <c r="D601" t="s">
        <v>70</v>
      </c>
      <c r="E601" t="s">
        <v>30</v>
      </c>
      <c r="F601" t="s">
        <v>31</v>
      </c>
      <c r="G601" t="s">
        <v>32</v>
      </c>
      <c r="H601" t="s">
        <v>33</v>
      </c>
      <c r="I601" s="2">
        <v>7</v>
      </c>
      <c r="J601" s="3">
        <v>39.65</v>
      </c>
      <c r="K601" s="4">
        <v>0.1</v>
      </c>
      <c r="L601" s="3">
        <v>18</v>
      </c>
      <c r="M601" s="3">
        <f>SalesTable47[[#This Row],[Quantity]]*SalesTable47[[#This Row],[Unit Cost]]</f>
        <v>126</v>
      </c>
      <c r="N601" s="3">
        <f>SalesTable47[[#This Row],[Net Revenue]]-SalesTable47[[#This Row],[Total Cost]]</f>
        <v>123.80000000000001</v>
      </c>
      <c r="O601" s="2">
        <v>0</v>
      </c>
      <c r="P601" s="3">
        <f>SalesTable47[[#This Row],[Unit Price]]*SalesTable47[[#This Row],[Quantity]]</f>
        <v>277.55</v>
      </c>
      <c r="Q601" s="3">
        <f>ROUND(SalesTable47[[#This Row],[Unit Price]]*SalesTable47[[#This Row],[Quantity]]*(1-SalesTable47[[#This Row],[Discount %]]),2)</f>
        <v>249.8</v>
      </c>
      <c r="R601" s="3">
        <f>SalesTable47[[#This Row],[Net Revenue]]-SalesTable47[[#This Row],[Total Cost]]</f>
        <v>123.80000000000001</v>
      </c>
      <c r="S601" s="34">
        <f>SalesTable47[[#This Row],[Profit]]/SalesTable47[[#This Row],[Net Revenue]]</f>
        <v>0.49559647718174543</v>
      </c>
      <c r="T601" s="3"/>
    </row>
    <row r="602" spans="1:20">
      <c r="A602" s="1">
        <v>45679</v>
      </c>
      <c r="B602" t="s">
        <v>660</v>
      </c>
      <c r="C602" t="s">
        <v>69</v>
      </c>
      <c r="D602" t="s">
        <v>70</v>
      </c>
      <c r="E602" t="s">
        <v>30</v>
      </c>
      <c r="F602" t="s">
        <v>31</v>
      </c>
      <c r="G602" t="s">
        <v>32</v>
      </c>
      <c r="H602" t="s">
        <v>20</v>
      </c>
      <c r="I602" s="2">
        <v>4</v>
      </c>
      <c r="J602" s="3">
        <v>39.14</v>
      </c>
      <c r="K602" s="4">
        <v>0.15</v>
      </c>
      <c r="L602" s="3">
        <v>18.600000000000001</v>
      </c>
      <c r="M602" s="3">
        <f>SalesTable47[[#This Row],[Quantity]]*SalesTable47[[#This Row],[Unit Cost]]</f>
        <v>74.400000000000006</v>
      </c>
      <c r="N602" s="3">
        <f>SalesTable47[[#This Row],[Net Revenue]]-SalesTable47[[#This Row],[Total Cost]]</f>
        <v>58.680000000000007</v>
      </c>
      <c r="O602" s="2">
        <v>4</v>
      </c>
      <c r="P602" s="3">
        <f>SalesTable47[[#This Row],[Unit Price]]*SalesTable47[[#This Row],[Quantity]]</f>
        <v>156.56</v>
      </c>
      <c r="Q602" s="3">
        <f>ROUND(SalesTable47[[#This Row],[Unit Price]]*SalesTable47[[#This Row],[Quantity]]*(1-SalesTable47[[#This Row],[Discount %]]),2)</f>
        <v>133.08000000000001</v>
      </c>
      <c r="R602" s="3">
        <f>SalesTable47[[#This Row],[Net Revenue]]-SalesTable47[[#This Row],[Total Cost]]</f>
        <v>58.680000000000007</v>
      </c>
      <c r="S602" s="34">
        <f>SalesTable47[[#This Row],[Profit]]/SalesTable47[[#This Row],[Net Revenue]]</f>
        <v>0.44093778178539228</v>
      </c>
      <c r="T602" s="3"/>
    </row>
    <row r="603" spans="1:20">
      <c r="A603" s="1">
        <v>45721</v>
      </c>
      <c r="B603" t="s">
        <v>661</v>
      </c>
      <c r="C603" t="s">
        <v>45</v>
      </c>
      <c r="D603" t="s">
        <v>46</v>
      </c>
      <c r="E603" t="s">
        <v>24</v>
      </c>
      <c r="F603" t="s">
        <v>52</v>
      </c>
      <c r="G603" t="s">
        <v>53</v>
      </c>
      <c r="H603" t="s">
        <v>33</v>
      </c>
      <c r="I603" s="2">
        <v>7</v>
      </c>
      <c r="J603" s="3">
        <v>23.26</v>
      </c>
      <c r="K603" s="4">
        <v>0.1</v>
      </c>
      <c r="L603" s="3">
        <v>8.5399999999999991</v>
      </c>
      <c r="M603" s="3">
        <f>SalesTable47[[#This Row],[Quantity]]*SalesTable47[[#This Row],[Unit Cost]]</f>
        <v>59.779999999999994</v>
      </c>
      <c r="N603" s="3">
        <f>SalesTable47[[#This Row],[Net Revenue]]-SalesTable47[[#This Row],[Total Cost]]</f>
        <v>86.759999999999991</v>
      </c>
      <c r="O603" s="2">
        <v>0</v>
      </c>
      <c r="P603" s="3">
        <f>SalesTable47[[#This Row],[Unit Price]]*SalesTable47[[#This Row],[Quantity]]</f>
        <v>162.82000000000002</v>
      </c>
      <c r="Q603" s="3">
        <f>ROUND(SalesTable47[[#This Row],[Unit Price]]*SalesTable47[[#This Row],[Quantity]]*(1-SalesTable47[[#This Row],[Discount %]]),2)</f>
        <v>146.54</v>
      </c>
      <c r="R603" s="3">
        <f>SalesTable47[[#This Row],[Net Revenue]]-SalesTable47[[#This Row],[Total Cost]]</f>
        <v>86.759999999999991</v>
      </c>
      <c r="S603" s="34">
        <f>SalesTable47[[#This Row],[Profit]]/SalesTable47[[#This Row],[Net Revenue]]</f>
        <v>0.59205677630681042</v>
      </c>
      <c r="T603" s="3"/>
    </row>
    <row r="604" spans="1:20">
      <c r="A604" s="1">
        <v>45852</v>
      </c>
      <c r="B604" t="s">
        <v>662</v>
      </c>
      <c r="C604" t="s">
        <v>22</v>
      </c>
      <c r="D604" t="s">
        <v>23</v>
      </c>
      <c r="E604" t="s">
        <v>24</v>
      </c>
      <c r="F604" t="s">
        <v>52</v>
      </c>
      <c r="G604" t="s">
        <v>53</v>
      </c>
      <c r="H604" t="s">
        <v>33</v>
      </c>
      <c r="I604" s="2">
        <v>2</v>
      </c>
      <c r="J604" s="3">
        <v>12.93</v>
      </c>
      <c r="K604" s="4">
        <v>0</v>
      </c>
      <c r="L604" s="3">
        <v>4.26</v>
      </c>
      <c r="M604" s="3">
        <f>SalesTable47[[#This Row],[Quantity]]*SalesTable47[[#This Row],[Unit Cost]]</f>
        <v>8.52</v>
      </c>
      <c r="N604" s="3">
        <f>SalesTable47[[#This Row],[Net Revenue]]-SalesTable47[[#This Row],[Total Cost]]</f>
        <v>17.34</v>
      </c>
      <c r="O604" s="2">
        <v>0</v>
      </c>
      <c r="P604" s="3">
        <f>SalesTable47[[#This Row],[Unit Price]]*SalesTable47[[#This Row],[Quantity]]</f>
        <v>25.86</v>
      </c>
      <c r="Q604" s="3">
        <f>ROUND(SalesTable47[[#This Row],[Unit Price]]*SalesTable47[[#This Row],[Quantity]]*(1-SalesTable47[[#This Row],[Discount %]]),2)</f>
        <v>25.86</v>
      </c>
      <c r="R604" s="3">
        <f>SalesTable47[[#This Row],[Net Revenue]]-SalesTable47[[#This Row],[Total Cost]]</f>
        <v>17.34</v>
      </c>
      <c r="S604" s="34">
        <f>SalesTable47[[#This Row],[Profit]]/SalesTable47[[#This Row],[Net Revenue]]</f>
        <v>0.67053364269141535</v>
      </c>
      <c r="T604" s="3"/>
    </row>
    <row r="605" spans="1:20">
      <c r="A605" s="1">
        <v>45969</v>
      </c>
      <c r="B605" t="s">
        <v>663</v>
      </c>
      <c r="C605" t="s">
        <v>15</v>
      </c>
      <c r="D605" t="s">
        <v>16</v>
      </c>
      <c r="E605" t="s">
        <v>17</v>
      </c>
      <c r="F605" t="s">
        <v>25</v>
      </c>
      <c r="G605" t="s">
        <v>26</v>
      </c>
      <c r="H605" t="s">
        <v>20</v>
      </c>
      <c r="I605" s="2">
        <v>11</v>
      </c>
      <c r="J605" s="3">
        <v>29.75</v>
      </c>
      <c r="K605" s="4">
        <v>0</v>
      </c>
      <c r="L605" s="3">
        <v>11.81</v>
      </c>
      <c r="M605" s="3">
        <f>SalesTable47[[#This Row],[Quantity]]*SalesTable47[[#This Row],[Unit Cost]]</f>
        <v>129.91</v>
      </c>
      <c r="N605" s="3">
        <f>SalesTable47[[#This Row],[Net Revenue]]-SalesTable47[[#This Row],[Total Cost]]</f>
        <v>197.34</v>
      </c>
      <c r="O605" s="2">
        <v>11</v>
      </c>
      <c r="P605" s="3">
        <f>SalesTable47[[#This Row],[Unit Price]]*SalesTable47[[#This Row],[Quantity]]</f>
        <v>327.25</v>
      </c>
      <c r="Q605" s="3">
        <f>ROUND(SalesTable47[[#This Row],[Unit Price]]*SalesTable47[[#This Row],[Quantity]]*(1-SalesTable47[[#This Row],[Discount %]]),2)</f>
        <v>327.25</v>
      </c>
      <c r="R605" s="3">
        <f>SalesTable47[[#This Row],[Net Revenue]]-SalesTable47[[#This Row],[Total Cost]]</f>
        <v>197.34</v>
      </c>
      <c r="S605" s="34">
        <f>SalesTable47[[#This Row],[Profit]]/SalesTable47[[#This Row],[Net Revenue]]</f>
        <v>0.60302521008403365</v>
      </c>
      <c r="T605" s="3"/>
    </row>
    <row r="606" spans="1:20">
      <c r="A606" s="1">
        <v>45861</v>
      </c>
      <c r="B606" t="s">
        <v>664</v>
      </c>
      <c r="C606" t="s">
        <v>66</v>
      </c>
      <c r="D606" t="s">
        <v>67</v>
      </c>
      <c r="E606" t="s">
        <v>30</v>
      </c>
      <c r="F606" t="s">
        <v>31</v>
      </c>
      <c r="G606" t="s">
        <v>32</v>
      </c>
      <c r="H606" t="s">
        <v>33</v>
      </c>
      <c r="I606" s="2">
        <v>3</v>
      </c>
      <c r="J606" s="3">
        <v>71.5</v>
      </c>
      <c r="K606" s="4">
        <v>0.05</v>
      </c>
      <c r="L606" s="3">
        <v>33.950000000000003</v>
      </c>
      <c r="M606" s="3">
        <f>SalesTable47[[#This Row],[Quantity]]*SalesTable47[[#This Row],[Unit Cost]]</f>
        <v>101.85000000000001</v>
      </c>
      <c r="N606" s="3">
        <f>SalesTable47[[#This Row],[Net Revenue]]-SalesTable47[[#This Row],[Total Cost]]</f>
        <v>101.92999999999999</v>
      </c>
      <c r="O606" s="2">
        <v>0</v>
      </c>
      <c r="P606" s="3">
        <f>SalesTable47[[#This Row],[Unit Price]]*SalesTable47[[#This Row],[Quantity]]</f>
        <v>214.5</v>
      </c>
      <c r="Q606" s="3">
        <f>ROUND(SalesTable47[[#This Row],[Unit Price]]*SalesTable47[[#This Row],[Quantity]]*(1-SalesTable47[[#This Row],[Discount %]]),2)</f>
        <v>203.78</v>
      </c>
      <c r="R606" s="3">
        <f>SalesTable47[[#This Row],[Net Revenue]]-SalesTable47[[#This Row],[Total Cost]]</f>
        <v>101.92999999999999</v>
      </c>
      <c r="S606" s="34">
        <f>SalesTable47[[#This Row],[Profit]]/SalesTable47[[#This Row],[Net Revenue]]</f>
        <v>0.50019629011679256</v>
      </c>
      <c r="T606" s="3"/>
    </row>
    <row r="607" spans="1:20">
      <c r="A607" s="1">
        <v>45708</v>
      </c>
      <c r="B607" t="s">
        <v>665</v>
      </c>
      <c r="C607" t="s">
        <v>66</v>
      </c>
      <c r="D607" t="s">
        <v>67</v>
      </c>
      <c r="E607" t="s">
        <v>30</v>
      </c>
      <c r="F607" t="s">
        <v>31</v>
      </c>
      <c r="G607" t="s">
        <v>32</v>
      </c>
      <c r="H607" t="s">
        <v>33</v>
      </c>
      <c r="I607" s="2">
        <v>5</v>
      </c>
      <c r="J607" s="3">
        <v>71.92</v>
      </c>
      <c r="K607" s="4">
        <v>0</v>
      </c>
      <c r="L607" s="3">
        <v>34.25</v>
      </c>
      <c r="M607" s="3">
        <f>SalesTable47[[#This Row],[Quantity]]*SalesTable47[[#This Row],[Unit Cost]]</f>
        <v>171.25</v>
      </c>
      <c r="N607" s="3">
        <f>SalesTable47[[#This Row],[Net Revenue]]-SalesTable47[[#This Row],[Total Cost]]</f>
        <v>188.35000000000002</v>
      </c>
      <c r="O607" s="2">
        <v>0</v>
      </c>
      <c r="P607" s="3">
        <f>SalesTable47[[#This Row],[Unit Price]]*SalesTable47[[#This Row],[Quantity]]</f>
        <v>359.6</v>
      </c>
      <c r="Q607" s="3">
        <f>ROUND(SalesTable47[[#This Row],[Unit Price]]*SalesTable47[[#This Row],[Quantity]]*(1-SalesTable47[[#This Row],[Discount %]]),2)</f>
        <v>359.6</v>
      </c>
      <c r="R607" s="3">
        <f>SalesTable47[[#This Row],[Net Revenue]]-SalesTable47[[#This Row],[Total Cost]]</f>
        <v>188.35000000000002</v>
      </c>
      <c r="S607" s="34">
        <f>SalesTable47[[#This Row],[Profit]]/SalesTable47[[#This Row],[Net Revenue]]</f>
        <v>0.52377641824249166</v>
      </c>
      <c r="T607" s="3"/>
    </row>
    <row r="608" spans="1:20">
      <c r="A608" s="1">
        <v>45888</v>
      </c>
      <c r="B608" t="s">
        <v>666</v>
      </c>
      <c r="C608" t="s">
        <v>49</v>
      </c>
      <c r="D608" t="s">
        <v>50</v>
      </c>
      <c r="E608" t="s">
        <v>30</v>
      </c>
      <c r="F608" t="s">
        <v>25</v>
      </c>
      <c r="G608" t="s">
        <v>26</v>
      </c>
      <c r="H608" t="s">
        <v>20</v>
      </c>
      <c r="I608" s="2">
        <v>2</v>
      </c>
      <c r="J608" s="3">
        <v>193.17</v>
      </c>
      <c r="K608" s="4">
        <v>0.15</v>
      </c>
      <c r="L608" s="3">
        <v>119.92</v>
      </c>
      <c r="M608" s="3">
        <f>SalesTable47[[#This Row],[Quantity]]*SalesTable47[[#This Row],[Unit Cost]]</f>
        <v>239.84</v>
      </c>
      <c r="N608" s="3">
        <f>SalesTable47[[#This Row],[Net Revenue]]-SalesTable47[[#This Row],[Total Cost]]</f>
        <v>88.549999999999983</v>
      </c>
      <c r="O608" s="2">
        <v>2</v>
      </c>
      <c r="P608" s="3">
        <f>SalesTable47[[#This Row],[Unit Price]]*SalesTable47[[#This Row],[Quantity]]</f>
        <v>386.34</v>
      </c>
      <c r="Q608" s="3">
        <f>ROUND(SalesTable47[[#This Row],[Unit Price]]*SalesTable47[[#This Row],[Quantity]]*(1-SalesTable47[[#This Row],[Discount %]]),2)</f>
        <v>328.39</v>
      </c>
      <c r="R608" s="3">
        <f>SalesTable47[[#This Row],[Net Revenue]]-SalesTable47[[#This Row],[Total Cost]]</f>
        <v>88.549999999999983</v>
      </c>
      <c r="S608" s="34">
        <f>SalesTable47[[#This Row],[Profit]]/SalesTable47[[#This Row],[Net Revenue]]</f>
        <v>0.26964889308444223</v>
      </c>
      <c r="T608" s="3"/>
    </row>
    <row r="609" spans="1:20">
      <c r="A609" s="1">
        <v>45880</v>
      </c>
      <c r="B609" t="s">
        <v>667</v>
      </c>
      <c r="C609" t="s">
        <v>82</v>
      </c>
      <c r="D609" t="s">
        <v>83</v>
      </c>
      <c r="E609" t="s">
        <v>75</v>
      </c>
      <c r="F609" t="s">
        <v>18</v>
      </c>
      <c r="G609" t="s">
        <v>19</v>
      </c>
      <c r="H609" t="s">
        <v>33</v>
      </c>
      <c r="I609" s="2">
        <v>6</v>
      </c>
      <c r="J609" s="3">
        <v>27.14</v>
      </c>
      <c r="K609" s="4">
        <v>0</v>
      </c>
      <c r="L609" s="3">
        <v>11.84</v>
      </c>
      <c r="M609" s="3">
        <f>SalesTable47[[#This Row],[Quantity]]*SalesTable47[[#This Row],[Unit Cost]]</f>
        <v>71.039999999999992</v>
      </c>
      <c r="N609" s="3">
        <f>SalesTable47[[#This Row],[Net Revenue]]-SalesTable47[[#This Row],[Total Cost]]</f>
        <v>91.800000000000011</v>
      </c>
      <c r="O609" s="2">
        <v>0</v>
      </c>
      <c r="P609" s="3">
        <f>SalesTable47[[#This Row],[Unit Price]]*SalesTable47[[#This Row],[Quantity]]</f>
        <v>162.84</v>
      </c>
      <c r="Q609" s="3">
        <f>ROUND(SalesTable47[[#This Row],[Unit Price]]*SalesTable47[[#This Row],[Quantity]]*(1-SalesTable47[[#This Row],[Discount %]]),2)</f>
        <v>162.84</v>
      </c>
      <c r="R609" s="3">
        <f>SalesTable47[[#This Row],[Net Revenue]]-SalesTable47[[#This Row],[Total Cost]]</f>
        <v>91.800000000000011</v>
      </c>
      <c r="S609" s="34">
        <f>SalesTable47[[#This Row],[Profit]]/SalesTable47[[#This Row],[Net Revenue]]</f>
        <v>0.56374355195283721</v>
      </c>
      <c r="T609" s="3"/>
    </row>
    <row r="610" spans="1:20">
      <c r="A610" s="1">
        <v>45910</v>
      </c>
      <c r="B610" t="s">
        <v>668</v>
      </c>
      <c r="C610" t="s">
        <v>15</v>
      </c>
      <c r="D610" t="s">
        <v>16</v>
      </c>
      <c r="E610" t="s">
        <v>17</v>
      </c>
      <c r="F610" t="s">
        <v>25</v>
      </c>
      <c r="G610" t="s">
        <v>26</v>
      </c>
      <c r="H610" t="s">
        <v>20</v>
      </c>
      <c r="I610" s="2">
        <v>4</v>
      </c>
      <c r="J610" s="3">
        <v>30.13</v>
      </c>
      <c r="K610" s="4">
        <v>0</v>
      </c>
      <c r="L610" s="3">
        <v>11.9</v>
      </c>
      <c r="M610" s="3">
        <f>SalesTable47[[#This Row],[Quantity]]*SalesTable47[[#This Row],[Unit Cost]]</f>
        <v>47.6</v>
      </c>
      <c r="N610" s="3">
        <f>SalesTable47[[#This Row],[Net Revenue]]-SalesTable47[[#This Row],[Total Cost]]</f>
        <v>72.919999999999987</v>
      </c>
      <c r="O610" s="2">
        <v>4</v>
      </c>
      <c r="P610" s="3">
        <f>SalesTable47[[#This Row],[Unit Price]]*SalesTable47[[#This Row],[Quantity]]</f>
        <v>120.52</v>
      </c>
      <c r="Q610" s="3">
        <f>ROUND(SalesTable47[[#This Row],[Unit Price]]*SalesTable47[[#This Row],[Quantity]]*(1-SalesTable47[[#This Row],[Discount %]]),2)</f>
        <v>120.52</v>
      </c>
      <c r="R610" s="3">
        <f>SalesTable47[[#This Row],[Net Revenue]]-SalesTable47[[#This Row],[Total Cost]]</f>
        <v>72.919999999999987</v>
      </c>
      <c r="S610" s="34">
        <f>SalesTable47[[#This Row],[Profit]]/SalesTable47[[#This Row],[Net Revenue]]</f>
        <v>0.60504480584135401</v>
      </c>
      <c r="T610" s="3"/>
    </row>
    <row r="611" spans="1:20">
      <c r="A611" s="1">
        <v>45962</v>
      </c>
      <c r="B611" t="s">
        <v>669</v>
      </c>
      <c r="C611" t="s">
        <v>49</v>
      </c>
      <c r="D611" t="s">
        <v>50</v>
      </c>
      <c r="E611" t="s">
        <v>30</v>
      </c>
      <c r="F611" t="s">
        <v>52</v>
      </c>
      <c r="G611" t="s">
        <v>53</v>
      </c>
      <c r="H611" t="s">
        <v>20</v>
      </c>
      <c r="I611" s="2">
        <v>4</v>
      </c>
      <c r="J611" s="3">
        <v>187.16</v>
      </c>
      <c r="K611" s="4">
        <v>0.15</v>
      </c>
      <c r="L611" s="3">
        <v>118.49</v>
      </c>
      <c r="M611" s="3">
        <f>SalesTable47[[#This Row],[Quantity]]*SalesTable47[[#This Row],[Unit Cost]]</f>
        <v>473.96</v>
      </c>
      <c r="N611" s="3">
        <f>SalesTable47[[#This Row],[Net Revenue]]-SalesTable47[[#This Row],[Total Cost]]</f>
        <v>162.38000000000005</v>
      </c>
      <c r="O611" s="2">
        <v>4</v>
      </c>
      <c r="P611" s="3">
        <f>SalesTable47[[#This Row],[Unit Price]]*SalesTable47[[#This Row],[Quantity]]</f>
        <v>748.64</v>
      </c>
      <c r="Q611" s="3">
        <f>ROUND(SalesTable47[[#This Row],[Unit Price]]*SalesTable47[[#This Row],[Quantity]]*(1-SalesTable47[[#This Row],[Discount %]]),2)</f>
        <v>636.34</v>
      </c>
      <c r="R611" s="3">
        <f>SalesTable47[[#This Row],[Net Revenue]]-SalesTable47[[#This Row],[Total Cost]]</f>
        <v>162.38000000000005</v>
      </c>
      <c r="S611" s="34">
        <f>SalesTable47[[#This Row],[Profit]]/SalesTable47[[#This Row],[Net Revenue]]</f>
        <v>0.25517804947040895</v>
      </c>
      <c r="T611" s="3"/>
    </row>
    <row r="612" spans="1:20">
      <c r="A612" s="1">
        <v>46015</v>
      </c>
      <c r="B612" t="s">
        <v>670</v>
      </c>
      <c r="C612" t="s">
        <v>69</v>
      </c>
      <c r="D612" t="s">
        <v>70</v>
      </c>
      <c r="E612" t="s">
        <v>30</v>
      </c>
      <c r="F612" t="s">
        <v>52</v>
      </c>
      <c r="G612" t="s">
        <v>53</v>
      </c>
      <c r="H612" t="s">
        <v>20</v>
      </c>
      <c r="I612" s="2">
        <v>2</v>
      </c>
      <c r="J612" s="3">
        <v>39.950000000000003</v>
      </c>
      <c r="K612" s="4">
        <v>0.2</v>
      </c>
      <c r="L612" s="3">
        <v>18.59</v>
      </c>
      <c r="M612" s="3">
        <f>SalesTable47[[#This Row],[Quantity]]*SalesTable47[[#This Row],[Unit Cost]]</f>
        <v>37.18</v>
      </c>
      <c r="N612" s="3">
        <f>SalesTable47[[#This Row],[Net Revenue]]-SalesTable47[[#This Row],[Total Cost]]</f>
        <v>26.740000000000002</v>
      </c>
      <c r="O612" s="2">
        <v>2</v>
      </c>
      <c r="P612" s="3">
        <f>SalesTable47[[#This Row],[Unit Price]]*SalesTable47[[#This Row],[Quantity]]</f>
        <v>79.900000000000006</v>
      </c>
      <c r="Q612" s="3">
        <f>ROUND(SalesTable47[[#This Row],[Unit Price]]*SalesTable47[[#This Row],[Quantity]]*(1-SalesTable47[[#This Row],[Discount %]]),2)</f>
        <v>63.92</v>
      </c>
      <c r="R612" s="3">
        <f>SalesTable47[[#This Row],[Net Revenue]]-SalesTable47[[#This Row],[Total Cost]]</f>
        <v>26.740000000000002</v>
      </c>
      <c r="S612" s="34">
        <f>SalesTable47[[#This Row],[Profit]]/SalesTable47[[#This Row],[Net Revenue]]</f>
        <v>0.41833541927409262</v>
      </c>
      <c r="T612" s="3"/>
    </row>
    <row r="613" spans="1:20">
      <c r="A613" s="1">
        <v>45927</v>
      </c>
      <c r="B613" t="s">
        <v>671</v>
      </c>
      <c r="C613" t="s">
        <v>69</v>
      </c>
      <c r="D613" t="s">
        <v>70</v>
      </c>
      <c r="E613" t="s">
        <v>30</v>
      </c>
      <c r="F613" t="s">
        <v>52</v>
      </c>
      <c r="G613" t="s">
        <v>53</v>
      </c>
      <c r="H613" t="s">
        <v>33</v>
      </c>
      <c r="I613" s="2">
        <v>3</v>
      </c>
      <c r="J613" s="3">
        <v>39.71</v>
      </c>
      <c r="K613" s="4">
        <v>0.15</v>
      </c>
      <c r="L613" s="3">
        <v>18.41</v>
      </c>
      <c r="M613" s="3">
        <f>SalesTable47[[#This Row],[Quantity]]*SalesTable47[[#This Row],[Unit Cost]]</f>
        <v>55.230000000000004</v>
      </c>
      <c r="N613" s="3">
        <f>SalesTable47[[#This Row],[Net Revenue]]-SalesTable47[[#This Row],[Total Cost]]</f>
        <v>46.03</v>
      </c>
      <c r="O613" s="2">
        <v>0</v>
      </c>
      <c r="P613" s="3">
        <f>SalesTable47[[#This Row],[Unit Price]]*SalesTable47[[#This Row],[Quantity]]</f>
        <v>119.13</v>
      </c>
      <c r="Q613" s="3">
        <f>ROUND(SalesTable47[[#This Row],[Unit Price]]*SalesTable47[[#This Row],[Quantity]]*(1-SalesTable47[[#This Row],[Discount %]]),2)</f>
        <v>101.26</v>
      </c>
      <c r="R613" s="3">
        <f>SalesTable47[[#This Row],[Net Revenue]]-SalesTable47[[#This Row],[Total Cost]]</f>
        <v>46.03</v>
      </c>
      <c r="S613" s="34">
        <f>SalesTable47[[#This Row],[Profit]]/SalesTable47[[#This Row],[Net Revenue]]</f>
        <v>0.45457238791230492</v>
      </c>
      <c r="T613" s="3"/>
    </row>
    <row r="614" spans="1:20">
      <c r="A614" s="1">
        <v>45735</v>
      </c>
      <c r="B614" t="s">
        <v>672</v>
      </c>
      <c r="C614" t="s">
        <v>15</v>
      </c>
      <c r="D614" t="s">
        <v>16</v>
      </c>
      <c r="E614" t="s">
        <v>17</v>
      </c>
      <c r="F614" t="s">
        <v>18</v>
      </c>
      <c r="G614" t="s">
        <v>19</v>
      </c>
      <c r="H614" t="s">
        <v>20</v>
      </c>
      <c r="I614" s="2">
        <v>2</v>
      </c>
      <c r="J614" s="3">
        <v>30.56</v>
      </c>
      <c r="K614" s="4">
        <v>0.15</v>
      </c>
      <c r="L614" s="3">
        <v>11.99</v>
      </c>
      <c r="M614" s="3">
        <f>SalesTable47[[#This Row],[Quantity]]*SalesTable47[[#This Row],[Unit Cost]]</f>
        <v>23.98</v>
      </c>
      <c r="N614" s="3">
        <f>SalesTable47[[#This Row],[Net Revenue]]-SalesTable47[[#This Row],[Total Cost]]</f>
        <v>27.970000000000002</v>
      </c>
      <c r="O614" s="2">
        <v>2</v>
      </c>
      <c r="P614" s="3">
        <f>SalesTable47[[#This Row],[Unit Price]]*SalesTable47[[#This Row],[Quantity]]</f>
        <v>61.12</v>
      </c>
      <c r="Q614" s="3">
        <f>ROUND(SalesTable47[[#This Row],[Unit Price]]*SalesTable47[[#This Row],[Quantity]]*(1-SalesTable47[[#This Row],[Discount %]]),2)</f>
        <v>51.95</v>
      </c>
      <c r="R614" s="3">
        <f>SalesTable47[[#This Row],[Net Revenue]]-SalesTable47[[#This Row],[Total Cost]]</f>
        <v>27.970000000000002</v>
      </c>
      <c r="S614" s="34">
        <f>SalesTable47[[#This Row],[Profit]]/SalesTable47[[#This Row],[Net Revenue]]</f>
        <v>0.53840230991337823</v>
      </c>
      <c r="T614" s="3"/>
    </row>
    <row r="615" spans="1:20">
      <c r="A615" s="1">
        <v>45869</v>
      </c>
      <c r="B615" t="s">
        <v>673</v>
      </c>
      <c r="C615" t="s">
        <v>58</v>
      </c>
      <c r="D615" t="s">
        <v>59</v>
      </c>
      <c r="E615" t="s">
        <v>17</v>
      </c>
      <c r="F615" t="s">
        <v>25</v>
      </c>
      <c r="G615" t="s">
        <v>26</v>
      </c>
      <c r="H615" t="s">
        <v>20</v>
      </c>
      <c r="I615" s="2">
        <v>5</v>
      </c>
      <c r="J615" s="3">
        <v>19.86</v>
      </c>
      <c r="K615" s="4">
        <v>0.15</v>
      </c>
      <c r="L615" s="3">
        <v>7.16</v>
      </c>
      <c r="M615" s="3">
        <f>SalesTable47[[#This Row],[Quantity]]*SalesTable47[[#This Row],[Unit Cost]]</f>
        <v>35.799999999999997</v>
      </c>
      <c r="N615" s="3">
        <f>SalesTable47[[#This Row],[Net Revenue]]-SalesTable47[[#This Row],[Total Cost]]</f>
        <v>48.61</v>
      </c>
      <c r="O615" s="2">
        <v>5</v>
      </c>
      <c r="P615" s="3">
        <f>SalesTable47[[#This Row],[Unit Price]]*SalesTable47[[#This Row],[Quantity]]</f>
        <v>99.3</v>
      </c>
      <c r="Q615" s="3">
        <f>ROUND(SalesTable47[[#This Row],[Unit Price]]*SalesTable47[[#This Row],[Quantity]]*(1-SalesTable47[[#This Row],[Discount %]]),2)</f>
        <v>84.41</v>
      </c>
      <c r="R615" s="3">
        <f>SalesTable47[[#This Row],[Net Revenue]]-SalesTable47[[#This Row],[Total Cost]]</f>
        <v>48.61</v>
      </c>
      <c r="S615" s="34">
        <f>SalesTable47[[#This Row],[Profit]]/SalesTable47[[#This Row],[Net Revenue]]</f>
        <v>0.57587963511432294</v>
      </c>
      <c r="T615" s="3"/>
    </row>
    <row r="616" spans="1:20">
      <c r="A616" s="1">
        <v>46006</v>
      </c>
      <c r="B616" t="s">
        <v>674</v>
      </c>
      <c r="C616" t="s">
        <v>82</v>
      </c>
      <c r="D616" t="s">
        <v>83</v>
      </c>
      <c r="E616" t="s">
        <v>75</v>
      </c>
      <c r="F616" t="s">
        <v>18</v>
      </c>
      <c r="G616" t="s">
        <v>19</v>
      </c>
      <c r="H616" t="s">
        <v>33</v>
      </c>
      <c r="I616" s="2">
        <v>5</v>
      </c>
      <c r="J616" s="3">
        <v>26.83</v>
      </c>
      <c r="K616" s="4">
        <v>0.2</v>
      </c>
      <c r="L616" s="3">
        <v>11.96</v>
      </c>
      <c r="M616" s="3">
        <f>SalesTable47[[#This Row],[Quantity]]*SalesTable47[[#This Row],[Unit Cost]]</f>
        <v>59.800000000000004</v>
      </c>
      <c r="N616" s="3">
        <f>SalesTable47[[#This Row],[Net Revenue]]-SalesTable47[[#This Row],[Total Cost]]</f>
        <v>47.519999999999989</v>
      </c>
      <c r="O616" s="2">
        <v>0</v>
      </c>
      <c r="P616" s="3">
        <f>SalesTable47[[#This Row],[Unit Price]]*SalesTable47[[#This Row],[Quantity]]</f>
        <v>134.14999999999998</v>
      </c>
      <c r="Q616" s="3">
        <f>ROUND(SalesTable47[[#This Row],[Unit Price]]*SalesTable47[[#This Row],[Quantity]]*(1-SalesTable47[[#This Row],[Discount %]]),2)</f>
        <v>107.32</v>
      </c>
      <c r="R616" s="3">
        <f>SalesTable47[[#This Row],[Net Revenue]]-SalesTable47[[#This Row],[Total Cost]]</f>
        <v>47.519999999999989</v>
      </c>
      <c r="S616" s="34">
        <f>SalesTable47[[#This Row],[Profit]]/SalesTable47[[#This Row],[Net Revenue]]</f>
        <v>0.44278792396570993</v>
      </c>
      <c r="T616" s="3"/>
    </row>
    <row r="617" spans="1:20">
      <c r="A617" s="1">
        <v>45838</v>
      </c>
      <c r="B617" t="s">
        <v>675</v>
      </c>
      <c r="C617" t="s">
        <v>45</v>
      </c>
      <c r="D617" t="s">
        <v>46</v>
      </c>
      <c r="E617" t="s">
        <v>24</v>
      </c>
      <c r="F617" t="s">
        <v>18</v>
      </c>
      <c r="G617" t="s">
        <v>19</v>
      </c>
      <c r="H617" t="s">
        <v>20</v>
      </c>
      <c r="I617" s="2">
        <v>2</v>
      </c>
      <c r="J617" s="3">
        <v>22.44</v>
      </c>
      <c r="K617" s="4">
        <v>0.1</v>
      </c>
      <c r="L617" s="3">
        <v>8.56</v>
      </c>
      <c r="M617" s="3">
        <f>SalesTable47[[#This Row],[Quantity]]*SalesTable47[[#This Row],[Unit Cost]]</f>
        <v>17.12</v>
      </c>
      <c r="N617" s="3">
        <f>SalesTable47[[#This Row],[Net Revenue]]-SalesTable47[[#This Row],[Total Cost]]</f>
        <v>23.27</v>
      </c>
      <c r="O617" s="2">
        <v>2</v>
      </c>
      <c r="P617" s="3">
        <f>SalesTable47[[#This Row],[Unit Price]]*SalesTable47[[#This Row],[Quantity]]</f>
        <v>44.88</v>
      </c>
      <c r="Q617" s="3">
        <f>ROUND(SalesTable47[[#This Row],[Unit Price]]*SalesTable47[[#This Row],[Quantity]]*(1-SalesTable47[[#This Row],[Discount %]]),2)</f>
        <v>40.39</v>
      </c>
      <c r="R617" s="3">
        <f>SalesTable47[[#This Row],[Net Revenue]]-SalesTable47[[#This Row],[Total Cost]]</f>
        <v>23.27</v>
      </c>
      <c r="S617" s="34">
        <f>SalesTable47[[#This Row],[Profit]]/SalesTable47[[#This Row],[Net Revenue]]</f>
        <v>0.57613270611537504</v>
      </c>
      <c r="T617" s="3"/>
    </row>
    <row r="618" spans="1:20">
      <c r="A618" s="1">
        <v>45769</v>
      </c>
      <c r="B618" t="s">
        <v>676</v>
      </c>
      <c r="C618" t="s">
        <v>55</v>
      </c>
      <c r="D618" t="s">
        <v>56</v>
      </c>
      <c r="E618" t="s">
        <v>24</v>
      </c>
      <c r="F618" t="s">
        <v>31</v>
      </c>
      <c r="G618" t="s">
        <v>32</v>
      </c>
      <c r="H618" t="s">
        <v>33</v>
      </c>
      <c r="I618" s="2">
        <v>5</v>
      </c>
      <c r="J618" s="3">
        <v>9.77</v>
      </c>
      <c r="K618" s="4">
        <v>0.1</v>
      </c>
      <c r="L618" s="3">
        <v>2.86</v>
      </c>
      <c r="M618" s="3">
        <f>SalesTable47[[#This Row],[Quantity]]*SalesTable47[[#This Row],[Unit Cost]]</f>
        <v>14.299999999999999</v>
      </c>
      <c r="N618" s="3">
        <f>SalesTable47[[#This Row],[Net Revenue]]-SalesTable47[[#This Row],[Total Cost]]</f>
        <v>29.67</v>
      </c>
      <c r="O618" s="2">
        <v>0</v>
      </c>
      <c r="P618" s="3">
        <f>SalesTable47[[#This Row],[Unit Price]]*SalesTable47[[#This Row],[Quantity]]</f>
        <v>48.849999999999994</v>
      </c>
      <c r="Q618" s="3">
        <f>ROUND(SalesTable47[[#This Row],[Unit Price]]*SalesTable47[[#This Row],[Quantity]]*(1-SalesTable47[[#This Row],[Discount %]]),2)</f>
        <v>43.97</v>
      </c>
      <c r="R618" s="3">
        <f>SalesTable47[[#This Row],[Net Revenue]]-SalesTable47[[#This Row],[Total Cost]]</f>
        <v>29.67</v>
      </c>
      <c r="S618" s="34">
        <f>SalesTable47[[#This Row],[Profit]]/SalesTable47[[#This Row],[Net Revenue]]</f>
        <v>0.67477825790311585</v>
      </c>
      <c r="T618" s="3"/>
    </row>
    <row r="619" spans="1:20">
      <c r="A619" s="1">
        <v>45957</v>
      </c>
      <c r="B619" t="s">
        <v>677</v>
      </c>
      <c r="C619" t="s">
        <v>66</v>
      </c>
      <c r="D619" t="s">
        <v>67</v>
      </c>
      <c r="E619" t="s">
        <v>30</v>
      </c>
      <c r="F619" t="s">
        <v>41</v>
      </c>
      <c r="G619" t="s">
        <v>42</v>
      </c>
      <c r="H619" t="s">
        <v>33</v>
      </c>
      <c r="I619" s="2">
        <v>3</v>
      </c>
      <c r="J619" s="3">
        <v>70.77</v>
      </c>
      <c r="K619" s="4">
        <v>0.1</v>
      </c>
      <c r="L619" s="3">
        <v>33.619999999999997</v>
      </c>
      <c r="M619" s="3">
        <f>SalesTable47[[#This Row],[Quantity]]*SalesTable47[[#This Row],[Unit Cost]]</f>
        <v>100.85999999999999</v>
      </c>
      <c r="N619" s="3">
        <f>SalesTable47[[#This Row],[Net Revenue]]-SalesTable47[[#This Row],[Total Cost]]</f>
        <v>90.220000000000027</v>
      </c>
      <c r="O619" s="2">
        <v>0</v>
      </c>
      <c r="P619" s="3">
        <f>SalesTable47[[#This Row],[Unit Price]]*SalesTable47[[#This Row],[Quantity]]</f>
        <v>212.31</v>
      </c>
      <c r="Q619" s="3">
        <f>ROUND(SalesTable47[[#This Row],[Unit Price]]*SalesTable47[[#This Row],[Quantity]]*(1-SalesTable47[[#This Row],[Discount %]]),2)</f>
        <v>191.08</v>
      </c>
      <c r="R619" s="3">
        <f>SalesTable47[[#This Row],[Net Revenue]]-SalesTable47[[#This Row],[Total Cost]]</f>
        <v>90.220000000000027</v>
      </c>
      <c r="S619" s="34">
        <f>SalesTable47[[#This Row],[Profit]]/SalesTable47[[#This Row],[Net Revenue]]</f>
        <v>0.47215825832112218</v>
      </c>
      <c r="T619" s="3"/>
    </row>
    <row r="620" spans="1:20">
      <c r="A620" s="1">
        <v>45754</v>
      </c>
      <c r="B620" t="s">
        <v>678</v>
      </c>
      <c r="C620" t="s">
        <v>28</v>
      </c>
      <c r="D620" t="s">
        <v>29</v>
      </c>
      <c r="E620" t="s">
        <v>30</v>
      </c>
      <c r="F620" t="s">
        <v>41</v>
      </c>
      <c r="G620" t="s">
        <v>42</v>
      </c>
      <c r="H620" t="s">
        <v>33</v>
      </c>
      <c r="I620" s="2">
        <v>1</v>
      </c>
      <c r="J620" s="3">
        <v>25.13</v>
      </c>
      <c r="K620" s="4">
        <v>0.05</v>
      </c>
      <c r="L620" s="3">
        <v>10.69</v>
      </c>
      <c r="M620" s="3">
        <f>SalesTable47[[#This Row],[Quantity]]*SalesTable47[[#This Row],[Unit Cost]]</f>
        <v>10.69</v>
      </c>
      <c r="N620" s="3">
        <f>SalesTable47[[#This Row],[Net Revenue]]-SalesTable47[[#This Row],[Total Cost]]</f>
        <v>13.180000000000001</v>
      </c>
      <c r="O620" s="2">
        <v>0</v>
      </c>
      <c r="P620" s="3">
        <f>SalesTable47[[#This Row],[Unit Price]]*SalesTable47[[#This Row],[Quantity]]</f>
        <v>25.13</v>
      </c>
      <c r="Q620" s="3">
        <f>ROUND(SalesTable47[[#This Row],[Unit Price]]*SalesTable47[[#This Row],[Quantity]]*(1-SalesTable47[[#This Row],[Discount %]]),2)</f>
        <v>23.87</v>
      </c>
      <c r="R620" s="3">
        <f>SalesTable47[[#This Row],[Net Revenue]]-SalesTable47[[#This Row],[Total Cost]]</f>
        <v>13.180000000000001</v>
      </c>
      <c r="S620" s="34">
        <f>SalesTable47[[#This Row],[Profit]]/SalesTable47[[#This Row],[Net Revenue]]</f>
        <v>0.55215751989945538</v>
      </c>
      <c r="T620" s="3"/>
    </row>
    <row r="621" spans="1:20">
      <c r="A621" s="1">
        <v>45923</v>
      </c>
      <c r="B621" t="s">
        <v>679</v>
      </c>
      <c r="C621" t="s">
        <v>66</v>
      </c>
      <c r="D621" t="s">
        <v>67</v>
      </c>
      <c r="E621" t="s">
        <v>30</v>
      </c>
      <c r="F621" t="s">
        <v>41</v>
      </c>
      <c r="G621" t="s">
        <v>42</v>
      </c>
      <c r="H621" t="s">
        <v>33</v>
      </c>
      <c r="I621" s="2">
        <v>1</v>
      </c>
      <c r="J621" s="3">
        <v>70.650000000000006</v>
      </c>
      <c r="K621" s="4">
        <v>0</v>
      </c>
      <c r="L621" s="3">
        <v>34.54</v>
      </c>
      <c r="M621" s="3">
        <f>SalesTable47[[#This Row],[Quantity]]*SalesTable47[[#This Row],[Unit Cost]]</f>
        <v>34.54</v>
      </c>
      <c r="N621" s="3">
        <f>SalesTable47[[#This Row],[Net Revenue]]-SalesTable47[[#This Row],[Total Cost]]</f>
        <v>36.110000000000007</v>
      </c>
      <c r="O621" s="2">
        <v>0</v>
      </c>
      <c r="P621" s="3">
        <f>SalesTable47[[#This Row],[Unit Price]]*SalesTable47[[#This Row],[Quantity]]</f>
        <v>70.650000000000006</v>
      </c>
      <c r="Q621" s="3">
        <f>ROUND(SalesTable47[[#This Row],[Unit Price]]*SalesTable47[[#This Row],[Quantity]]*(1-SalesTable47[[#This Row],[Discount %]]),2)</f>
        <v>70.650000000000006</v>
      </c>
      <c r="R621" s="3">
        <f>SalesTable47[[#This Row],[Net Revenue]]-SalesTable47[[#This Row],[Total Cost]]</f>
        <v>36.110000000000007</v>
      </c>
      <c r="S621" s="34">
        <f>SalesTable47[[#This Row],[Profit]]/SalesTable47[[#This Row],[Net Revenue]]</f>
        <v>0.51111111111111118</v>
      </c>
      <c r="T621" s="3"/>
    </row>
    <row r="622" spans="1:20">
      <c r="A622" s="1">
        <v>45939</v>
      </c>
      <c r="B622" t="s">
        <v>680</v>
      </c>
      <c r="C622" t="s">
        <v>49</v>
      </c>
      <c r="D622" t="s">
        <v>50</v>
      </c>
      <c r="E622" t="s">
        <v>30</v>
      </c>
      <c r="F622" t="s">
        <v>52</v>
      </c>
      <c r="G622" t="s">
        <v>53</v>
      </c>
      <c r="H622" t="s">
        <v>33</v>
      </c>
      <c r="I622" s="2">
        <v>1</v>
      </c>
      <c r="J622" s="3">
        <v>189.46</v>
      </c>
      <c r="K622" s="4">
        <v>0.05</v>
      </c>
      <c r="L622" s="3">
        <v>119.27</v>
      </c>
      <c r="M622" s="3">
        <f>SalesTable47[[#This Row],[Quantity]]*SalesTable47[[#This Row],[Unit Cost]]</f>
        <v>119.27</v>
      </c>
      <c r="N622" s="3">
        <f>SalesTable47[[#This Row],[Net Revenue]]-SalesTable47[[#This Row],[Total Cost]]</f>
        <v>60.720000000000013</v>
      </c>
      <c r="O622" s="2">
        <v>0</v>
      </c>
      <c r="P622" s="3">
        <f>SalesTable47[[#This Row],[Unit Price]]*SalesTable47[[#This Row],[Quantity]]</f>
        <v>189.46</v>
      </c>
      <c r="Q622" s="3">
        <f>ROUND(SalesTable47[[#This Row],[Unit Price]]*SalesTable47[[#This Row],[Quantity]]*(1-SalesTable47[[#This Row],[Discount %]]),2)</f>
        <v>179.99</v>
      </c>
      <c r="R622" s="3">
        <f>SalesTable47[[#This Row],[Net Revenue]]-SalesTable47[[#This Row],[Total Cost]]</f>
        <v>60.720000000000013</v>
      </c>
      <c r="S622" s="34">
        <f>SalesTable47[[#This Row],[Profit]]/SalesTable47[[#This Row],[Net Revenue]]</f>
        <v>0.33735207511528426</v>
      </c>
      <c r="T622" s="3"/>
    </row>
    <row r="623" spans="1:20">
      <c r="A623" s="1">
        <v>45952</v>
      </c>
      <c r="B623" t="s">
        <v>681</v>
      </c>
      <c r="C623" t="s">
        <v>58</v>
      </c>
      <c r="D623" t="s">
        <v>59</v>
      </c>
      <c r="E623" t="s">
        <v>17</v>
      </c>
      <c r="F623" t="s">
        <v>18</v>
      </c>
      <c r="G623" t="s">
        <v>19</v>
      </c>
      <c r="H623" t="s">
        <v>20</v>
      </c>
      <c r="I623" s="2">
        <v>6</v>
      </c>
      <c r="J623" s="3">
        <v>19.72</v>
      </c>
      <c r="K623" s="4">
        <v>0</v>
      </c>
      <c r="L623" s="3">
        <v>7.25</v>
      </c>
      <c r="M623" s="3">
        <f>SalesTable47[[#This Row],[Quantity]]*SalesTable47[[#This Row],[Unit Cost]]</f>
        <v>43.5</v>
      </c>
      <c r="N623" s="3">
        <f>SalesTable47[[#This Row],[Net Revenue]]-SalesTable47[[#This Row],[Total Cost]]</f>
        <v>74.819999999999993</v>
      </c>
      <c r="O623" s="2">
        <v>6</v>
      </c>
      <c r="P623" s="3">
        <f>SalesTable47[[#This Row],[Unit Price]]*SalesTable47[[#This Row],[Quantity]]</f>
        <v>118.32</v>
      </c>
      <c r="Q623" s="3">
        <f>ROUND(SalesTable47[[#This Row],[Unit Price]]*SalesTable47[[#This Row],[Quantity]]*(1-SalesTable47[[#This Row],[Discount %]]),2)</f>
        <v>118.32</v>
      </c>
      <c r="R623" s="3">
        <f>SalesTable47[[#This Row],[Net Revenue]]-SalesTable47[[#This Row],[Total Cost]]</f>
        <v>74.819999999999993</v>
      </c>
      <c r="S623" s="34">
        <f>SalesTable47[[#This Row],[Profit]]/SalesTable47[[#This Row],[Net Revenue]]</f>
        <v>0.63235294117647056</v>
      </c>
      <c r="T623" s="3"/>
    </row>
    <row r="624" spans="1:20">
      <c r="A624" s="1">
        <v>45688</v>
      </c>
      <c r="B624" t="s">
        <v>682</v>
      </c>
      <c r="C624" t="s">
        <v>35</v>
      </c>
      <c r="D624" t="s">
        <v>36</v>
      </c>
      <c r="E624" t="s">
        <v>17</v>
      </c>
      <c r="F624" t="s">
        <v>18</v>
      </c>
      <c r="G624" t="s">
        <v>19</v>
      </c>
      <c r="H624" t="s">
        <v>20</v>
      </c>
      <c r="I624" s="2">
        <v>1</v>
      </c>
      <c r="J624" s="3">
        <v>25.19</v>
      </c>
      <c r="K624" s="4">
        <v>0.05</v>
      </c>
      <c r="L624" s="3">
        <v>9.48</v>
      </c>
      <c r="M624" s="3">
        <f>SalesTable47[[#This Row],[Quantity]]*SalesTable47[[#This Row],[Unit Cost]]</f>
        <v>9.48</v>
      </c>
      <c r="N624" s="3">
        <f>SalesTable47[[#This Row],[Net Revenue]]-SalesTable47[[#This Row],[Total Cost]]</f>
        <v>14.45</v>
      </c>
      <c r="O624" s="2">
        <v>1</v>
      </c>
      <c r="P624" s="3">
        <f>SalesTable47[[#This Row],[Unit Price]]*SalesTable47[[#This Row],[Quantity]]</f>
        <v>25.19</v>
      </c>
      <c r="Q624" s="3">
        <f>ROUND(SalesTable47[[#This Row],[Unit Price]]*SalesTable47[[#This Row],[Quantity]]*(1-SalesTable47[[#This Row],[Discount %]]),2)</f>
        <v>23.93</v>
      </c>
      <c r="R624" s="3">
        <f>SalesTable47[[#This Row],[Net Revenue]]-SalesTable47[[#This Row],[Total Cost]]</f>
        <v>14.45</v>
      </c>
      <c r="S624" s="34">
        <f>SalesTable47[[#This Row],[Profit]]/SalesTable47[[#This Row],[Net Revenue]]</f>
        <v>0.60384454659423314</v>
      </c>
      <c r="T624" s="3"/>
    </row>
    <row r="625" spans="1:20">
      <c r="A625" s="1">
        <v>45843</v>
      </c>
      <c r="B625" t="s">
        <v>683</v>
      </c>
      <c r="C625" t="s">
        <v>22</v>
      </c>
      <c r="D625" t="s">
        <v>23</v>
      </c>
      <c r="E625" t="s">
        <v>24</v>
      </c>
      <c r="F625" t="s">
        <v>52</v>
      </c>
      <c r="G625" t="s">
        <v>53</v>
      </c>
      <c r="H625" t="s">
        <v>20</v>
      </c>
      <c r="I625" s="2">
        <v>4</v>
      </c>
      <c r="J625" s="3">
        <v>13.31</v>
      </c>
      <c r="K625" s="4">
        <v>0.1</v>
      </c>
      <c r="L625" s="3">
        <v>4.18</v>
      </c>
      <c r="M625" s="3">
        <f>SalesTable47[[#This Row],[Quantity]]*SalesTable47[[#This Row],[Unit Cost]]</f>
        <v>16.72</v>
      </c>
      <c r="N625" s="3">
        <f>SalesTable47[[#This Row],[Net Revenue]]-SalesTable47[[#This Row],[Total Cost]]</f>
        <v>31.200000000000003</v>
      </c>
      <c r="O625" s="2">
        <v>4</v>
      </c>
      <c r="P625" s="3">
        <f>SalesTable47[[#This Row],[Unit Price]]*SalesTable47[[#This Row],[Quantity]]</f>
        <v>53.24</v>
      </c>
      <c r="Q625" s="3">
        <f>ROUND(SalesTable47[[#This Row],[Unit Price]]*SalesTable47[[#This Row],[Quantity]]*(1-SalesTable47[[#This Row],[Discount %]]),2)</f>
        <v>47.92</v>
      </c>
      <c r="R625" s="3">
        <f>SalesTable47[[#This Row],[Net Revenue]]-SalesTable47[[#This Row],[Total Cost]]</f>
        <v>31.200000000000003</v>
      </c>
      <c r="S625" s="34">
        <f>SalesTable47[[#This Row],[Profit]]/SalesTable47[[#This Row],[Net Revenue]]</f>
        <v>0.65108514190317202</v>
      </c>
      <c r="T625" s="3"/>
    </row>
    <row r="626" spans="1:20">
      <c r="A626" s="1">
        <v>45955</v>
      </c>
      <c r="B626" t="s">
        <v>684</v>
      </c>
      <c r="C626" t="s">
        <v>89</v>
      </c>
      <c r="D626" t="s">
        <v>90</v>
      </c>
      <c r="E626" t="s">
        <v>75</v>
      </c>
      <c r="F626" t="s">
        <v>41</v>
      </c>
      <c r="G626" t="s">
        <v>42</v>
      </c>
      <c r="H626" t="s">
        <v>33</v>
      </c>
      <c r="I626" s="2">
        <v>1</v>
      </c>
      <c r="J626" s="3">
        <v>19.149999999999999</v>
      </c>
      <c r="K626" s="4">
        <v>0</v>
      </c>
      <c r="L626" s="3">
        <v>6.95</v>
      </c>
      <c r="M626" s="3">
        <f>SalesTable47[[#This Row],[Quantity]]*SalesTable47[[#This Row],[Unit Cost]]</f>
        <v>6.95</v>
      </c>
      <c r="N626" s="3">
        <f>SalesTable47[[#This Row],[Net Revenue]]-SalesTable47[[#This Row],[Total Cost]]</f>
        <v>12.2</v>
      </c>
      <c r="O626" s="2">
        <v>0</v>
      </c>
      <c r="P626" s="3">
        <f>SalesTable47[[#This Row],[Unit Price]]*SalesTable47[[#This Row],[Quantity]]</f>
        <v>19.149999999999999</v>
      </c>
      <c r="Q626" s="3">
        <f>ROUND(SalesTable47[[#This Row],[Unit Price]]*SalesTable47[[#This Row],[Quantity]]*(1-SalesTable47[[#This Row],[Discount %]]),2)</f>
        <v>19.149999999999999</v>
      </c>
      <c r="R626" s="3">
        <f>SalesTable47[[#This Row],[Net Revenue]]-SalesTable47[[#This Row],[Total Cost]]</f>
        <v>12.2</v>
      </c>
      <c r="S626" s="34">
        <f>SalesTable47[[#This Row],[Profit]]/SalesTable47[[#This Row],[Net Revenue]]</f>
        <v>0.63707571801566576</v>
      </c>
      <c r="T626" s="3"/>
    </row>
    <row r="627" spans="1:20">
      <c r="A627" s="1">
        <v>45770</v>
      </c>
      <c r="B627" t="s">
        <v>685</v>
      </c>
      <c r="C627" t="s">
        <v>73</v>
      </c>
      <c r="D627" t="s">
        <v>74</v>
      </c>
      <c r="E627" t="s">
        <v>75</v>
      </c>
      <c r="F627" t="s">
        <v>52</v>
      </c>
      <c r="G627" t="s">
        <v>53</v>
      </c>
      <c r="H627" t="s">
        <v>33</v>
      </c>
      <c r="I627" s="2">
        <v>3</v>
      </c>
      <c r="J627" s="3">
        <v>32.83</v>
      </c>
      <c r="K627" s="4">
        <v>0.15</v>
      </c>
      <c r="L627" s="3">
        <v>14.19</v>
      </c>
      <c r="M627" s="3">
        <f>SalesTable47[[#This Row],[Quantity]]*SalesTable47[[#This Row],[Unit Cost]]</f>
        <v>42.57</v>
      </c>
      <c r="N627" s="3">
        <f>SalesTable47[[#This Row],[Net Revenue]]-SalesTable47[[#This Row],[Total Cost]]</f>
        <v>41.15</v>
      </c>
      <c r="O627" s="2">
        <v>0</v>
      </c>
      <c r="P627" s="3">
        <f>SalesTable47[[#This Row],[Unit Price]]*SalesTable47[[#This Row],[Quantity]]</f>
        <v>98.49</v>
      </c>
      <c r="Q627" s="3">
        <f>ROUND(SalesTable47[[#This Row],[Unit Price]]*SalesTable47[[#This Row],[Quantity]]*(1-SalesTable47[[#This Row],[Discount %]]),2)</f>
        <v>83.72</v>
      </c>
      <c r="R627" s="3">
        <f>SalesTable47[[#This Row],[Net Revenue]]-SalesTable47[[#This Row],[Total Cost]]</f>
        <v>41.15</v>
      </c>
      <c r="S627" s="34">
        <f>SalesTable47[[#This Row],[Profit]]/SalesTable47[[#This Row],[Net Revenue]]</f>
        <v>0.49151935021500237</v>
      </c>
      <c r="T627" s="3"/>
    </row>
    <row r="628" spans="1:20">
      <c r="A628" s="1">
        <v>45832</v>
      </c>
      <c r="B628" t="s">
        <v>686</v>
      </c>
      <c r="C628" t="s">
        <v>58</v>
      </c>
      <c r="D628" t="s">
        <v>59</v>
      </c>
      <c r="E628" t="s">
        <v>17</v>
      </c>
      <c r="F628" t="s">
        <v>41</v>
      </c>
      <c r="G628" t="s">
        <v>42</v>
      </c>
      <c r="H628" t="s">
        <v>33</v>
      </c>
      <c r="I628" s="2">
        <v>1</v>
      </c>
      <c r="J628" s="3">
        <v>20.53</v>
      </c>
      <c r="K628" s="4">
        <v>0.15</v>
      </c>
      <c r="L628" s="3">
        <v>7.19</v>
      </c>
      <c r="M628" s="3">
        <f>SalesTable47[[#This Row],[Quantity]]*SalesTable47[[#This Row],[Unit Cost]]</f>
        <v>7.19</v>
      </c>
      <c r="N628" s="3">
        <f>SalesTable47[[#This Row],[Net Revenue]]-SalesTable47[[#This Row],[Total Cost]]</f>
        <v>10.259999999999998</v>
      </c>
      <c r="O628" s="2">
        <v>0</v>
      </c>
      <c r="P628" s="3">
        <f>SalesTable47[[#This Row],[Unit Price]]*SalesTable47[[#This Row],[Quantity]]</f>
        <v>20.53</v>
      </c>
      <c r="Q628" s="3">
        <f>ROUND(SalesTable47[[#This Row],[Unit Price]]*SalesTable47[[#This Row],[Quantity]]*(1-SalesTable47[[#This Row],[Discount %]]),2)</f>
        <v>17.45</v>
      </c>
      <c r="R628" s="3">
        <f>SalesTable47[[#This Row],[Net Revenue]]-SalesTable47[[#This Row],[Total Cost]]</f>
        <v>10.259999999999998</v>
      </c>
      <c r="S628" s="34">
        <f>SalesTable47[[#This Row],[Profit]]/SalesTable47[[#This Row],[Net Revenue]]</f>
        <v>0.58796561604584519</v>
      </c>
      <c r="T628" s="3"/>
    </row>
    <row r="629" spans="1:20">
      <c r="A629" s="1">
        <v>45881</v>
      </c>
      <c r="B629" t="s">
        <v>687</v>
      </c>
      <c r="C629" t="s">
        <v>73</v>
      </c>
      <c r="D629" t="s">
        <v>74</v>
      </c>
      <c r="E629" t="s">
        <v>75</v>
      </c>
      <c r="F629" t="s">
        <v>18</v>
      </c>
      <c r="G629" t="s">
        <v>19</v>
      </c>
      <c r="H629" t="s">
        <v>33</v>
      </c>
      <c r="I629" s="2">
        <v>4</v>
      </c>
      <c r="J629" s="3">
        <v>32.869999999999997</v>
      </c>
      <c r="K629" s="4">
        <v>0</v>
      </c>
      <c r="L629" s="3">
        <v>14.12</v>
      </c>
      <c r="M629" s="3">
        <f>SalesTable47[[#This Row],[Quantity]]*SalesTable47[[#This Row],[Unit Cost]]</f>
        <v>56.48</v>
      </c>
      <c r="N629" s="3">
        <f>SalesTable47[[#This Row],[Net Revenue]]-SalesTable47[[#This Row],[Total Cost]]</f>
        <v>75</v>
      </c>
      <c r="O629" s="2">
        <v>0</v>
      </c>
      <c r="P629" s="3">
        <f>SalesTable47[[#This Row],[Unit Price]]*SalesTable47[[#This Row],[Quantity]]</f>
        <v>131.47999999999999</v>
      </c>
      <c r="Q629" s="3">
        <f>ROUND(SalesTable47[[#This Row],[Unit Price]]*SalesTable47[[#This Row],[Quantity]]*(1-SalesTable47[[#This Row],[Discount %]]),2)</f>
        <v>131.47999999999999</v>
      </c>
      <c r="R629" s="3">
        <f>SalesTable47[[#This Row],[Net Revenue]]-SalesTable47[[#This Row],[Total Cost]]</f>
        <v>75</v>
      </c>
      <c r="S629" s="34">
        <f>SalesTable47[[#This Row],[Profit]]/SalesTable47[[#This Row],[Net Revenue]]</f>
        <v>0.57042896257986009</v>
      </c>
      <c r="T629" s="3"/>
    </row>
    <row r="630" spans="1:20">
      <c r="A630" s="1">
        <v>45972</v>
      </c>
      <c r="B630" t="s">
        <v>688</v>
      </c>
      <c r="C630" t="s">
        <v>66</v>
      </c>
      <c r="D630" t="s">
        <v>67</v>
      </c>
      <c r="E630" t="s">
        <v>30</v>
      </c>
      <c r="F630" t="s">
        <v>52</v>
      </c>
      <c r="G630" t="s">
        <v>53</v>
      </c>
      <c r="H630" t="s">
        <v>33</v>
      </c>
      <c r="I630" s="2">
        <v>3</v>
      </c>
      <c r="J630" s="3">
        <v>68.63</v>
      </c>
      <c r="K630" s="4">
        <v>0</v>
      </c>
      <c r="L630" s="3">
        <v>34.22</v>
      </c>
      <c r="M630" s="3">
        <f>SalesTable47[[#This Row],[Quantity]]*SalesTable47[[#This Row],[Unit Cost]]</f>
        <v>102.66</v>
      </c>
      <c r="N630" s="3">
        <f>SalesTable47[[#This Row],[Net Revenue]]-SalesTable47[[#This Row],[Total Cost]]</f>
        <v>103.22999999999999</v>
      </c>
      <c r="O630" s="2">
        <v>0</v>
      </c>
      <c r="P630" s="3">
        <f>SalesTable47[[#This Row],[Unit Price]]*SalesTable47[[#This Row],[Quantity]]</f>
        <v>205.89</v>
      </c>
      <c r="Q630" s="3">
        <f>ROUND(SalesTable47[[#This Row],[Unit Price]]*SalesTable47[[#This Row],[Quantity]]*(1-SalesTable47[[#This Row],[Discount %]]),2)</f>
        <v>205.89</v>
      </c>
      <c r="R630" s="3">
        <f>SalesTable47[[#This Row],[Net Revenue]]-SalesTable47[[#This Row],[Total Cost]]</f>
        <v>103.22999999999999</v>
      </c>
      <c r="S630" s="34">
        <f>SalesTable47[[#This Row],[Profit]]/SalesTable47[[#This Row],[Net Revenue]]</f>
        <v>0.50138423429986889</v>
      </c>
      <c r="T630" s="3"/>
    </row>
    <row r="631" spans="1:20">
      <c r="A631" s="1">
        <v>45790</v>
      </c>
      <c r="B631" t="s">
        <v>689</v>
      </c>
      <c r="C631" t="s">
        <v>63</v>
      </c>
      <c r="D631" t="s">
        <v>64</v>
      </c>
      <c r="E631" t="s">
        <v>17</v>
      </c>
      <c r="F631" t="s">
        <v>41</v>
      </c>
      <c r="G631" t="s">
        <v>42</v>
      </c>
      <c r="H631" t="s">
        <v>33</v>
      </c>
      <c r="I631" s="2">
        <v>2</v>
      </c>
      <c r="J631" s="3">
        <v>78</v>
      </c>
      <c r="K631" s="4">
        <v>0.15</v>
      </c>
      <c r="L631" s="3">
        <v>45.42</v>
      </c>
      <c r="M631" s="3">
        <f>SalesTable47[[#This Row],[Quantity]]*SalesTable47[[#This Row],[Unit Cost]]</f>
        <v>90.84</v>
      </c>
      <c r="N631" s="3">
        <f>SalesTable47[[#This Row],[Net Revenue]]-SalesTable47[[#This Row],[Total Cost]]</f>
        <v>41.759999999999991</v>
      </c>
      <c r="O631" s="2">
        <v>0</v>
      </c>
      <c r="P631" s="3">
        <f>SalesTable47[[#This Row],[Unit Price]]*SalesTable47[[#This Row],[Quantity]]</f>
        <v>156</v>
      </c>
      <c r="Q631" s="3">
        <f>ROUND(SalesTable47[[#This Row],[Unit Price]]*SalesTable47[[#This Row],[Quantity]]*(1-SalesTable47[[#This Row],[Discount %]]),2)</f>
        <v>132.6</v>
      </c>
      <c r="R631" s="3">
        <f>SalesTable47[[#This Row],[Net Revenue]]-SalesTable47[[#This Row],[Total Cost]]</f>
        <v>41.759999999999991</v>
      </c>
      <c r="S631" s="34">
        <f>SalesTable47[[#This Row],[Profit]]/SalesTable47[[#This Row],[Net Revenue]]</f>
        <v>0.31493212669683252</v>
      </c>
      <c r="T631" s="3"/>
    </row>
    <row r="632" spans="1:20">
      <c r="A632" s="1">
        <v>45723</v>
      </c>
      <c r="B632" t="s">
        <v>690</v>
      </c>
      <c r="C632" t="s">
        <v>28</v>
      </c>
      <c r="D632" t="s">
        <v>29</v>
      </c>
      <c r="E632" t="s">
        <v>30</v>
      </c>
      <c r="F632" t="s">
        <v>25</v>
      </c>
      <c r="G632" t="s">
        <v>26</v>
      </c>
      <c r="H632" t="s">
        <v>20</v>
      </c>
      <c r="I632" s="2">
        <v>3</v>
      </c>
      <c r="J632" s="3">
        <v>25.43</v>
      </c>
      <c r="K632" s="4">
        <v>0.05</v>
      </c>
      <c r="L632" s="3">
        <v>10.7</v>
      </c>
      <c r="M632" s="3">
        <f>SalesTable47[[#This Row],[Quantity]]*SalesTable47[[#This Row],[Unit Cost]]</f>
        <v>32.099999999999994</v>
      </c>
      <c r="N632" s="3">
        <f>SalesTable47[[#This Row],[Net Revenue]]-SalesTable47[[#This Row],[Total Cost]]</f>
        <v>40.38000000000001</v>
      </c>
      <c r="O632" s="2">
        <v>3</v>
      </c>
      <c r="P632" s="3">
        <f>SalesTable47[[#This Row],[Unit Price]]*SalesTable47[[#This Row],[Quantity]]</f>
        <v>76.289999999999992</v>
      </c>
      <c r="Q632" s="3">
        <f>ROUND(SalesTable47[[#This Row],[Unit Price]]*SalesTable47[[#This Row],[Quantity]]*(1-SalesTable47[[#This Row],[Discount %]]),2)</f>
        <v>72.48</v>
      </c>
      <c r="R632" s="3">
        <f>SalesTable47[[#This Row],[Net Revenue]]-SalesTable47[[#This Row],[Total Cost]]</f>
        <v>40.38000000000001</v>
      </c>
      <c r="S632" s="34">
        <f>SalesTable47[[#This Row],[Profit]]/SalesTable47[[#This Row],[Net Revenue]]</f>
        <v>0.5571192052980134</v>
      </c>
      <c r="T632" s="3"/>
    </row>
    <row r="633" spans="1:20">
      <c r="A633" s="1">
        <v>45962</v>
      </c>
      <c r="B633" t="s">
        <v>691</v>
      </c>
      <c r="C633" t="s">
        <v>28</v>
      </c>
      <c r="D633" t="s">
        <v>29</v>
      </c>
      <c r="E633" t="s">
        <v>30</v>
      </c>
      <c r="F633" t="s">
        <v>18</v>
      </c>
      <c r="G633" t="s">
        <v>19</v>
      </c>
      <c r="H633" t="s">
        <v>20</v>
      </c>
      <c r="I633" s="2">
        <v>6</v>
      </c>
      <c r="J633" s="3">
        <v>24.85</v>
      </c>
      <c r="K633" s="4">
        <v>0.05</v>
      </c>
      <c r="L633" s="3">
        <v>10.48</v>
      </c>
      <c r="M633" s="3">
        <f>SalesTable47[[#This Row],[Quantity]]*SalesTable47[[#This Row],[Unit Cost]]</f>
        <v>62.88</v>
      </c>
      <c r="N633" s="3">
        <f>SalesTable47[[#This Row],[Net Revenue]]-SalesTable47[[#This Row],[Total Cost]]</f>
        <v>78.77000000000001</v>
      </c>
      <c r="O633" s="2">
        <v>6</v>
      </c>
      <c r="P633" s="3">
        <f>SalesTable47[[#This Row],[Unit Price]]*SalesTable47[[#This Row],[Quantity]]</f>
        <v>149.10000000000002</v>
      </c>
      <c r="Q633" s="3">
        <f>ROUND(SalesTable47[[#This Row],[Unit Price]]*SalesTable47[[#This Row],[Quantity]]*(1-SalesTable47[[#This Row],[Discount %]]),2)</f>
        <v>141.65</v>
      </c>
      <c r="R633" s="3">
        <f>SalesTable47[[#This Row],[Net Revenue]]-SalesTable47[[#This Row],[Total Cost]]</f>
        <v>78.77000000000001</v>
      </c>
      <c r="S633" s="34">
        <f>SalesTable47[[#This Row],[Profit]]/SalesTable47[[#This Row],[Net Revenue]]</f>
        <v>0.55608895164136962</v>
      </c>
      <c r="T633" s="3"/>
    </row>
    <row r="634" spans="1:20">
      <c r="A634" s="1">
        <v>45958</v>
      </c>
      <c r="B634" t="s">
        <v>692</v>
      </c>
      <c r="C634" t="s">
        <v>22</v>
      </c>
      <c r="D634" t="s">
        <v>23</v>
      </c>
      <c r="E634" t="s">
        <v>24</v>
      </c>
      <c r="F634" t="s">
        <v>31</v>
      </c>
      <c r="G634" t="s">
        <v>32</v>
      </c>
      <c r="H634" t="s">
        <v>33</v>
      </c>
      <c r="I634" s="2">
        <v>2</v>
      </c>
      <c r="J634" s="3">
        <v>12.66</v>
      </c>
      <c r="K634" s="4">
        <v>0</v>
      </c>
      <c r="L634" s="3">
        <v>4.25</v>
      </c>
      <c r="M634" s="3">
        <f>SalesTable47[[#This Row],[Quantity]]*SalesTable47[[#This Row],[Unit Cost]]</f>
        <v>8.5</v>
      </c>
      <c r="N634" s="3">
        <f>SalesTable47[[#This Row],[Net Revenue]]-SalesTable47[[#This Row],[Total Cost]]</f>
        <v>16.82</v>
      </c>
      <c r="O634" s="2">
        <v>0</v>
      </c>
      <c r="P634" s="3">
        <f>SalesTable47[[#This Row],[Unit Price]]*SalesTable47[[#This Row],[Quantity]]</f>
        <v>25.32</v>
      </c>
      <c r="Q634" s="3">
        <f>ROUND(SalesTable47[[#This Row],[Unit Price]]*SalesTable47[[#This Row],[Quantity]]*(1-SalesTable47[[#This Row],[Discount %]]),2)</f>
        <v>25.32</v>
      </c>
      <c r="R634" s="3">
        <f>SalesTable47[[#This Row],[Net Revenue]]-SalesTable47[[#This Row],[Total Cost]]</f>
        <v>16.82</v>
      </c>
      <c r="S634" s="34">
        <f>SalesTable47[[#This Row],[Profit]]/SalesTable47[[#This Row],[Net Revenue]]</f>
        <v>0.66429699842022116</v>
      </c>
      <c r="T634" s="3"/>
    </row>
    <row r="635" spans="1:20">
      <c r="A635" s="1">
        <v>45687</v>
      </c>
      <c r="B635" t="s">
        <v>693</v>
      </c>
      <c r="C635" t="s">
        <v>63</v>
      </c>
      <c r="D635" t="s">
        <v>64</v>
      </c>
      <c r="E635" t="s">
        <v>17</v>
      </c>
      <c r="F635" t="s">
        <v>25</v>
      </c>
      <c r="G635" t="s">
        <v>26</v>
      </c>
      <c r="H635" t="s">
        <v>20</v>
      </c>
      <c r="I635" s="2">
        <v>5</v>
      </c>
      <c r="J635" s="3">
        <v>78.22</v>
      </c>
      <c r="K635" s="4">
        <v>0</v>
      </c>
      <c r="L635" s="3">
        <v>45.73</v>
      </c>
      <c r="M635" s="3">
        <f>SalesTable47[[#This Row],[Quantity]]*SalesTable47[[#This Row],[Unit Cost]]</f>
        <v>228.64999999999998</v>
      </c>
      <c r="N635" s="3">
        <f>SalesTable47[[#This Row],[Net Revenue]]-SalesTable47[[#This Row],[Total Cost]]</f>
        <v>162.45000000000005</v>
      </c>
      <c r="O635" s="2">
        <v>5</v>
      </c>
      <c r="P635" s="3">
        <f>SalesTable47[[#This Row],[Unit Price]]*SalesTable47[[#This Row],[Quantity]]</f>
        <v>391.1</v>
      </c>
      <c r="Q635" s="3">
        <f>ROUND(SalesTable47[[#This Row],[Unit Price]]*SalesTable47[[#This Row],[Quantity]]*(1-SalesTable47[[#This Row],[Discount %]]),2)</f>
        <v>391.1</v>
      </c>
      <c r="R635" s="3">
        <f>SalesTable47[[#This Row],[Net Revenue]]-SalesTable47[[#This Row],[Total Cost]]</f>
        <v>162.45000000000005</v>
      </c>
      <c r="S635" s="34">
        <f>SalesTable47[[#This Row],[Profit]]/SalesTable47[[#This Row],[Net Revenue]]</f>
        <v>0.41536691383277941</v>
      </c>
      <c r="T635" s="3"/>
    </row>
    <row r="636" spans="1:20">
      <c r="A636" s="1">
        <v>45965</v>
      </c>
      <c r="B636" t="s">
        <v>694</v>
      </c>
      <c r="C636" t="s">
        <v>89</v>
      </c>
      <c r="D636" t="s">
        <v>90</v>
      </c>
      <c r="E636" t="s">
        <v>75</v>
      </c>
      <c r="F636" t="s">
        <v>25</v>
      </c>
      <c r="G636" t="s">
        <v>26</v>
      </c>
      <c r="H636" t="s">
        <v>20</v>
      </c>
      <c r="I636" s="2">
        <v>4</v>
      </c>
      <c r="J636" s="3">
        <v>18.55</v>
      </c>
      <c r="K636" s="4">
        <v>0.2</v>
      </c>
      <c r="L636" s="3">
        <v>6.95</v>
      </c>
      <c r="M636" s="3">
        <f>SalesTable47[[#This Row],[Quantity]]*SalesTable47[[#This Row],[Unit Cost]]</f>
        <v>27.8</v>
      </c>
      <c r="N636" s="3">
        <f>SalesTable47[[#This Row],[Net Revenue]]-SalesTable47[[#This Row],[Total Cost]]</f>
        <v>31.56</v>
      </c>
      <c r="O636" s="2">
        <v>4</v>
      </c>
      <c r="P636" s="3">
        <f>SalesTable47[[#This Row],[Unit Price]]*SalesTable47[[#This Row],[Quantity]]</f>
        <v>74.2</v>
      </c>
      <c r="Q636" s="3">
        <f>ROUND(SalesTable47[[#This Row],[Unit Price]]*SalesTable47[[#This Row],[Quantity]]*(1-SalesTable47[[#This Row],[Discount %]]),2)</f>
        <v>59.36</v>
      </c>
      <c r="R636" s="3">
        <f>SalesTable47[[#This Row],[Net Revenue]]-SalesTable47[[#This Row],[Total Cost]]</f>
        <v>31.56</v>
      </c>
      <c r="S636" s="34">
        <f>SalesTable47[[#This Row],[Profit]]/SalesTable47[[#This Row],[Net Revenue]]</f>
        <v>0.53167115902964956</v>
      </c>
      <c r="T636" s="3"/>
    </row>
    <row r="637" spans="1:20">
      <c r="A637" s="1">
        <v>45799</v>
      </c>
      <c r="B637" t="s">
        <v>695</v>
      </c>
      <c r="C637" t="s">
        <v>55</v>
      </c>
      <c r="D637" t="s">
        <v>56</v>
      </c>
      <c r="E637" t="s">
        <v>24</v>
      </c>
      <c r="F637" t="s">
        <v>25</v>
      </c>
      <c r="G637" t="s">
        <v>26</v>
      </c>
      <c r="H637" t="s">
        <v>20</v>
      </c>
      <c r="I637" s="2">
        <v>6</v>
      </c>
      <c r="J637" s="3">
        <v>9.66</v>
      </c>
      <c r="K637" s="4">
        <v>0</v>
      </c>
      <c r="L637" s="3">
        <v>2.83</v>
      </c>
      <c r="M637" s="3">
        <f>SalesTable47[[#This Row],[Quantity]]*SalesTable47[[#This Row],[Unit Cost]]</f>
        <v>16.98</v>
      </c>
      <c r="N637" s="3">
        <f>SalesTable47[[#This Row],[Net Revenue]]-SalesTable47[[#This Row],[Total Cost]]</f>
        <v>40.980000000000004</v>
      </c>
      <c r="O637" s="2">
        <v>6</v>
      </c>
      <c r="P637" s="3">
        <f>SalesTable47[[#This Row],[Unit Price]]*SalesTable47[[#This Row],[Quantity]]</f>
        <v>57.96</v>
      </c>
      <c r="Q637" s="3">
        <f>ROUND(SalesTable47[[#This Row],[Unit Price]]*SalesTable47[[#This Row],[Quantity]]*(1-SalesTable47[[#This Row],[Discount %]]),2)</f>
        <v>57.96</v>
      </c>
      <c r="R637" s="3">
        <f>SalesTable47[[#This Row],[Net Revenue]]-SalesTable47[[#This Row],[Total Cost]]</f>
        <v>40.980000000000004</v>
      </c>
      <c r="S637" s="34">
        <f>SalesTable47[[#This Row],[Profit]]/SalesTable47[[#This Row],[Net Revenue]]</f>
        <v>0.70703933747412018</v>
      </c>
      <c r="T637" s="3"/>
    </row>
    <row r="638" spans="1:20">
      <c r="A638" s="1">
        <v>45693</v>
      </c>
      <c r="B638" t="s">
        <v>696</v>
      </c>
      <c r="C638" t="s">
        <v>58</v>
      </c>
      <c r="D638" t="s">
        <v>59</v>
      </c>
      <c r="E638" t="s">
        <v>17</v>
      </c>
      <c r="F638" t="s">
        <v>52</v>
      </c>
      <c r="G638" t="s">
        <v>53</v>
      </c>
      <c r="H638" t="s">
        <v>20</v>
      </c>
      <c r="I638" s="2">
        <v>2</v>
      </c>
      <c r="J638" s="3">
        <v>19.59</v>
      </c>
      <c r="K638" s="4">
        <v>0.05</v>
      </c>
      <c r="L638" s="3">
        <v>7.17</v>
      </c>
      <c r="M638" s="3">
        <f>SalesTable47[[#This Row],[Quantity]]*SalesTable47[[#This Row],[Unit Cost]]</f>
        <v>14.34</v>
      </c>
      <c r="N638" s="3">
        <f>SalesTable47[[#This Row],[Net Revenue]]-SalesTable47[[#This Row],[Total Cost]]</f>
        <v>22.88</v>
      </c>
      <c r="O638" s="2">
        <v>2</v>
      </c>
      <c r="P638" s="3">
        <f>SalesTable47[[#This Row],[Unit Price]]*SalesTable47[[#This Row],[Quantity]]</f>
        <v>39.18</v>
      </c>
      <c r="Q638" s="3">
        <f>ROUND(SalesTable47[[#This Row],[Unit Price]]*SalesTable47[[#This Row],[Quantity]]*(1-SalesTable47[[#This Row],[Discount %]]),2)</f>
        <v>37.22</v>
      </c>
      <c r="R638" s="3">
        <f>SalesTable47[[#This Row],[Net Revenue]]-SalesTable47[[#This Row],[Total Cost]]</f>
        <v>22.88</v>
      </c>
      <c r="S638" s="34">
        <f>SalesTable47[[#This Row],[Profit]]/SalesTable47[[#This Row],[Net Revenue]]</f>
        <v>0.61472326706072</v>
      </c>
      <c r="T638" s="3"/>
    </row>
    <row r="639" spans="1:20">
      <c r="A639" s="1">
        <v>45716</v>
      </c>
      <c r="B639" t="s">
        <v>697</v>
      </c>
      <c r="C639" t="s">
        <v>45</v>
      </c>
      <c r="D639" t="s">
        <v>46</v>
      </c>
      <c r="E639" t="s">
        <v>24</v>
      </c>
      <c r="F639" t="s">
        <v>25</v>
      </c>
      <c r="G639" t="s">
        <v>26</v>
      </c>
      <c r="H639" t="s">
        <v>20</v>
      </c>
      <c r="I639" s="2">
        <v>1</v>
      </c>
      <c r="J639" s="3">
        <v>23.51</v>
      </c>
      <c r="K639" s="4">
        <v>0.1</v>
      </c>
      <c r="L639" s="3">
        <v>8.64</v>
      </c>
      <c r="M639" s="3">
        <f>SalesTable47[[#This Row],[Quantity]]*SalesTable47[[#This Row],[Unit Cost]]</f>
        <v>8.64</v>
      </c>
      <c r="N639" s="3">
        <f>SalesTable47[[#This Row],[Net Revenue]]-SalesTable47[[#This Row],[Total Cost]]</f>
        <v>12.52</v>
      </c>
      <c r="O639" s="2">
        <v>1</v>
      </c>
      <c r="P639" s="3">
        <f>SalesTable47[[#This Row],[Unit Price]]*SalesTable47[[#This Row],[Quantity]]</f>
        <v>23.51</v>
      </c>
      <c r="Q639" s="3">
        <f>ROUND(SalesTable47[[#This Row],[Unit Price]]*SalesTable47[[#This Row],[Quantity]]*(1-SalesTable47[[#This Row],[Discount %]]),2)</f>
        <v>21.16</v>
      </c>
      <c r="R639" s="3">
        <f>SalesTable47[[#This Row],[Net Revenue]]-SalesTable47[[#This Row],[Total Cost]]</f>
        <v>12.52</v>
      </c>
      <c r="S639" s="34">
        <f>SalesTable47[[#This Row],[Profit]]/SalesTable47[[#This Row],[Net Revenue]]</f>
        <v>0.59168241965973534</v>
      </c>
      <c r="T639" s="3"/>
    </row>
    <row r="640" spans="1:20">
      <c r="A640" s="1">
        <v>45949</v>
      </c>
      <c r="B640" t="s">
        <v>698</v>
      </c>
      <c r="C640" t="s">
        <v>63</v>
      </c>
      <c r="D640" t="s">
        <v>64</v>
      </c>
      <c r="E640" t="s">
        <v>17</v>
      </c>
      <c r="F640" t="s">
        <v>18</v>
      </c>
      <c r="G640" t="s">
        <v>19</v>
      </c>
      <c r="H640" t="s">
        <v>33</v>
      </c>
      <c r="I640" s="2">
        <v>6</v>
      </c>
      <c r="J640" s="3">
        <v>81.3</v>
      </c>
      <c r="K640" s="4">
        <v>0</v>
      </c>
      <c r="L640" s="3">
        <v>44.47</v>
      </c>
      <c r="M640" s="3">
        <f>SalesTable47[[#This Row],[Quantity]]*SalesTable47[[#This Row],[Unit Cost]]</f>
        <v>266.82</v>
      </c>
      <c r="N640" s="3">
        <f>SalesTable47[[#This Row],[Net Revenue]]-SalesTable47[[#This Row],[Total Cost]]</f>
        <v>220.98000000000002</v>
      </c>
      <c r="O640" s="2">
        <v>0</v>
      </c>
      <c r="P640" s="3">
        <f>SalesTable47[[#This Row],[Unit Price]]*SalesTable47[[#This Row],[Quantity]]</f>
        <v>487.79999999999995</v>
      </c>
      <c r="Q640" s="3">
        <f>ROUND(SalesTable47[[#This Row],[Unit Price]]*SalesTable47[[#This Row],[Quantity]]*(1-SalesTable47[[#This Row],[Discount %]]),2)</f>
        <v>487.8</v>
      </c>
      <c r="R640" s="3">
        <f>SalesTable47[[#This Row],[Net Revenue]]-SalesTable47[[#This Row],[Total Cost]]</f>
        <v>220.98000000000002</v>
      </c>
      <c r="S640" s="34">
        <f>SalesTable47[[#This Row],[Profit]]/SalesTable47[[#This Row],[Net Revenue]]</f>
        <v>0.45301353013530138</v>
      </c>
      <c r="T640" s="3"/>
    </row>
    <row r="641" spans="1:20">
      <c r="A641" s="1">
        <v>45917</v>
      </c>
      <c r="B641" t="s">
        <v>699</v>
      </c>
      <c r="C641" t="s">
        <v>89</v>
      </c>
      <c r="D641" t="s">
        <v>90</v>
      </c>
      <c r="E641" t="s">
        <v>75</v>
      </c>
      <c r="F641" t="s">
        <v>52</v>
      </c>
      <c r="G641" t="s">
        <v>53</v>
      </c>
      <c r="H641" t="s">
        <v>20</v>
      </c>
      <c r="I641" s="2">
        <v>1</v>
      </c>
      <c r="J641" s="3">
        <v>19.21</v>
      </c>
      <c r="K641" s="4">
        <v>0</v>
      </c>
      <c r="L641" s="3">
        <v>6.93</v>
      </c>
      <c r="M641" s="3">
        <f>SalesTable47[[#This Row],[Quantity]]*SalesTable47[[#This Row],[Unit Cost]]</f>
        <v>6.93</v>
      </c>
      <c r="N641" s="3">
        <f>SalesTable47[[#This Row],[Net Revenue]]-SalesTable47[[#This Row],[Total Cost]]</f>
        <v>12.280000000000001</v>
      </c>
      <c r="O641" s="2">
        <v>1</v>
      </c>
      <c r="P641" s="3">
        <f>SalesTable47[[#This Row],[Unit Price]]*SalesTable47[[#This Row],[Quantity]]</f>
        <v>19.21</v>
      </c>
      <c r="Q641" s="3">
        <f>ROUND(SalesTable47[[#This Row],[Unit Price]]*SalesTable47[[#This Row],[Quantity]]*(1-SalesTable47[[#This Row],[Discount %]]),2)</f>
        <v>19.21</v>
      </c>
      <c r="R641" s="3">
        <f>SalesTable47[[#This Row],[Net Revenue]]-SalesTable47[[#This Row],[Total Cost]]</f>
        <v>12.280000000000001</v>
      </c>
      <c r="S641" s="34">
        <f>SalesTable47[[#This Row],[Profit]]/SalesTable47[[#This Row],[Net Revenue]]</f>
        <v>0.63925039042165543</v>
      </c>
      <c r="T641" s="3"/>
    </row>
    <row r="642" spans="1:20">
      <c r="A642" s="1">
        <v>45715</v>
      </c>
      <c r="B642" t="s">
        <v>700</v>
      </c>
      <c r="C642" t="s">
        <v>58</v>
      </c>
      <c r="D642" t="s">
        <v>59</v>
      </c>
      <c r="E642" t="s">
        <v>17</v>
      </c>
      <c r="F642" t="s">
        <v>18</v>
      </c>
      <c r="G642" t="s">
        <v>19</v>
      </c>
      <c r="H642" t="s">
        <v>20</v>
      </c>
      <c r="I642" s="2">
        <v>1</v>
      </c>
      <c r="J642" s="3">
        <v>19.670000000000002</v>
      </c>
      <c r="K642" s="4">
        <v>0</v>
      </c>
      <c r="L642" s="3">
        <v>7.44</v>
      </c>
      <c r="M642" s="3">
        <f>SalesTable47[[#This Row],[Quantity]]*SalesTable47[[#This Row],[Unit Cost]]</f>
        <v>7.44</v>
      </c>
      <c r="N642" s="3">
        <f>SalesTable47[[#This Row],[Net Revenue]]-SalesTable47[[#This Row],[Total Cost]]</f>
        <v>12.23</v>
      </c>
      <c r="O642" s="2">
        <v>1</v>
      </c>
      <c r="P642" s="3">
        <f>SalesTable47[[#This Row],[Unit Price]]*SalesTable47[[#This Row],[Quantity]]</f>
        <v>19.670000000000002</v>
      </c>
      <c r="Q642" s="3">
        <f>ROUND(SalesTable47[[#This Row],[Unit Price]]*SalesTable47[[#This Row],[Quantity]]*(1-SalesTable47[[#This Row],[Discount %]]),2)</f>
        <v>19.670000000000002</v>
      </c>
      <c r="R642" s="3">
        <f>SalesTable47[[#This Row],[Net Revenue]]-SalesTable47[[#This Row],[Total Cost]]</f>
        <v>12.23</v>
      </c>
      <c r="S642" s="34">
        <f>SalesTable47[[#This Row],[Profit]]/SalesTable47[[#This Row],[Net Revenue]]</f>
        <v>0.62175902389425519</v>
      </c>
      <c r="T642" s="3"/>
    </row>
    <row r="643" spans="1:20">
      <c r="A643" s="1">
        <v>45928</v>
      </c>
      <c r="B643" t="s">
        <v>701</v>
      </c>
      <c r="C643" t="s">
        <v>58</v>
      </c>
      <c r="D643" t="s">
        <v>59</v>
      </c>
      <c r="E643" t="s">
        <v>17</v>
      </c>
      <c r="F643" t="s">
        <v>25</v>
      </c>
      <c r="G643" t="s">
        <v>26</v>
      </c>
      <c r="H643" t="s">
        <v>33</v>
      </c>
      <c r="I643" s="2">
        <v>3</v>
      </c>
      <c r="J643" s="3">
        <v>20.14</v>
      </c>
      <c r="K643" s="4">
        <v>0.05</v>
      </c>
      <c r="L643" s="3">
        <v>7.23</v>
      </c>
      <c r="M643" s="3">
        <f>SalesTable47[[#This Row],[Quantity]]*SalesTable47[[#This Row],[Unit Cost]]</f>
        <v>21.69</v>
      </c>
      <c r="N643" s="3">
        <f>SalesTable47[[#This Row],[Net Revenue]]-SalesTable47[[#This Row],[Total Cost]]</f>
        <v>35.709999999999994</v>
      </c>
      <c r="O643" s="2">
        <v>0</v>
      </c>
      <c r="P643" s="3">
        <f>SalesTable47[[#This Row],[Unit Price]]*SalesTable47[[#This Row],[Quantity]]</f>
        <v>60.42</v>
      </c>
      <c r="Q643" s="3">
        <f>ROUND(SalesTable47[[#This Row],[Unit Price]]*SalesTable47[[#This Row],[Quantity]]*(1-SalesTable47[[#This Row],[Discount %]]),2)</f>
        <v>57.4</v>
      </c>
      <c r="R643" s="3">
        <f>SalesTable47[[#This Row],[Net Revenue]]-SalesTable47[[#This Row],[Total Cost]]</f>
        <v>35.709999999999994</v>
      </c>
      <c r="S643" s="34">
        <f>SalesTable47[[#This Row],[Profit]]/SalesTable47[[#This Row],[Net Revenue]]</f>
        <v>0.6221254355400696</v>
      </c>
      <c r="T643" s="3"/>
    </row>
    <row r="644" spans="1:20">
      <c r="A644" s="1">
        <v>45742</v>
      </c>
      <c r="B644" t="s">
        <v>702</v>
      </c>
      <c r="C644" t="s">
        <v>69</v>
      </c>
      <c r="D644" t="s">
        <v>70</v>
      </c>
      <c r="E644" t="s">
        <v>30</v>
      </c>
      <c r="F644" t="s">
        <v>52</v>
      </c>
      <c r="G644" t="s">
        <v>53</v>
      </c>
      <c r="H644" t="s">
        <v>33</v>
      </c>
      <c r="I644" s="2">
        <v>1</v>
      </c>
      <c r="J644" s="3">
        <v>41</v>
      </c>
      <c r="K644" s="4">
        <v>0</v>
      </c>
      <c r="L644" s="3">
        <v>18.36</v>
      </c>
      <c r="M644" s="3">
        <f>SalesTable47[[#This Row],[Quantity]]*SalesTable47[[#This Row],[Unit Cost]]</f>
        <v>18.36</v>
      </c>
      <c r="N644" s="3">
        <f>SalesTable47[[#This Row],[Net Revenue]]-SalesTable47[[#This Row],[Total Cost]]</f>
        <v>22.64</v>
      </c>
      <c r="O644" s="2">
        <v>0</v>
      </c>
      <c r="P644" s="3">
        <f>SalesTable47[[#This Row],[Unit Price]]*SalesTable47[[#This Row],[Quantity]]</f>
        <v>41</v>
      </c>
      <c r="Q644" s="3">
        <f>ROUND(SalesTable47[[#This Row],[Unit Price]]*SalesTable47[[#This Row],[Quantity]]*(1-SalesTable47[[#This Row],[Discount %]]),2)</f>
        <v>41</v>
      </c>
      <c r="R644" s="3">
        <f>SalesTable47[[#This Row],[Net Revenue]]-SalesTable47[[#This Row],[Total Cost]]</f>
        <v>22.64</v>
      </c>
      <c r="S644" s="34">
        <f>SalesTable47[[#This Row],[Profit]]/SalesTable47[[#This Row],[Net Revenue]]</f>
        <v>0.55219512195121956</v>
      </c>
      <c r="T644" s="3"/>
    </row>
    <row r="645" spans="1:20">
      <c r="A645" s="1">
        <v>45791</v>
      </c>
      <c r="B645" t="s">
        <v>703</v>
      </c>
      <c r="C645" t="s">
        <v>49</v>
      </c>
      <c r="D645" t="s">
        <v>50</v>
      </c>
      <c r="E645" t="s">
        <v>30</v>
      </c>
      <c r="F645" t="s">
        <v>18</v>
      </c>
      <c r="G645" t="s">
        <v>19</v>
      </c>
      <c r="H645" t="s">
        <v>33</v>
      </c>
      <c r="I645" s="2">
        <v>7</v>
      </c>
      <c r="J645" s="3">
        <v>189.46</v>
      </c>
      <c r="K645" s="4">
        <v>0</v>
      </c>
      <c r="L645" s="3">
        <v>119.13</v>
      </c>
      <c r="M645" s="3">
        <f>SalesTable47[[#This Row],[Quantity]]*SalesTable47[[#This Row],[Unit Cost]]</f>
        <v>833.91</v>
      </c>
      <c r="N645" s="3">
        <f>SalesTable47[[#This Row],[Net Revenue]]-SalesTable47[[#This Row],[Total Cost]]</f>
        <v>492.31000000000006</v>
      </c>
      <c r="O645" s="2">
        <v>0</v>
      </c>
      <c r="P645" s="3">
        <f>SalesTable47[[#This Row],[Unit Price]]*SalesTable47[[#This Row],[Quantity]]</f>
        <v>1326.22</v>
      </c>
      <c r="Q645" s="3">
        <f>ROUND(SalesTable47[[#This Row],[Unit Price]]*SalesTable47[[#This Row],[Quantity]]*(1-SalesTable47[[#This Row],[Discount %]]),2)</f>
        <v>1326.22</v>
      </c>
      <c r="R645" s="3">
        <f>SalesTable47[[#This Row],[Net Revenue]]-SalesTable47[[#This Row],[Total Cost]]</f>
        <v>492.31000000000006</v>
      </c>
      <c r="S645" s="34">
        <f>SalesTable47[[#This Row],[Profit]]/SalesTable47[[#This Row],[Net Revenue]]</f>
        <v>0.37121292093317854</v>
      </c>
      <c r="T645" s="3"/>
    </row>
    <row r="646" spans="1:20">
      <c r="A646" s="1">
        <v>45997</v>
      </c>
      <c r="B646" t="s">
        <v>704</v>
      </c>
      <c r="C646" t="s">
        <v>69</v>
      </c>
      <c r="D646" t="s">
        <v>70</v>
      </c>
      <c r="E646" t="s">
        <v>30</v>
      </c>
      <c r="F646" t="s">
        <v>41</v>
      </c>
      <c r="G646" t="s">
        <v>42</v>
      </c>
      <c r="H646" t="s">
        <v>33</v>
      </c>
      <c r="I646" s="2">
        <v>2</v>
      </c>
      <c r="J646" s="3">
        <v>40.520000000000003</v>
      </c>
      <c r="K646" s="4">
        <v>0.2</v>
      </c>
      <c r="L646" s="3">
        <v>18.38</v>
      </c>
      <c r="M646" s="3">
        <f>SalesTable47[[#This Row],[Quantity]]*SalesTable47[[#This Row],[Unit Cost]]</f>
        <v>36.76</v>
      </c>
      <c r="N646" s="3">
        <f>SalesTable47[[#This Row],[Net Revenue]]-SalesTable47[[#This Row],[Total Cost]]</f>
        <v>28.07</v>
      </c>
      <c r="O646" s="2">
        <v>0</v>
      </c>
      <c r="P646" s="3">
        <f>SalesTable47[[#This Row],[Unit Price]]*SalesTable47[[#This Row],[Quantity]]</f>
        <v>81.040000000000006</v>
      </c>
      <c r="Q646" s="3">
        <f>ROUND(SalesTable47[[#This Row],[Unit Price]]*SalesTable47[[#This Row],[Quantity]]*(1-SalesTable47[[#This Row],[Discount %]]),2)</f>
        <v>64.83</v>
      </c>
      <c r="R646" s="3">
        <f>SalesTable47[[#This Row],[Net Revenue]]-SalesTable47[[#This Row],[Total Cost]]</f>
        <v>28.07</v>
      </c>
      <c r="S646" s="34">
        <f>SalesTable47[[#This Row],[Profit]]/SalesTable47[[#This Row],[Net Revenue]]</f>
        <v>0.4329785593089619</v>
      </c>
      <c r="T646" s="3"/>
    </row>
    <row r="647" spans="1:20">
      <c r="A647" s="1">
        <v>45802</v>
      </c>
      <c r="B647" t="s">
        <v>705</v>
      </c>
      <c r="C647" t="s">
        <v>66</v>
      </c>
      <c r="D647" t="s">
        <v>67</v>
      </c>
      <c r="E647" t="s">
        <v>30</v>
      </c>
      <c r="F647" t="s">
        <v>18</v>
      </c>
      <c r="G647" t="s">
        <v>19</v>
      </c>
      <c r="H647" t="s">
        <v>20</v>
      </c>
      <c r="I647" s="2">
        <v>2</v>
      </c>
      <c r="J647" s="3">
        <v>69.62</v>
      </c>
      <c r="K647" s="4">
        <v>0.05</v>
      </c>
      <c r="L647" s="3">
        <v>33.619999999999997</v>
      </c>
      <c r="M647" s="3">
        <f>SalesTable47[[#This Row],[Quantity]]*SalesTable47[[#This Row],[Unit Cost]]</f>
        <v>67.239999999999995</v>
      </c>
      <c r="N647" s="3">
        <f>SalesTable47[[#This Row],[Net Revenue]]-SalesTable47[[#This Row],[Total Cost]]</f>
        <v>65.040000000000006</v>
      </c>
      <c r="O647" s="2">
        <v>2</v>
      </c>
      <c r="P647" s="3">
        <f>SalesTable47[[#This Row],[Unit Price]]*SalesTable47[[#This Row],[Quantity]]</f>
        <v>139.24</v>
      </c>
      <c r="Q647" s="3">
        <f>ROUND(SalesTable47[[#This Row],[Unit Price]]*SalesTable47[[#This Row],[Quantity]]*(1-SalesTable47[[#This Row],[Discount %]]),2)</f>
        <v>132.28</v>
      </c>
      <c r="R647" s="3">
        <f>SalesTable47[[#This Row],[Net Revenue]]-SalesTable47[[#This Row],[Total Cost]]</f>
        <v>65.040000000000006</v>
      </c>
      <c r="S647" s="34">
        <f>SalesTable47[[#This Row],[Profit]]/SalesTable47[[#This Row],[Net Revenue]]</f>
        <v>0.4916843060175386</v>
      </c>
      <c r="T647" s="3"/>
    </row>
    <row r="648" spans="1:20">
      <c r="A648" s="1">
        <v>45854</v>
      </c>
      <c r="B648" t="s">
        <v>706</v>
      </c>
      <c r="C648" t="s">
        <v>28</v>
      </c>
      <c r="D648" t="s">
        <v>29</v>
      </c>
      <c r="E648" t="s">
        <v>30</v>
      </c>
      <c r="F648" t="s">
        <v>52</v>
      </c>
      <c r="G648" t="s">
        <v>53</v>
      </c>
      <c r="H648" t="s">
        <v>20</v>
      </c>
      <c r="I648" s="2">
        <v>8</v>
      </c>
      <c r="J648" s="3">
        <v>24.92</v>
      </c>
      <c r="K648" s="4">
        <v>0.1</v>
      </c>
      <c r="L648" s="3">
        <v>10.48</v>
      </c>
      <c r="M648" s="3">
        <f>SalesTable47[[#This Row],[Quantity]]*SalesTable47[[#This Row],[Unit Cost]]</f>
        <v>83.84</v>
      </c>
      <c r="N648" s="3">
        <f>SalesTable47[[#This Row],[Net Revenue]]-SalesTable47[[#This Row],[Total Cost]]</f>
        <v>95.579999999999984</v>
      </c>
      <c r="O648" s="2">
        <v>8</v>
      </c>
      <c r="P648" s="3">
        <f>SalesTable47[[#This Row],[Unit Price]]*SalesTable47[[#This Row],[Quantity]]</f>
        <v>199.36</v>
      </c>
      <c r="Q648" s="3">
        <f>ROUND(SalesTable47[[#This Row],[Unit Price]]*SalesTable47[[#This Row],[Quantity]]*(1-SalesTable47[[#This Row],[Discount %]]),2)</f>
        <v>179.42</v>
      </c>
      <c r="R648" s="3">
        <f>SalesTable47[[#This Row],[Net Revenue]]-SalesTable47[[#This Row],[Total Cost]]</f>
        <v>95.579999999999984</v>
      </c>
      <c r="S648" s="34">
        <f>SalesTable47[[#This Row],[Profit]]/SalesTable47[[#This Row],[Net Revenue]]</f>
        <v>0.53271653104447658</v>
      </c>
      <c r="T648" s="3"/>
    </row>
    <row r="649" spans="1:20">
      <c r="A649" s="1">
        <v>45728</v>
      </c>
      <c r="B649" t="s">
        <v>707</v>
      </c>
      <c r="C649" t="s">
        <v>49</v>
      </c>
      <c r="D649" t="s">
        <v>50</v>
      </c>
      <c r="E649" t="s">
        <v>30</v>
      </c>
      <c r="F649" t="s">
        <v>31</v>
      </c>
      <c r="G649" t="s">
        <v>32</v>
      </c>
      <c r="H649" t="s">
        <v>20</v>
      </c>
      <c r="I649" s="2">
        <v>1</v>
      </c>
      <c r="J649" s="3">
        <v>190.77</v>
      </c>
      <c r="K649" s="4">
        <v>0.15</v>
      </c>
      <c r="L649" s="3">
        <v>117.8</v>
      </c>
      <c r="M649" s="3">
        <f>SalesTable47[[#This Row],[Quantity]]*SalesTable47[[#This Row],[Unit Cost]]</f>
        <v>117.8</v>
      </c>
      <c r="N649" s="3">
        <f>SalesTable47[[#This Row],[Net Revenue]]-SalesTable47[[#This Row],[Total Cost]]</f>
        <v>44.350000000000009</v>
      </c>
      <c r="O649" s="2">
        <v>1</v>
      </c>
      <c r="P649" s="3">
        <f>SalesTable47[[#This Row],[Unit Price]]*SalesTable47[[#This Row],[Quantity]]</f>
        <v>190.77</v>
      </c>
      <c r="Q649" s="3">
        <f>ROUND(SalesTable47[[#This Row],[Unit Price]]*SalesTable47[[#This Row],[Quantity]]*(1-SalesTable47[[#This Row],[Discount %]]),2)</f>
        <v>162.15</v>
      </c>
      <c r="R649" s="3">
        <f>SalesTable47[[#This Row],[Net Revenue]]-SalesTable47[[#This Row],[Total Cost]]</f>
        <v>44.350000000000009</v>
      </c>
      <c r="S649" s="34">
        <f>SalesTable47[[#This Row],[Profit]]/SalesTable47[[#This Row],[Net Revenue]]</f>
        <v>0.2735121800801727</v>
      </c>
      <c r="T649" s="3"/>
    </row>
    <row r="650" spans="1:20">
      <c r="A650" s="1">
        <v>45727</v>
      </c>
      <c r="B650" t="s">
        <v>708</v>
      </c>
      <c r="C650" t="s">
        <v>39</v>
      </c>
      <c r="D650" t="s">
        <v>40</v>
      </c>
      <c r="E650" t="s">
        <v>30</v>
      </c>
      <c r="F650" t="s">
        <v>18</v>
      </c>
      <c r="G650" t="s">
        <v>19</v>
      </c>
      <c r="H650" t="s">
        <v>33</v>
      </c>
      <c r="I650" s="2">
        <v>6</v>
      </c>
      <c r="J650" s="3">
        <v>55.45</v>
      </c>
      <c r="K650" s="4">
        <v>0</v>
      </c>
      <c r="L650" s="3">
        <v>27.08</v>
      </c>
      <c r="M650" s="3">
        <f>SalesTable47[[#This Row],[Quantity]]*SalesTable47[[#This Row],[Unit Cost]]</f>
        <v>162.47999999999999</v>
      </c>
      <c r="N650" s="3">
        <f>SalesTable47[[#This Row],[Net Revenue]]-SalesTable47[[#This Row],[Total Cost]]</f>
        <v>170.22</v>
      </c>
      <c r="O650" s="2">
        <v>0</v>
      </c>
      <c r="P650" s="3">
        <f>SalesTable47[[#This Row],[Unit Price]]*SalesTable47[[#This Row],[Quantity]]</f>
        <v>332.70000000000005</v>
      </c>
      <c r="Q650" s="3">
        <f>ROUND(SalesTable47[[#This Row],[Unit Price]]*SalesTable47[[#This Row],[Quantity]]*(1-SalesTable47[[#This Row],[Discount %]]),2)</f>
        <v>332.7</v>
      </c>
      <c r="R650" s="3">
        <f>SalesTable47[[#This Row],[Net Revenue]]-SalesTable47[[#This Row],[Total Cost]]</f>
        <v>170.22</v>
      </c>
      <c r="S650" s="34">
        <f>SalesTable47[[#This Row],[Profit]]/SalesTable47[[#This Row],[Net Revenue]]</f>
        <v>0.51163210099188461</v>
      </c>
      <c r="T650" s="3"/>
    </row>
    <row r="651" spans="1:20">
      <c r="A651" s="1">
        <v>45877</v>
      </c>
      <c r="B651" t="s">
        <v>709</v>
      </c>
      <c r="C651" t="s">
        <v>66</v>
      </c>
      <c r="D651" t="s">
        <v>67</v>
      </c>
      <c r="E651" t="s">
        <v>30</v>
      </c>
      <c r="F651" t="s">
        <v>52</v>
      </c>
      <c r="G651" t="s">
        <v>53</v>
      </c>
      <c r="H651" t="s">
        <v>33</v>
      </c>
      <c r="I651" s="2">
        <v>3</v>
      </c>
      <c r="J651" s="3">
        <v>72.069999999999993</v>
      </c>
      <c r="K651" s="4">
        <v>0.15</v>
      </c>
      <c r="L651" s="3">
        <v>34.46</v>
      </c>
      <c r="M651" s="3">
        <f>SalesTable47[[#This Row],[Quantity]]*SalesTable47[[#This Row],[Unit Cost]]</f>
        <v>103.38</v>
      </c>
      <c r="N651" s="3">
        <f>SalesTable47[[#This Row],[Net Revenue]]-SalesTable47[[#This Row],[Total Cost]]</f>
        <v>80.400000000000006</v>
      </c>
      <c r="O651" s="2">
        <v>0</v>
      </c>
      <c r="P651" s="3">
        <f>SalesTable47[[#This Row],[Unit Price]]*SalesTable47[[#This Row],[Quantity]]</f>
        <v>216.20999999999998</v>
      </c>
      <c r="Q651" s="3">
        <f>ROUND(SalesTable47[[#This Row],[Unit Price]]*SalesTable47[[#This Row],[Quantity]]*(1-SalesTable47[[#This Row],[Discount %]]),2)</f>
        <v>183.78</v>
      </c>
      <c r="R651" s="3">
        <f>SalesTable47[[#This Row],[Net Revenue]]-SalesTable47[[#This Row],[Total Cost]]</f>
        <v>80.400000000000006</v>
      </c>
      <c r="S651" s="34">
        <f>SalesTable47[[#This Row],[Profit]]/SalesTable47[[#This Row],[Net Revenue]]</f>
        <v>0.43747959516813584</v>
      </c>
      <c r="T651" s="3"/>
    </row>
    <row r="652" spans="1:20">
      <c r="A652" s="1">
        <v>45771</v>
      </c>
      <c r="B652" t="s">
        <v>710</v>
      </c>
      <c r="C652" t="s">
        <v>82</v>
      </c>
      <c r="D652" t="s">
        <v>83</v>
      </c>
      <c r="E652" t="s">
        <v>75</v>
      </c>
      <c r="F652" t="s">
        <v>31</v>
      </c>
      <c r="G652" t="s">
        <v>32</v>
      </c>
      <c r="H652" t="s">
        <v>20</v>
      </c>
      <c r="I652" s="2">
        <v>3</v>
      </c>
      <c r="J652" s="3">
        <v>27.03</v>
      </c>
      <c r="K652" s="4">
        <v>0</v>
      </c>
      <c r="L652" s="3">
        <v>11.94</v>
      </c>
      <c r="M652" s="3">
        <f>SalesTable47[[#This Row],[Quantity]]*SalesTable47[[#This Row],[Unit Cost]]</f>
        <v>35.82</v>
      </c>
      <c r="N652" s="3">
        <f>SalesTable47[[#This Row],[Net Revenue]]-SalesTable47[[#This Row],[Total Cost]]</f>
        <v>45.27</v>
      </c>
      <c r="O652" s="2">
        <v>3</v>
      </c>
      <c r="P652" s="3">
        <f>SalesTable47[[#This Row],[Unit Price]]*SalesTable47[[#This Row],[Quantity]]</f>
        <v>81.09</v>
      </c>
      <c r="Q652" s="3">
        <f>ROUND(SalesTable47[[#This Row],[Unit Price]]*SalesTable47[[#This Row],[Quantity]]*(1-SalesTable47[[#This Row],[Discount %]]),2)</f>
        <v>81.09</v>
      </c>
      <c r="R652" s="3">
        <f>SalesTable47[[#This Row],[Net Revenue]]-SalesTable47[[#This Row],[Total Cost]]</f>
        <v>45.27</v>
      </c>
      <c r="S652" s="34">
        <f>SalesTable47[[#This Row],[Profit]]/SalesTable47[[#This Row],[Net Revenue]]</f>
        <v>0.55826859045504995</v>
      </c>
      <c r="T652" s="3"/>
    </row>
    <row r="653" spans="1:20">
      <c r="A653" s="1">
        <v>45810</v>
      </c>
      <c r="B653" t="s">
        <v>711</v>
      </c>
      <c r="C653" t="s">
        <v>28</v>
      </c>
      <c r="D653" t="s">
        <v>29</v>
      </c>
      <c r="E653" t="s">
        <v>30</v>
      </c>
      <c r="F653" t="s">
        <v>52</v>
      </c>
      <c r="G653" t="s">
        <v>53</v>
      </c>
      <c r="H653" t="s">
        <v>33</v>
      </c>
      <c r="I653" s="2">
        <v>3</v>
      </c>
      <c r="J653" s="3">
        <v>24.88</v>
      </c>
      <c r="K653" s="4">
        <v>0.1</v>
      </c>
      <c r="L653" s="3">
        <v>10.49</v>
      </c>
      <c r="M653" s="3">
        <f>SalesTable47[[#This Row],[Quantity]]*SalesTable47[[#This Row],[Unit Cost]]</f>
        <v>31.47</v>
      </c>
      <c r="N653" s="3">
        <f>SalesTable47[[#This Row],[Net Revenue]]-SalesTable47[[#This Row],[Total Cost]]</f>
        <v>35.710000000000008</v>
      </c>
      <c r="O653" s="2">
        <v>0</v>
      </c>
      <c r="P653" s="3">
        <f>SalesTable47[[#This Row],[Unit Price]]*SalesTable47[[#This Row],[Quantity]]</f>
        <v>74.64</v>
      </c>
      <c r="Q653" s="3">
        <f>ROUND(SalesTable47[[#This Row],[Unit Price]]*SalesTable47[[#This Row],[Quantity]]*(1-SalesTable47[[#This Row],[Discount %]]),2)</f>
        <v>67.180000000000007</v>
      </c>
      <c r="R653" s="3">
        <f>SalesTable47[[#This Row],[Net Revenue]]-SalesTable47[[#This Row],[Total Cost]]</f>
        <v>35.710000000000008</v>
      </c>
      <c r="S653" s="34">
        <f>SalesTable47[[#This Row],[Profit]]/SalesTable47[[#This Row],[Net Revenue]]</f>
        <v>0.53155701101518316</v>
      </c>
      <c r="T653" s="3"/>
    </row>
    <row r="654" spans="1:20">
      <c r="A654" s="1">
        <v>45988</v>
      </c>
      <c r="B654" t="s">
        <v>712</v>
      </c>
      <c r="C654" t="s">
        <v>66</v>
      </c>
      <c r="D654" t="s">
        <v>67</v>
      </c>
      <c r="E654" t="s">
        <v>30</v>
      </c>
      <c r="F654" t="s">
        <v>52</v>
      </c>
      <c r="G654" t="s">
        <v>53</v>
      </c>
      <c r="H654" t="s">
        <v>33</v>
      </c>
      <c r="I654" s="2">
        <v>1</v>
      </c>
      <c r="J654" s="3">
        <v>70.8</v>
      </c>
      <c r="K654" s="4">
        <v>0.1</v>
      </c>
      <c r="L654" s="3">
        <v>33.5</v>
      </c>
      <c r="M654" s="3">
        <f>SalesTable47[[#This Row],[Quantity]]*SalesTable47[[#This Row],[Unit Cost]]</f>
        <v>33.5</v>
      </c>
      <c r="N654" s="3">
        <f>SalesTable47[[#This Row],[Net Revenue]]-SalesTable47[[#This Row],[Total Cost]]</f>
        <v>30.22</v>
      </c>
      <c r="O654" s="2">
        <v>0</v>
      </c>
      <c r="P654" s="3">
        <f>SalesTable47[[#This Row],[Unit Price]]*SalesTable47[[#This Row],[Quantity]]</f>
        <v>70.8</v>
      </c>
      <c r="Q654" s="3">
        <f>ROUND(SalesTable47[[#This Row],[Unit Price]]*SalesTable47[[#This Row],[Quantity]]*(1-SalesTable47[[#This Row],[Discount %]]),2)</f>
        <v>63.72</v>
      </c>
      <c r="R654" s="3">
        <f>SalesTable47[[#This Row],[Net Revenue]]-SalesTable47[[#This Row],[Total Cost]]</f>
        <v>30.22</v>
      </c>
      <c r="S654" s="34">
        <f>SalesTable47[[#This Row],[Profit]]/SalesTable47[[#This Row],[Net Revenue]]</f>
        <v>0.47426239799121156</v>
      </c>
      <c r="T654" s="3"/>
    </row>
    <row r="655" spans="1:20">
      <c r="A655" s="1">
        <v>45798</v>
      </c>
      <c r="B655" t="s">
        <v>713</v>
      </c>
      <c r="C655" t="s">
        <v>66</v>
      </c>
      <c r="D655" t="s">
        <v>67</v>
      </c>
      <c r="E655" t="s">
        <v>30</v>
      </c>
      <c r="F655" t="s">
        <v>41</v>
      </c>
      <c r="G655" t="s">
        <v>42</v>
      </c>
      <c r="H655" t="s">
        <v>33</v>
      </c>
      <c r="I655" s="2">
        <v>2</v>
      </c>
      <c r="J655" s="3">
        <v>70.84</v>
      </c>
      <c r="K655" s="4">
        <v>0</v>
      </c>
      <c r="L655" s="3">
        <v>34.65</v>
      </c>
      <c r="M655" s="3">
        <f>SalesTable47[[#This Row],[Quantity]]*SalesTable47[[#This Row],[Unit Cost]]</f>
        <v>69.3</v>
      </c>
      <c r="N655" s="3">
        <f>SalesTable47[[#This Row],[Net Revenue]]-SalesTable47[[#This Row],[Total Cost]]</f>
        <v>72.38000000000001</v>
      </c>
      <c r="O655" s="2">
        <v>0</v>
      </c>
      <c r="P655" s="3">
        <f>SalesTable47[[#This Row],[Unit Price]]*SalesTable47[[#This Row],[Quantity]]</f>
        <v>141.68</v>
      </c>
      <c r="Q655" s="3">
        <f>ROUND(SalesTable47[[#This Row],[Unit Price]]*SalesTable47[[#This Row],[Quantity]]*(1-SalesTable47[[#This Row],[Discount %]]),2)</f>
        <v>141.68</v>
      </c>
      <c r="R655" s="3">
        <f>SalesTable47[[#This Row],[Net Revenue]]-SalesTable47[[#This Row],[Total Cost]]</f>
        <v>72.38000000000001</v>
      </c>
      <c r="S655" s="34">
        <f>SalesTable47[[#This Row],[Profit]]/SalesTable47[[#This Row],[Net Revenue]]</f>
        <v>0.51086956521739135</v>
      </c>
      <c r="T655" s="3"/>
    </row>
    <row r="656" spans="1:20">
      <c r="A656" s="1">
        <v>45843</v>
      </c>
      <c r="B656" t="s">
        <v>714</v>
      </c>
      <c r="C656" t="s">
        <v>35</v>
      </c>
      <c r="D656" t="s">
        <v>36</v>
      </c>
      <c r="E656" t="s">
        <v>17</v>
      </c>
      <c r="F656" t="s">
        <v>52</v>
      </c>
      <c r="G656" t="s">
        <v>53</v>
      </c>
      <c r="H656" t="s">
        <v>20</v>
      </c>
      <c r="I656" s="2">
        <v>7</v>
      </c>
      <c r="J656" s="3">
        <v>24.68</v>
      </c>
      <c r="K656" s="4">
        <v>0</v>
      </c>
      <c r="L656" s="3">
        <v>9.44</v>
      </c>
      <c r="M656" s="3">
        <f>SalesTable47[[#This Row],[Quantity]]*SalesTable47[[#This Row],[Unit Cost]]</f>
        <v>66.08</v>
      </c>
      <c r="N656" s="3">
        <f>SalesTable47[[#This Row],[Net Revenue]]-SalesTable47[[#This Row],[Total Cost]]</f>
        <v>106.67999999999999</v>
      </c>
      <c r="O656" s="2">
        <v>7</v>
      </c>
      <c r="P656" s="3">
        <f>SalesTable47[[#This Row],[Unit Price]]*SalesTable47[[#This Row],[Quantity]]</f>
        <v>172.76</v>
      </c>
      <c r="Q656" s="3">
        <f>ROUND(SalesTable47[[#This Row],[Unit Price]]*SalesTable47[[#This Row],[Quantity]]*(1-SalesTable47[[#This Row],[Discount %]]),2)</f>
        <v>172.76</v>
      </c>
      <c r="R656" s="3">
        <f>SalesTable47[[#This Row],[Net Revenue]]-SalesTable47[[#This Row],[Total Cost]]</f>
        <v>106.67999999999999</v>
      </c>
      <c r="S656" s="34">
        <f>SalesTable47[[#This Row],[Profit]]/SalesTable47[[#This Row],[Net Revenue]]</f>
        <v>0.61750405186385737</v>
      </c>
      <c r="T656" s="3"/>
    </row>
    <row r="657" spans="1:20">
      <c r="A657" s="1">
        <v>46002</v>
      </c>
      <c r="B657" t="s">
        <v>715</v>
      </c>
      <c r="C657" t="s">
        <v>22</v>
      </c>
      <c r="D657" t="s">
        <v>23</v>
      </c>
      <c r="E657" t="s">
        <v>24</v>
      </c>
      <c r="F657" t="s">
        <v>41</v>
      </c>
      <c r="G657" t="s">
        <v>42</v>
      </c>
      <c r="H657" t="s">
        <v>20</v>
      </c>
      <c r="I657" s="2">
        <v>8</v>
      </c>
      <c r="J657" s="3">
        <v>13.02</v>
      </c>
      <c r="K657" s="4">
        <v>0.15</v>
      </c>
      <c r="L657" s="3">
        <v>4.29</v>
      </c>
      <c r="M657" s="3">
        <f>SalesTable47[[#This Row],[Quantity]]*SalesTable47[[#This Row],[Unit Cost]]</f>
        <v>34.32</v>
      </c>
      <c r="N657" s="3">
        <f>SalesTable47[[#This Row],[Net Revenue]]-SalesTable47[[#This Row],[Total Cost]]</f>
        <v>54.220000000000006</v>
      </c>
      <c r="O657" s="2">
        <v>8</v>
      </c>
      <c r="P657" s="3">
        <f>SalesTable47[[#This Row],[Unit Price]]*SalesTable47[[#This Row],[Quantity]]</f>
        <v>104.16</v>
      </c>
      <c r="Q657" s="3">
        <f>ROUND(SalesTable47[[#This Row],[Unit Price]]*SalesTable47[[#This Row],[Quantity]]*(1-SalesTable47[[#This Row],[Discount %]]),2)</f>
        <v>88.54</v>
      </c>
      <c r="R657" s="3">
        <f>SalesTable47[[#This Row],[Net Revenue]]-SalesTable47[[#This Row],[Total Cost]]</f>
        <v>54.220000000000006</v>
      </c>
      <c r="S657" s="34">
        <f>SalesTable47[[#This Row],[Profit]]/SalesTable47[[#This Row],[Net Revenue]]</f>
        <v>0.61237858594985317</v>
      </c>
      <c r="T657" s="3"/>
    </row>
    <row r="658" spans="1:20">
      <c r="A658" s="1">
        <v>45688</v>
      </c>
      <c r="B658" t="s">
        <v>716</v>
      </c>
      <c r="C658" t="s">
        <v>63</v>
      </c>
      <c r="D658" t="s">
        <v>64</v>
      </c>
      <c r="E658" t="s">
        <v>17</v>
      </c>
      <c r="F658" t="s">
        <v>18</v>
      </c>
      <c r="G658" t="s">
        <v>19</v>
      </c>
      <c r="H658" t="s">
        <v>33</v>
      </c>
      <c r="I658" s="2">
        <v>1</v>
      </c>
      <c r="J658" s="3">
        <v>79.34</v>
      </c>
      <c r="K658" s="4">
        <v>0</v>
      </c>
      <c r="L658" s="3">
        <v>44.76</v>
      </c>
      <c r="M658" s="3">
        <f>SalesTable47[[#This Row],[Quantity]]*SalesTable47[[#This Row],[Unit Cost]]</f>
        <v>44.76</v>
      </c>
      <c r="N658" s="3">
        <f>SalesTable47[[#This Row],[Net Revenue]]-SalesTable47[[#This Row],[Total Cost]]</f>
        <v>34.580000000000005</v>
      </c>
      <c r="O658" s="2">
        <v>0</v>
      </c>
      <c r="P658" s="3">
        <f>SalesTable47[[#This Row],[Unit Price]]*SalesTable47[[#This Row],[Quantity]]</f>
        <v>79.34</v>
      </c>
      <c r="Q658" s="3">
        <f>ROUND(SalesTable47[[#This Row],[Unit Price]]*SalesTable47[[#This Row],[Quantity]]*(1-SalesTable47[[#This Row],[Discount %]]),2)</f>
        <v>79.34</v>
      </c>
      <c r="R658" s="3">
        <f>SalesTable47[[#This Row],[Net Revenue]]-SalesTable47[[#This Row],[Total Cost]]</f>
        <v>34.580000000000005</v>
      </c>
      <c r="S658" s="34">
        <f>SalesTable47[[#This Row],[Profit]]/SalesTable47[[#This Row],[Net Revenue]]</f>
        <v>0.43584572724981097</v>
      </c>
      <c r="T658" s="3"/>
    </row>
    <row r="659" spans="1:20">
      <c r="A659" s="1">
        <v>45734</v>
      </c>
      <c r="B659" t="s">
        <v>717</v>
      </c>
      <c r="C659" t="s">
        <v>15</v>
      </c>
      <c r="D659" t="s">
        <v>16</v>
      </c>
      <c r="E659" t="s">
        <v>17</v>
      </c>
      <c r="F659" t="s">
        <v>41</v>
      </c>
      <c r="G659" t="s">
        <v>42</v>
      </c>
      <c r="H659" t="s">
        <v>33</v>
      </c>
      <c r="I659" s="2">
        <v>6</v>
      </c>
      <c r="J659" s="3">
        <v>29.34</v>
      </c>
      <c r="K659" s="4">
        <v>0.1</v>
      </c>
      <c r="L659" s="3">
        <v>11.87</v>
      </c>
      <c r="M659" s="3">
        <f>SalesTable47[[#This Row],[Quantity]]*SalesTable47[[#This Row],[Unit Cost]]</f>
        <v>71.22</v>
      </c>
      <c r="N659" s="3">
        <f>SalesTable47[[#This Row],[Net Revenue]]-SalesTable47[[#This Row],[Total Cost]]</f>
        <v>87.22</v>
      </c>
      <c r="O659" s="2">
        <v>0</v>
      </c>
      <c r="P659" s="3">
        <f>SalesTable47[[#This Row],[Unit Price]]*SalesTable47[[#This Row],[Quantity]]</f>
        <v>176.04</v>
      </c>
      <c r="Q659" s="3">
        <f>ROUND(SalesTable47[[#This Row],[Unit Price]]*SalesTable47[[#This Row],[Quantity]]*(1-SalesTable47[[#This Row],[Discount %]]),2)</f>
        <v>158.44</v>
      </c>
      <c r="R659" s="3">
        <f>SalesTable47[[#This Row],[Net Revenue]]-SalesTable47[[#This Row],[Total Cost]]</f>
        <v>87.22</v>
      </c>
      <c r="S659" s="34">
        <f>SalesTable47[[#This Row],[Profit]]/SalesTable47[[#This Row],[Net Revenue]]</f>
        <v>0.55049229992426152</v>
      </c>
      <c r="T659" s="3"/>
    </row>
    <row r="660" spans="1:20">
      <c r="A660" s="1">
        <v>45704</v>
      </c>
      <c r="B660" t="s">
        <v>718</v>
      </c>
      <c r="C660" t="s">
        <v>15</v>
      </c>
      <c r="D660" t="s">
        <v>16</v>
      </c>
      <c r="E660" t="s">
        <v>17</v>
      </c>
      <c r="F660" t="s">
        <v>25</v>
      </c>
      <c r="G660" t="s">
        <v>26</v>
      </c>
      <c r="H660" t="s">
        <v>33</v>
      </c>
      <c r="I660" s="2">
        <v>5</v>
      </c>
      <c r="J660" s="3">
        <v>30.45</v>
      </c>
      <c r="K660" s="4">
        <v>0.05</v>
      </c>
      <c r="L660" s="3">
        <v>11.91</v>
      </c>
      <c r="M660" s="3">
        <f>SalesTable47[[#This Row],[Quantity]]*SalesTable47[[#This Row],[Unit Cost]]</f>
        <v>59.55</v>
      </c>
      <c r="N660" s="3">
        <f>SalesTable47[[#This Row],[Net Revenue]]-SalesTable47[[#This Row],[Total Cost]]</f>
        <v>85.089999999999989</v>
      </c>
      <c r="O660" s="2">
        <v>0</v>
      </c>
      <c r="P660" s="3">
        <f>SalesTable47[[#This Row],[Unit Price]]*SalesTable47[[#This Row],[Quantity]]</f>
        <v>152.25</v>
      </c>
      <c r="Q660" s="3">
        <f>ROUND(SalesTable47[[#This Row],[Unit Price]]*SalesTable47[[#This Row],[Quantity]]*(1-SalesTable47[[#This Row],[Discount %]]),2)</f>
        <v>144.63999999999999</v>
      </c>
      <c r="R660" s="3">
        <f>SalesTable47[[#This Row],[Net Revenue]]-SalesTable47[[#This Row],[Total Cost]]</f>
        <v>85.089999999999989</v>
      </c>
      <c r="S660" s="34">
        <f>SalesTable47[[#This Row],[Profit]]/SalesTable47[[#This Row],[Net Revenue]]</f>
        <v>0.58828816371681414</v>
      </c>
      <c r="T660" s="3"/>
    </row>
    <row r="661" spans="1:20">
      <c r="A661" s="1">
        <v>46008</v>
      </c>
      <c r="B661" t="s">
        <v>719</v>
      </c>
      <c r="C661" t="s">
        <v>45</v>
      </c>
      <c r="D661" t="s">
        <v>46</v>
      </c>
      <c r="E661" t="s">
        <v>24</v>
      </c>
      <c r="F661" t="s">
        <v>52</v>
      </c>
      <c r="G661" t="s">
        <v>53</v>
      </c>
      <c r="H661" t="s">
        <v>20</v>
      </c>
      <c r="I661" s="2">
        <v>2</v>
      </c>
      <c r="J661" s="3">
        <v>22.92</v>
      </c>
      <c r="K661" s="4">
        <v>0.2</v>
      </c>
      <c r="L661" s="3">
        <v>8.51</v>
      </c>
      <c r="M661" s="3">
        <f>SalesTable47[[#This Row],[Quantity]]*SalesTable47[[#This Row],[Unit Cost]]</f>
        <v>17.02</v>
      </c>
      <c r="N661" s="3">
        <f>SalesTable47[[#This Row],[Net Revenue]]-SalesTable47[[#This Row],[Total Cost]]</f>
        <v>19.650000000000002</v>
      </c>
      <c r="O661" s="2">
        <v>2</v>
      </c>
      <c r="P661" s="3">
        <f>SalesTable47[[#This Row],[Unit Price]]*SalesTable47[[#This Row],[Quantity]]</f>
        <v>45.84</v>
      </c>
      <c r="Q661" s="3">
        <f>ROUND(SalesTable47[[#This Row],[Unit Price]]*SalesTable47[[#This Row],[Quantity]]*(1-SalesTable47[[#This Row],[Discount %]]),2)</f>
        <v>36.67</v>
      </c>
      <c r="R661" s="3">
        <f>SalesTable47[[#This Row],[Net Revenue]]-SalesTable47[[#This Row],[Total Cost]]</f>
        <v>19.650000000000002</v>
      </c>
      <c r="S661" s="34">
        <f>SalesTable47[[#This Row],[Profit]]/SalesTable47[[#This Row],[Net Revenue]]</f>
        <v>0.53586037632942463</v>
      </c>
      <c r="T661" s="3"/>
    </row>
    <row r="662" spans="1:20">
      <c r="A662" s="1">
        <v>45990</v>
      </c>
      <c r="B662" t="s">
        <v>720</v>
      </c>
      <c r="C662" t="s">
        <v>49</v>
      </c>
      <c r="D662" t="s">
        <v>50</v>
      </c>
      <c r="E662" t="s">
        <v>30</v>
      </c>
      <c r="F662" t="s">
        <v>52</v>
      </c>
      <c r="G662" t="s">
        <v>53</v>
      </c>
      <c r="H662" t="s">
        <v>33</v>
      </c>
      <c r="I662" s="2">
        <v>6</v>
      </c>
      <c r="J662" s="3">
        <v>186.44</v>
      </c>
      <c r="K662" s="4">
        <v>0.15</v>
      </c>
      <c r="L662" s="3">
        <v>119.88</v>
      </c>
      <c r="M662" s="3">
        <f>SalesTable47[[#This Row],[Quantity]]*SalesTable47[[#This Row],[Unit Cost]]</f>
        <v>719.28</v>
      </c>
      <c r="N662" s="3">
        <f>SalesTable47[[#This Row],[Net Revenue]]-SalesTable47[[#This Row],[Total Cost]]</f>
        <v>231.56000000000006</v>
      </c>
      <c r="O662" s="2">
        <v>0</v>
      </c>
      <c r="P662" s="3">
        <f>SalesTable47[[#This Row],[Unit Price]]*SalesTable47[[#This Row],[Quantity]]</f>
        <v>1118.6399999999999</v>
      </c>
      <c r="Q662" s="3">
        <f>ROUND(SalesTable47[[#This Row],[Unit Price]]*SalesTable47[[#This Row],[Quantity]]*(1-SalesTable47[[#This Row],[Discount %]]),2)</f>
        <v>950.84</v>
      </c>
      <c r="R662" s="3">
        <f>SalesTable47[[#This Row],[Net Revenue]]-SalesTable47[[#This Row],[Total Cost]]</f>
        <v>231.56000000000006</v>
      </c>
      <c r="S662" s="34">
        <f>SalesTable47[[#This Row],[Profit]]/SalesTable47[[#This Row],[Net Revenue]]</f>
        <v>0.2435320348323588</v>
      </c>
      <c r="T662" s="3"/>
    </row>
    <row r="663" spans="1:20">
      <c r="A663" s="1">
        <v>45808</v>
      </c>
      <c r="B663" t="s">
        <v>721</v>
      </c>
      <c r="C663" t="s">
        <v>66</v>
      </c>
      <c r="D663" t="s">
        <v>67</v>
      </c>
      <c r="E663" t="s">
        <v>30</v>
      </c>
      <c r="F663" t="s">
        <v>41</v>
      </c>
      <c r="G663" t="s">
        <v>42</v>
      </c>
      <c r="H663" t="s">
        <v>20</v>
      </c>
      <c r="I663" s="2">
        <v>1</v>
      </c>
      <c r="J663" s="3">
        <v>68.510000000000005</v>
      </c>
      <c r="K663" s="4">
        <v>0</v>
      </c>
      <c r="L663" s="3">
        <v>34.03</v>
      </c>
      <c r="M663" s="3">
        <f>SalesTable47[[#This Row],[Quantity]]*SalesTable47[[#This Row],[Unit Cost]]</f>
        <v>34.03</v>
      </c>
      <c r="N663" s="3">
        <f>SalesTable47[[#This Row],[Net Revenue]]-SalesTable47[[#This Row],[Total Cost]]</f>
        <v>34.480000000000004</v>
      </c>
      <c r="O663" s="2">
        <v>1</v>
      </c>
      <c r="P663" s="3">
        <f>SalesTable47[[#This Row],[Unit Price]]*SalesTable47[[#This Row],[Quantity]]</f>
        <v>68.510000000000005</v>
      </c>
      <c r="Q663" s="3">
        <f>ROUND(SalesTable47[[#This Row],[Unit Price]]*SalesTable47[[#This Row],[Quantity]]*(1-SalesTable47[[#This Row],[Discount %]]),2)</f>
        <v>68.510000000000005</v>
      </c>
      <c r="R663" s="3">
        <f>SalesTable47[[#This Row],[Net Revenue]]-SalesTable47[[#This Row],[Total Cost]]</f>
        <v>34.480000000000004</v>
      </c>
      <c r="S663" s="34">
        <f>SalesTable47[[#This Row],[Profit]]/SalesTable47[[#This Row],[Net Revenue]]</f>
        <v>0.5032841920887462</v>
      </c>
      <c r="T663" s="3"/>
    </row>
    <row r="664" spans="1:20">
      <c r="A664" s="1">
        <v>45910</v>
      </c>
      <c r="B664" t="s">
        <v>722</v>
      </c>
      <c r="C664" t="s">
        <v>82</v>
      </c>
      <c r="D664" t="s">
        <v>83</v>
      </c>
      <c r="E664" t="s">
        <v>75</v>
      </c>
      <c r="F664" t="s">
        <v>25</v>
      </c>
      <c r="G664" t="s">
        <v>26</v>
      </c>
      <c r="H664" t="s">
        <v>33</v>
      </c>
      <c r="I664" s="2">
        <v>3</v>
      </c>
      <c r="J664" s="3">
        <v>27.36</v>
      </c>
      <c r="K664" s="4">
        <v>0</v>
      </c>
      <c r="L664" s="3">
        <v>11.65</v>
      </c>
      <c r="M664" s="3">
        <f>SalesTable47[[#This Row],[Quantity]]*SalesTable47[[#This Row],[Unit Cost]]</f>
        <v>34.950000000000003</v>
      </c>
      <c r="N664" s="3">
        <f>SalesTable47[[#This Row],[Net Revenue]]-SalesTable47[[#This Row],[Total Cost]]</f>
        <v>47.129999999999995</v>
      </c>
      <c r="O664" s="2">
        <v>0</v>
      </c>
      <c r="P664" s="3">
        <f>SalesTable47[[#This Row],[Unit Price]]*SalesTable47[[#This Row],[Quantity]]</f>
        <v>82.08</v>
      </c>
      <c r="Q664" s="3">
        <f>ROUND(SalesTable47[[#This Row],[Unit Price]]*SalesTable47[[#This Row],[Quantity]]*(1-SalesTable47[[#This Row],[Discount %]]),2)</f>
        <v>82.08</v>
      </c>
      <c r="R664" s="3">
        <f>SalesTable47[[#This Row],[Net Revenue]]-SalesTable47[[#This Row],[Total Cost]]</f>
        <v>47.129999999999995</v>
      </c>
      <c r="S664" s="34">
        <f>SalesTable47[[#This Row],[Profit]]/SalesTable47[[#This Row],[Net Revenue]]</f>
        <v>0.57419590643274854</v>
      </c>
      <c r="T664" s="3"/>
    </row>
    <row r="665" spans="1:20">
      <c r="A665" s="1">
        <v>45685</v>
      </c>
      <c r="B665" t="s">
        <v>723</v>
      </c>
      <c r="C665" t="s">
        <v>58</v>
      </c>
      <c r="D665" t="s">
        <v>59</v>
      </c>
      <c r="E665" t="s">
        <v>17</v>
      </c>
      <c r="F665" t="s">
        <v>31</v>
      </c>
      <c r="G665" t="s">
        <v>32</v>
      </c>
      <c r="H665" t="s">
        <v>33</v>
      </c>
      <c r="I665" s="2">
        <v>3</v>
      </c>
      <c r="J665" s="3">
        <v>19.79</v>
      </c>
      <c r="K665" s="4">
        <v>0.1</v>
      </c>
      <c r="L665" s="3">
        <v>7.35</v>
      </c>
      <c r="M665" s="3">
        <f>SalesTable47[[#This Row],[Quantity]]*SalesTable47[[#This Row],[Unit Cost]]</f>
        <v>22.049999999999997</v>
      </c>
      <c r="N665" s="3">
        <f>SalesTable47[[#This Row],[Net Revenue]]-SalesTable47[[#This Row],[Total Cost]]</f>
        <v>31.380000000000003</v>
      </c>
      <c r="O665" s="2">
        <v>0</v>
      </c>
      <c r="P665" s="3">
        <f>SalesTable47[[#This Row],[Unit Price]]*SalesTable47[[#This Row],[Quantity]]</f>
        <v>59.37</v>
      </c>
      <c r="Q665" s="3">
        <f>ROUND(SalesTable47[[#This Row],[Unit Price]]*SalesTable47[[#This Row],[Quantity]]*(1-SalesTable47[[#This Row],[Discount %]]),2)</f>
        <v>53.43</v>
      </c>
      <c r="R665" s="3">
        <f>SalesTable47[[#This Row],[Net Revenue]]-SalesTable47[[#This Row],[Total Cost]]</f>
        <v>31.380000000000003</v>
      </c>
      <c r="S665" s="34">
        <f>SalesTable47[[#This Row],[Profit]]/SalesTable47[[#This Row],[Net Revenue]]</f>
        <v>0.58731049971925886</v>
      </c>
      <c r="T665" s="3"/>
    </row>
    <row r="666" spans="1:20">
      <c r="A666" s="1">
        <v>45977</v>
      </c>
      <c r="B666" t="s">
        <v>724</v>
      </c>
      <c r="C666" t="s">
        <v>55</v>
      </c>
      <c r="D666" t="s">
        <v>56</v>
      </c>
      <c r="E666" t="s">
        <v>24</v>
      </c>
      <c r="F666" t="s">
        <v>25</v>
      </c>
      <c r="G666" t="s">
        <v>26</v>
      </c>
      <c r="H666" t="s">
        <v>33</v>
      </c>
      <c r="I666" s="2">
        <v>4</v>
      </c>
      <c r="J666" s="3">
        <v>9.5299999999999994</v>
      </c>
      <c r="K666" s="4">
        <v>0.15</v>
      </c>
      <c r="L666" s="3">
        <v>2.82</v>
      </c>
      <c r="M666" s="3">
        <f>SalesTable47[[#This Row],[Quantity]]*SalesTable47[[#This Row],[Unit Cost]]</f>
        <v>11.28</v>
      </c>
      <c r="N666" s="3">
        <f>SalesTable47[[#This Row],[Net Revenue]]-SalesTable47[[#This Row],[Total Cost]]</f>
        <v>21.119999999999997</v>
      </c>
      <c r="O666" s="2">
        <v>0</v>
      </c>
      <c r="P666" s="3">
        <f>SalesTable47[[#This Row],[Unit Price]]*SalesTable47[[#This Row],[Quantity]]</f>
        <v>38.119999999999997</v>
      </c>
      <c r="Q666" s="3">
        <f>ROUND(SalesTable47[[#This Row],[Unit Price]]*SalesTable47[[#This Row],[Quantity]]*(1-SalesTable47[[#This Row],[Discount %]]),2)</f>
        <v>32.4</v>
      </c>
      <c r="R666" s="3">
        <f>SalesTable47[[#This Row],[Net Revenue]]-SalesTable47[[#This Row],[Total Cost]]</f>
        <v>21.119999999999997</v>
      </c>
      <c r="S666" s="34">
        <f>SalesTable47[[#This Row],[Profit]]/SalesTable47[[#This Row],[Net Revenue]]</f>
        <v>0.65185185185185179</v>
      </c>
      <c r="T666" s="3"/>
    </row>
    <row r="667" spans="1:20">
      <c r="A667" s="1">
        <v>45818</v>
      </c>
      <c r="B667" t="s">
        <v>725</v>
      </c>
      <c r="C667" t="s">
        <v>58</v>
      </c>
      <c r="D667" t="s">
        <v>59</v>
      </c>
      <c r="E667" t="s">
        <v>17</v>
      </c>
      <c r="F667" t="s">
        <v>41</v>
      </c>
      <c r="G667" t="s">
        <v>42</v>
      </c>
      <c r="H667" t="s">
        <v>20</v>
      </c>
      <c r="I667" s="2">
        <v>2</v>
      </c>
      <c r="J667" s="3">
        <v>20.54</v>
      </c>
      <c r="K667" s="4">
        <v>0</v>
      </c>
      <c r="L667" s="3">
        <v>7.24</v>
      </c>
      <c r="M667" s="3">
        <f>SalesTable47[[#This Row],[Quantity]]*SalesTable47[[#This Row],[Unit Cost]]</f>
        <v>14.48</v>
      </c>
      <c r="N667" s="3">
        <f>SalesTable47[[#This Row],[Net Revenue]]-SalesTable47[[#This Row],[Total Cost]]</f>
        <v>26.599999999999998</v>
      </c>
      <c r="O667" s="2">
        <v>2</v>
      </c>
      <c r="P667" s="3">
        <f>SalesTable47[[#This Row],[Unit Price]]*SalesTable47[[#This Row],[Quantity]]</f>
        <v>41.08</v>
      </c>
      <c r="Q667" s="3">
        <f>ROUND(SalesTable47[[#This Row],[Unit Price]]*SalesTable47[[#This Row],[Quantity]]*(1-SalesTable47[[#This Row],[Discount %]]),2)</f>
        <v>41.08</v>
      </c>
      <c r="R667" s="3">
        <f>SalesTable47[[#This Row],[Net Revenue]]-SalesTable47[[#This Row],[Total Cost]]</f>
        <v>26.599999999999998</v>
      </c>
      <c r="S667" s="34">
        <f>SalesTable47[[#This Row],[Profit]]/SalesTable47[[#This Row],[Net Revenue]]</f>
        <v>0.64751703992210319</v>
      </c>
      <c r="T667" s="3"/>
    </row>
    <row r="668" spans="1:20">
      <c r="A668" s="1">
        <v>45684</v>
      </c>
      <c r="B668" t="s">
        <v>726</v>
      </c>
      <c r="C668" t="s">
        <v>15</v>
      </c>
      <c r="D668" t="s">
        <v>16</v>
      </c>
      <c r="E668" t="s">
        <v>17</v>
      </c>
      <c r="F668" t="s">
        <v>31</v>
      </c>
      <c r="G668" t="s">
        <v>32</v>
      </c>
      <c r="H668" t="s">
        <v>20</v>
      </c>
      <c r="I668" s="2">
        <v>1</v>
      </c>
      <c r="J668" s="3">
        <v>30.88</v>
      </c>
      <c r="K668" s="4">
        <v>0</v>
      </c>
      <c r="L668" s="3">
        <v>11.94</v>
      </c>
      <c r="M668" s="3">
        <f>SalesTable47[[#This Row],[Quantity]]*SalesTable47[[#This Row],[Unit Cost]]</f>
        <v>11.94</v>
      </c>
      <c r="N668" s="3">
        <f>SalesTable47[[#This Row],[Net Revenue]]-SalesTable47[[#This Row],[Total Cost]]</f>
        <v>18.939999999999998</v>
      </c>
      <c r="O668" s="2">
        <v>1</v>
      </c>
      <c r="P668" s="3">
        <f>SalesTable47[[#This Row],[Unit Price]]*SalesTable47[[#This Row],[Quantity]]</f>
        <v>30.88</v>
      </c>
      <c r="Q668" s="3">
        <f>ROUND(SalesTable47[[#This Row],[Unit Price]]*SalesTable47[[#This Row],[Quantity]]*(1-SalesTable47[[#This Row],[Discount %]]),2)</f>
        <v>30.88</v>
      </c>
      <c r="R668" s="3">
        <f>SalesTable47[[#This Row],[Net Revenue]]-SalesTable47[[#This Row],[Total Cost]]</f>
        <v>18.939999999999998</v>
      </c>
      <c r="S668" s="34">
        <f>SalesTable47[[#This Row],[Profit]]/SalesTable47[[#This Row],[Net Revenue]]</f>
        <v>0.61334196891191706</v>
      </c>
      <c r="T668" s="3"/>
    </row>
    <row r="669" spans="1:20">
      <c r="A669" s="1">
        <v>45739</v>
      </c>
      <c r="B669" t="s">
        <v>727</v>
      </c>
      <c r="C669" t="s">
        <v>28</v>
      </c>
      <c r="D669" t="s">
        <v>29</v>
      </c>
      <c r="E669" t="s">
        <v>30</v>
      </c>
      <c r="F669" t="s">
        <v>18</v>
      </c>
      <c r="G669" t="s">
        <v>19</v>
      </c>
      <c r="H669" t="s">
        <v>33</v>
      </c>
      <c r="I669" s="2">
        <v>1</v>
      </c>
      <c r="J669" s="3">
        <v>24.91</v>
      </c>
      <c r="K669" s="4">
        <v>0</v>
      </c>
      <c r="L669" s="3">
        <v>10.51</v>
      </c>
      <c r="M669" s="3">
        <f>SalesTable47[[#This Row],[Quantity]]*SalesTable47[[#This Row],[Unit Cost]]</f>
        <v>10.51</v>
      </c>
      <c r="N669" s="3">
        <f>SalesTable47[[#This Row],[Net Revenue]]-SalesTable47[[#This Row],[Total Cost]]</f>
        <v>14.4</v>
      </c>
      <c r="O669" s="2">
        <v>0</v>
      </c>
      <c r="P669" s="3">
        <f>SalesTable47[[#This Row],[Unit Price]]*SalesTable47[[#This Row],[Quantity]]</f>
        <v>24.91</v>
      </c>
      <c r="Q669" s="3">
        <f>ROUND(SalesTable47[[#This Row],[Unit Price]]*SalesTable47[[#This Row],[Quantity]]*(1-SalesTable47[[#This Row],[Discount %]]),2)</f>
        <v>24.91</v>
      </c>
      <c r="R669" s="3">
        <f>SalesTable47[[#This Row],[Net Revenue]]-SalesTable47[[#This Row],[Total Cost]]</f>
        <v>14.4</v>
      </c>
      <c r="S669" s="34">
        <f>SalesTable47[[#This Row],[Profit]]/SalesTable47[[#This Row],[Net Revenue]]</f>
        <v>0.57808109193095147</v>
      </c>
      <c r="T669" s="3"/>
    </row>
    <row r="670" spans="1:20">
      <c r="A670" s="1">
        <v>45689</v>
      </c>
      <c r="B670" t="s">
        <v>728</v>
      </c>
      <c r="C670" t="s">
        <v>82</v>
      </c>
      <c r="D670" t="s">
        <v>83</v>
      </c>
      <c r="E670" t="s">
        <v>75</v>
      </c>
      <c r="F670" t="s">
        <v>52</v>
      </c>
      <c r="G670" t="s">
        <v>53</v>
      </c>
      <c r="H670" t="s">
        <v>33</v>
      </c>
      <c r="I670" s="2">
        <v>9</v>
      </c>
      <c r="J670" s="3">
        <v>28.2</v>
      </c>
      <c r="K670" s="4">
        <v>0</v>
      </c>
      <c r="L670" s="3">
        <v>11.52</v>
      </c>
      <c r="M670" s="3">
        <f>SalesTable47[[#This Row],[Quantity]]*SalesTable47[[#This Row],[Unit Cost]]</f>
        <v>103.67999999999999</v>
      </c>
      <c r="N670" s="3">
        <f>SalesTable47[[#This Row],[Net Revenue]]-SalesTable47[[#This Row],[Total Cost]]</f>
        <v>150.12</v>
      </c>
      <c r="O670" s="2">
        <v>0</v>
      </c>
      <c r="P670" s="3">
        <f>SalesTable47[[#This Row],[Unit Price]]*SalesTable47[[#This Row],[Quantity]]</f>
        <v>253.79999999999998</v>
      </c>
      <c r="Q670" s="3">
        <f>ROUND(SalesTable47[[#This Row],[Unit Price]]*SalesTable47[[#This Row],[Quantity]]*(1-SalesTable47[[#This Row],[Discount %]]),2)</f>
        <v>253.8</v>
      </c>
      <c r="R670" s="3">
        <f>SalesTable47[[#This Row],[Net Revenue]]-SalesTable47[[#This Row],[Total Cost]]</f>
        <v>150.12</v>
      </c>
      <c r="S670" s="34">
        <f>SalesTable47[[#This Row],[Profit]]/SalesTable47[[#This Row],[Net Revenue]]</f>
        <v>0.59148936170212763</v>
      </c>
      <c r="T670" s="3"/>
    </row>
    <row r="671" spans="1:20">
      <c r="A671" s="1">
        <v>45978</v>
      </c>
      <c r="B671" t="s">
        <v>729</v>
      </c>
      <c r="C671" t="s">
        <v>73</v>
      </c>
      <c r="D671" t="s">
        <v>74</v>
      </c>
      <c r="E671" t="s">
        <v>75</v>
      </c>
      <c r="F671" t="s">
        <v>18</v>
      </c>
      <c r="G671" t="s">
        <v>19</v>
      </c>
      <c r="H671" t="s">
        <v>33</v>
      </c>
      <c r="I671" s="2">
        <v>5</v>
      </c>
      <c r="J671" s="3">
        <v>32.31</v>
      </c>
      <c r="K671" s="4">
        <v>0.15</v>
      </c>
      <c r="L671" s="3">
        <v>14.33</v>
      </c>
      <c r="M671" s="3">
        <f>SalesTable47[[#This Row],[Quantity]]*SalesTable47[[#This Row],[Unit Cost]]</f>
        <v>71.650000000000006</v>
      </c>
      <c r="N671" s="3">
        <f>SalesTable47[[#This Row],[Net Revenue]]-SalesTable47[[#This Row],[Total Cost]]</f>
        <v>65.669999999999987</v>
      </c>
      <c r="O671" s="2">
        <v>0</v>
      </c>
      <c r="P671" s="3">
        <f>SalesTable47[[#This Row],[Unit Price]]*SalesTable47[[#This Row],[Quantity]]</f>
        <v>161.55000000000001</v>
      </c>
      <c r="Q671" s="3">
        <f>ROUND(SalesTable47[[#This Row],[Unit Price]]*SalesTable47[[#This Row],[Quantity]]*(1-SalesTable47[[#This Row],[Discount %]]),2)</f>
        <v>137.32</v>
      </c>
      <c r="R671" s="3">
        <f>SalesTable47[[#This Row],[Net Revenue]]-SalesTable47[[#This Row],[Total Cost]]</f>
        <v>65.669999999999987</v>
      </c>
      <c r="S671" s="34">
        <f>SalesTable47[[#This Row],[Profit]]/SalesTable47[[#This Row],[Net Revenue]]</f>
        <v>0.4782260413632391</v>
      </c>
      <c r="T671" s="3"/>
    </row>
    <row r="672" spans="1:20">
      <c r="A672" s="1">
        <v>45996</v>
      </c>
      <c r="B672" t="s">
        <v>730</v>
      </c>
      <c r="C672" t="s">
        <v>45</v>
      </c>
      <c r="D672" t="s">
        <v>46</v>
      </c>
      <c r="E672" t="s">
        <v>24</v>
      </c>
      <c r="F672" t="s">
        <v>25</v>
      </c>
      <c r="G672" t="s">
        <v>26</v>
      </c>
      <c r="H672" t="s">
        <v>20</v>
      </c>
      <c r="I672" s="2">
        <v>4</v>
      </c>
      <c r="J672" s="3">
        <v>23.46</v>
      </c>
      <c r="K672" s="4">
        <v>0.2</v>
      </c>
      <c r="L672" s="3">
        <v>8.5500000000000007</v>
      </c>
      <c r="M672" s="3">
        <f>SalesTable47[[#This Row],[Quantity]]*SalesTable47[[#This Row],[Unit Cost]]</f>
        <v>34.200000000000003</v>
      </c>
      <c r="N672" s="3">
        <f>SalesTable47[[#This Row],[Net Revenue]]-SalesTable47[[#This Row],[Total Cost]]</f>
        <v>40.86999999999999</v>
      </c>
      <c r="O672" s="2">
        <v>4</v>
      </c>
      <c r="P672" s="3">
        <f>SalesTable47[[#This Row],[Unit Price]]*SalesTable47[[#This Row],[Quantity]]</f>
        <v>93.84</v>
      </c>
      <c r="Q672" s="3">
        <f>ROUND(SalesTable47[[#This Row],[Unit Price]]*SalesTable47[[#This Row],[Quantity]]*(1-SalesTable47[[#This Row],[Discount %]]),2)</f>
        <v>75.069999999999993</v>
      </c>
      <c r="R672" s="3">
        <f>SalesTable47[[#This Row],[Net Revenue]]-SalesTable47[[#This Row],[Total Cost]]</f>
        <v>40.86999999999999</v>
      </c>
      <c r="S672" s="34">
        <f>SalesTable47[[#This Row],[Profit]]/SalesTable47[[#This Row],[Net Revenue]]</f>
        <v>0.54442520314373244</v>
      </c>
      <c r="T672" s="3"/>
    </row>
    <row r="673" spans="1:20">
      <c r="A673" s="1">
        <v>45877</v>
      </c>
      <c r="B673" t="s">
        <v>731</v>
      </c>
      <c r="C673" t="s">
        <v>58</v>
      </c>
      <c r="D673" t="s">
        <v>59</v>
      </c>
      <c r="E673" t="s">
        <v>17</v>
      </c>
      <c r="F673" t="s">
        <v>18</v>
      </c>
      <c r="G673" t="s">
        <v>19</v>
      </c>
      <c r="H673" t="s">
        <v>20</v>
      </c>
      <c r="I673" s="2">
        <v>1</v>
      </c>
      <c r="J673" s="3">
        <v>20.41</v>
      </c>
      <c r="K673" s="4">
        <v>0</v>
      </c>
      <c r="L673" s="3">
        <v>7.27</v>
      </c>
      <c r="M673" s="3">
        <f>SalesTable47[[#This Row],[Quantity]]*SalesTable47[[#This Row],[Unit Cost]]</f>
        <v>7.27</v>
      </c>
      <c r="N673" s="3">
        <f>SalesTable47[[#This Row],[Net Revenue]]-SalesTable47[[#This Row],[Total Cost]]</f>
        <v>13.14</v>
      </c>
      <c r="O673" s="2">
        <v>1</v>
      </c>
      <c r="P673" s="3">
        <f>SalesTable47[[#This Row],[Unit Price]]*SalesTable47[[#This Row],[Quantity]]</f>
        <v>20.41</v>
      </c>
      <c r="Q673" s="3">
        <f>ROUND(SalesTable47[[#This Row],[Unit Price]]*SalesTable47[[#This Row],[Quantity]]*(1-SalesTable47[[#This Row],[Discount %]]),2)</f>
        <v>20.41</v>
      </c>
      <c r="R673" s="3">
        <f>SalesTable47[[#This Row],[Net Revenue]]-SalesTable47[[#This Row],[Total Cost]]</f>
        <v>13.14</v>
      </c>
      <c r="S673" s="34">
        <f>SalesTable47[[#This Row],[Profit]]/SalesTable47[[#This Row],[Net Revenue]]</f>
        <v>0.64380205781479671</v>
      </c>
      <c r="T673" s="3"/>
    </row>
    <row r="674" spans="1:20">
      <c r="A674" s="1">
        <v>45858</v>
      </c>
      <c r="B674" t="s">
        <v>732</v>
      </c>
      <c r="C674" t="s">
        <v>55</v>
      </c>
      <c r="D674" t="s">
        <v>56</v>
      </c>
      <c r="E674" t="s">
        <v>24</v>
      </c>
      <c r="F674" t="s">
        <v>25</v>
      </c>
      <c r="G674" t="s">
        <v>26</v>
      </c>
      <c r="H674" t="s">
        <v>33</v>
      </c>
      <c r="I674" s="2">
        <v>8</v>
      </c>
      <c r="J674" s="3">
        <v>9.41</v>
      </c>
      <c r="K674" s="4">
        <v>0</v>
      </c>
      <c r="L674" s="3">
        <v>2.87</v>
      </c>
      <c r="M674" s="3">
        <f>SalesTable47[[#This Row],[Quantity]]*SalesTable47[[#This Row],[Unit Cost]]</f>
        <v>22.96</v>
      </c>
      <c r="N674" s="3">
        <f>SalesTable47[[#This Row],[Net Revenue]]-SalesTable47[[#This Row],[Total Cost]]</f>
        <v>52.32</v>
      </c>
      <c r="O674" s="2">
        <v>0</v>
      </c>
      <c r="P674" s="3">
        <f>SalesTable47[[#This Row],[Unit Price]]*SalesTable47[[#This Row],[Quantity]]</f>
        <v>75.28</v>
      </c>
      <c r="Q674" s="3">
        <f>ROUND(SalesTable47[[#This Row],[Unit Price]]*SalesTable47[[#This Row],[Quantity]]*(1-SalesTable47[[#This Row],[Discount %]]),2)</f>
        <v>75.28</v>
      </c>
      <c r="R674" s="3">
        <f>SalesTable47[[#This Row],[Net Revenue]]-SalesTable47[[#This Row],[Total Cost]]</f>
        <v>52.32</v>
      </c>
      <c r="S674" s="34">
        <f>SalesTable47[[#This Row],[Profit]]/SalesTable47[[#This Row],[Net Revenue]]</f>
        <v>0.69500531349628059</v>
      </c>
      <c r="T674" s="3"/>
    </row>
    <row r="675" spans="1:20">
      <c r="A675" s="1">
        <v>45821</v>
      </c>
      <c r="B675" t="s">
        <v>733</v>
      </c>
      <c r="C675" t="s">
        <v>73</v>
      </c>
      <c r="D675" t="s">
        <v>74</v>
      </c>
      <c r="E675" t="s">
        <v>75</v>
      </c>
      <c r="F675" t="s">
        <v>41</v>
      </c>
      <c r="G675" t="s">
        <v>42</v>
      </c>
      <c r="H675" t="s">
        <v>20</v>
      </c>
      <c r="I675" s="2">
        <v>2</v>
      </c>
      <c r="J675" s="3">
        <v>32.909999999999997</v>
      </c>
      <c r="K675" s="4">
        <v>0.2</v>
      </c>
      <c r="L675" s="3">
        <v>14.42</v>
      </c>
      <c r="M675" s="3">
        <f>SalesTable47[[#This Row],[Quantity]]*SalesTable47[[#This Row],[Unit Cost]]</f>
        <v>28.84</v>
      </c>
      <c r="N675" s="3">
        <f>SalesTable47[[#This Row],[Net Revenue]]-SalesTable47[[#This Row],[Total Cost]]</f>
        <v>23.819999999999997</v>
      </c>
      <c r="O675" s="2">
        <v>2</v>
      </c>
      <c r="P675" s="3">
        <f>SalesTable47[[#This Row],[Unit Price]]*SalesTable47[[#This Row],[Quantity]]</f>
        <v>65.819999999999993</v>
      </c>
      <c r="Q675" s="3">
        <f>ROUND(SalesTable47[[#This Row],[Unit Price]]*SalesTable47[[#This Row],[Quantity]]*(1-SalesTable47[[#This Row],[Discount %]]),2)</f>
        <v>52.66</v>
      </c>
      <c r="R675" s="3">
        <f>SalesTable47[[#This Row],[Net Revenue]]-SalesTable47[[#This Row],[Total Cost]]</f>
        <v>23.819999999999997</v>
      </c>
      <c r="S675" s="34">
        <f>SalesTable47[[#This Row],[Profit]]/SalesTable47[[#This Row],[Net Revenue]]</f>
        <v>0.45233573870110139</v>
      </c>
      <c r="T675" s="3"/>
    </row>
    <row r="676" spans="1:20">
      <c r="A676" s="1">
        <v>45975</v>
      </c>
      <c r="B676" t="s">
        <v>734</v>
      </c>
      <c r="C676" t="s">
        <v>58</v>
      </c>
      <c r="D676" t="s">
        <v>59</v>
      </c>
      <c r="E676" t="s">
        <v>17</v>
      </c>
      <c r="F676" t="s">
        <v>52</v>
      </c>
      <c r="G676" t="s">
        <v>53</v>
      </c>
      <c r="H676" t="s">
        <v>20</v>
      </c>
      <c r="I676" s="2">
        <v>8</v>
      </c>
      <c r="J676" s="3">
        <v>20.260000000000002</v>
      </c>
      <c r="K676" s="4">
        <v>0.2</v>
      </c>
      <c r="L676" s="3">
        <v>7.2</v>
      </c>
      <c r="M676" s="3">
        <f>SalesTable47[[#This Row],[Quantity]]*SalesTable47[[#This Row],[Unit Cost]]</f>
        <v>57.6</v>
      </c>
      <c r="N676" s="3">
        <f>SalesTable47[[#This Row],[Net Revenue]]-SalesTable47[[#This Row],[Total Cost]]</f>
        <v>72.06</v>
      </c>
      <c r="O676" s="2">
        <v>8</v>
      </c>
      <c r="P676" s="3">
        <f>SalesTable47[[#This Row],[Unit Price]]*SalesTable47[[#This Row],[Quantity]]</f>
        <v>162.08000000000001</v>
      </c>
      <c r="Q676" s="3">
        <f>ROUND(SalesTable47[[#This Row],[Unit Price]]*SalesTable47[[#This Row],[Quantity]]*(1-SalesTable47[[#This Row],[Discount %]]),2)</f>
        <v>129.66</v>
      </c>
      <c r="R676" s="3">
        <f>SalesTable47[[#This Row],[Net Revenue]]-SalesTable47[[#This Row],[Total Cost]]</f>
        <v>72.06</v>
      </c>
      <c r="S676" s="34">
        <f>SalesTable47[[#This Row],[Profit]]/SalesTable47[[#This Row],[Net Revenue]]</f>
        <v>0.55576122165664044</v>
      </c>
      <c r="T676" s="3"/>
    </row>
    <row r="677" spans="1:20">
      <c r="A677" s="1">
        <v>45805</v>
      </c>
      <c r="B677" t="s">
        <v>735</v>
      </c>
      <c r="C677" t="s">
        <v>22</v>
      </c>
      <c r="D677" t="s">
        <v>23</v>
      </c>
      <c r="E677" t="s">
        <v>24</v>
      </c>
      <c r="F677" t="s">
        <v>18</v>
      </c>
      <c r="G677" t="s">
        <v>19</v>
      </c>
      <c r="H677" t="s">
        <v>20</v>
      </c>
      <c r="I677" s="2">
        <v>9</v>
      </c>
      <c r="J677" s="3">
        <v>13.19</v>
      </c>
      <c r="K677" s="4">
        <v>0.2</v>
      </c>
      <c r="L677" s="3">
        <v>4.32</v>
      </c>
      <c r="M677" s="3">
        <f>SalesTable47[[#This Row],[Quantity]]*SalesTable47[[#This Row],[Unit Cost]]</f>
        <v>38.880000000000003</v>
      </c>
      <c r="N677" s="3">
        <f>SalesTable47[[#This Row],[Net Revenue]]-SalesTable47[[#This Row],[Total Cost]]</f>
        <v>56.089999999999996</v>
      </c>
      <c r="O677" s="2">
        <v>9</v>
      </c>
      <c r="P677" s="3">
        <f>SalesTable47[[#This Row],[Unit Price]]*SalesTable47[[#This Row],[Quantity]]</f>
        <v>118.71</v>
      </c>
      <c r="Q677" s="3">
        <f>ROUND(SalesTable47[[#This Row],[Unit Price]]*SalesTable47[[#This Row],[Quantity]]*(1-SalesTable47[[#This Row],[Discount %]]),2)</f>
        <v>94.97</v>
      </c>
      <c r="R677" s="3">
        <f>SalesTable47[[#This Row],[Net Revenue]]-SalesTable47[[#This Row],[Total Cost]]</f>
        <v>56.089999999999996</v>
      </c>
      <c r="S677" s="34">
        <f>SalesTable47[[#This Row],[Profit]]/SalesTable47[[#This Row],[Net Revenue]]</f>
        <v>0.5906075602821943</v>
      </c>
      <c r="T677" s="3"/>
    </row>
    <row r="678" spans="1:20">
      <c r="A678" s="1">
        <v>45826</v>
      </c>
      <c r="B678" t="s">
        <v>736</v>
      </c>
      <c r="C678" t="s">
        <v>89</v>
      </c>
      <c r="D678" t="s">
        <v>90</v>
      </c>
      <c r="E678" t="s">
        <v>75</v>
      </c>
      <c r="F678" t="s">
        <v>25</v>
      </c>
      <c r="G678" t="s">
        <v>26</v>
      </c>
      <c r="H678" t="s">
        <v>33</v>
      </c>
      <c r="I678" s="2">
        <v>1</v>
      </c>
      <c r="J678" s="3">
        <v>18.63</v>
      </c>
      <c r="K678" s="4">
        <v>0.1</v>
      </c>
      <c r="L678" s="3">
        <v>6.84</v>
      </c>
      <c r="M678" s="3">
        <f>SalesTable47[[#This Row],[Quantity]]*SalesTable47[[#This Row],[Unit Cost]]</f>
        <v>6.84</v>
      </c>
      <c r="N678" s="3">
        <f>SalesTable47[[#This Row],[Net Revenue]]-SalesTable47[[#This Row],[Total Cost]]</f>
        <v>9.93</v>
      </c>
      <c r="O678" s="2">
        <v>0</v>
      </c>
      <c r="P678" s="3">
        <f>SalesTable47[[#This Row],[Unit Price]]*SalesTable47[[#This Row],[Quantity]]</f>
        <v>18.63</v>
      </c>
      <c r="Q678" s="3">
        <f>ROUND(SalesTable47[[#This Row],[Unit Price]]*SalesTable47[[#This Row],[Quantity]]*(1-SalesTable47[[#This Row],[Discount %]]),2)</f>
        <v>16.77</v>
      </c>
      <c r="R678" s="3">
        <f>SalesTable47[[#This Row],[Net Revenue]]-SalesTable47[[#This Row],[Total Cost]]</f>
        <v>9.93</v>
      </c>
      <c r="S678" s="34">
        <f>SalesTable47[[#This Row],[Profit]]/SalesTable47[[#This Row],[Net Revenue]]</f>
        <v>0.59212880143112701</v>
      </c>
      <c r="T678" s="3"/>
    </row>
    <row r="679" spans="1:20">
      <c r="A679" s="1">
        <v>45865</v>
      </c>
      <c r="B679" t="s">
        <v>737</v>
      </c>
      <c r="C679" t="s">
        <v>35</v>
      </c>
      <c r="D679" t="s">
        <v>36</v>
      </c>
      <c r="E679" t="s">
        <v>17</v>
      </c>
      <c r="F679" t="s">
        <v>18</v>
      </c>
      <c r="G679" t="s">
        <v>19</v>
      </c>
      <c r="H679" t="s">
        <v>33</v>
      </c>
      <c r="I679" s="2">
        <v>2</v>
      </c>
      <c r="J679" s="3">
        <v>24.58</v>
      </c>
      <c r="K679" s="4">
        <v>0.15</v>
      </c>
      <c r="L679" s="3">
        <v>9.49</v>
      </c>
      <c r="M679" s="3">
        <f>SalesTable47[[#This Row],[Quantity]]*SalesTable47[[#This Row],[Unit Cost]]</f>
        <v>18.98</v>
      </c>
      <c r="N679" s="3">
        <f>SalesTable47[[#This Row],[Net Revenue]]-SalesTable47[[#This Row],[Total Cost]]</f>
        <v>22.81</v>
      </c>
      <c r="O679" s="2">
        <v>0</v>
      </c>
      <c r="P679" s="3">
        <f>SalesTable47[[#This Row],[Unit Price]]*SalesTable47[[#This Row],[Quantity]]</f>
        <v>49.16</v>
      </c>
      <c r="Q679" s="3">
        <f>ROUND(SalesTable47[[#This Row],[Unit Price]]*SalesTable47[[#This Row],[Quantity]]*(1-SalesTable47[[#This Row],[Discount %]]),2)</f>
        <v>41.79</v>
      </c>
      <c r="R679" s="3">
        <f>SalesTable47[[#This Row],[Net Revenue]]-SalesTable47[[#This Row],[Total Cost]]</f>
        <v>22.81</v>
      </c>
      <c r="S679" s="34">
        <f>SalesTable47[[#This Row],[Profit]]/SalesTable47[[#This Row],[Net Revenue]]</f>
        <v>0.54582435989471167</v>
      </c>
      <c r="T679" s="3"/>
    </row>
    <row r="680" spans="1:20">
      <c r="A680" s="1">
        <v>45966</v>
      </c>
      <c r="B680" t="s">
        <v>738</v>
      </c>
      <c r="C680" t="s">
        <v>49</v>
      </c>
      <c r="D680" t="s">
        <v>50</v>
      </c>
      <c r="E680" t="s">
        <v>30</v>
      </c>
      <c r="F680" t="s">
        <v>18</v>
      </c>
      <c r="G680" t="s">
        <v>19</v>
      </c>
      <c r="H680" t="s">
        <v>33</v>
      </c>
      <c r="I680" s="2">
        <v>8</v>
      </c>
      <c r="J680" s="3">
        <v>185.71</v>
      </c>
      <c r="K680" s="4">
        <v>0.15</v>
      </c>
      <c r="L680" s="3">
        <v>119.92</v>
      </c>
      <c r="M680" s="3">
        <f>SalesTable47[[#This Row],[Quantity]]*SalesTable47[[#This Row],[Unit Cost]]</f>
        <v>959.36</v>
      </c>
      <c r="N680" s="3">
        <f>SalesTable47[[#This Row],[Net Revenue]]-SalesTable47[[#This Row],[Total Cost]]</f>
        <v>303.46999999999991</v>
      </c>
      <c r="O680" s="2">
        <v>0</v>
      </c>
      <c r="P680" s="3">
        <f>SalesTable47[[#This Row],[Unit Price]]*SalesTable47[[#This Row],[Quantity]]</f>
        <v>1485.68</v>
      </c>
      <c r="Q680" s="3">
        <f>ROUND(SalesTable47[[#This Row],[Unit Price]]*SalesTable47[[#This Row],[Quantity]]*(1-SalesTable47[[#This Row],[Discount %]]),2)</f>
        <v>1262.83</v>
      </c>
      <c r="R680" s="3">
        <f>SalesTable47[[#This Row],[Net Revenue]]-SalesTable47[[#This Row],[Total Cost]]</f>
        <v>303.46999999999991</v>
      </c>
      <c r="S680" s="34">
        <f>SalesTable47[[#This Row],[Profit]]/SalesTable47[[#This Row],[Net Revenue]]</f>
        <v>0.24030946366494296</v>
      </c>
      <c r="T680" s="3"/>
    </row>
    <row r="681" spans="1:20">
      <c r="A681" s="1">
        <v>45901</v>
      </c>
      <c r="B681" t="s">
        <v>739</v>
      </c>
      <c r="C681" t="s">
        <v>66</v>
      </c>
      <c r="D681" t="s">
        <v>67</v>
      </c>
      <c r="E681" t="s">
        <v>30</v>
      </c>
      <c r="F681" t="s">
        <v>18</v>
      </c>
      <c r="G681" t="s">
        <v>19</v>
      </c>
      <c r="H681" t="s">
        <v>33</v>
      </c>
      <c r="I681" s="2">
        <v>10</v>
      </c>
      <c r="J681" s="3">
        <v>70.41</v>
      </c>
      <c r="K681" s="4">
        <v>0.1</v>
      </c>
      <c r="L681" s="3">
        <v>34.11</v>
      </c>
      <c r="M681" s="3">
        <f>SalesTable47[[#This Row],[Quantity]]*SalesTable47[[#This Row],[Unit Cost]]</f>
        <v>341.1</v>
      </c>
      <c r="N681" s="3">
        <f>SalesTable47[[#This Row],[Net Revenue]]-SalesTable47[[#This Row],[Total Cost]]</f>
        <v>292.59000000000003</v>
      </c>
      <c r="O681" s="2">
        <v>0</v>
      </c>
      <c r="P681" s="3">
        <f>SalesTable47[[#This Row],[Unit Price]]*SalesTable47[[#This Row],[Quantity]]</f>
        <v>704.09999999999991</v>
      </c>
      <c r="Q681" s="3">
        <f>ROUND(SalesTable47[[#This Row],[Unit Price]]*SalesTable47[[#This Row],[Quantity]]*(1-SalesTable47[[#This Row],[Discount %]]),2)</f>
        <v>633.69000000000005</v>
      </c>
      <c r="R681" s="3">
        <f>SalesTable47[[#This Row],[Net Revenue]]-SalesTable47[[#This Row],[Total Cost]]</f>
        <v>292.59000000000003</v>
      </c>
      <c r="S681" s="34">
        <f>SalesTable47[[#This Row],[Profit]]/SalesTable47[[#This Row],[Net Revenue]]</f>
        <v>0.46172418690526917</v>
      </c>
      <c r="T681" s="3"/>
    </row>
    <row r="682" spans="1:20">
      <c r="A682" s="1">
        <v>45897</v>
      </c>
      <c r="B682" t="s">
        <v>740</v>
      </c>
      <c r="C682" t="s">
        <v>49</v>
      </c>
      <c r="D682" t="s">
        <v>50</v>
      </c>
      <c r="E682" t="s">
        <v>30</v>
      </c>
      <c r="F682" t="s">
        <v>52</v>
      </c>
      <c r="G682" t="s">
        <v>53</v>
      </c>
      <c r="H682" t="s">
        <v>33</v>
      </c>
      <c r="I682" s="2">
        <v>6</v>
      </c>
      <c r="J682" s="3">
        <v>188.54</v>
      </c>
      <c r="K682" s="4">
        <v>0</v>
      </c>
      <c r="L682" s="3">
        <v>119.63</v>
      </c>
      <c r="M682" s="3">
        <f>SalesTable47[[#This Row],[Quantity]]*SalesTable47[[#This Row],[Unit Cost]]</f>
        <v>717.78</v>
      </c>
      <c r="N682" s="3">
        <f>SalesTable47[[#This Row],[Net Revenue]]-SalesTable47[[#This Row],[Total Cost]]</f>
        <v>413.46000000000004</v>
      </c>
      <c r="O682" s="2">
        <v>0</v>
      </c>
      <c r="P682" s="3">
        <f>SalesTable47[[#This Row],[Unit Price]]*SalesTable47[[#This Row],[Quantity]]</f>
        <v>1131.24</v>
      </c>
      <c r="Q682" s="3">
        <f>ROUND(SalesTable47[[#This Row],[Unit Price]]*SalesTable47[[#This Row],[Quantity]]*(1-SalesTable47[[#This Row],[Discount %]]),2)</f>
        <v>1131.24</v>
      </c>
      <c r="R682" s="3">
        <f>SalesTable47[[#This Row],[Net Revenue]]-SalesTable47[[#This Row],[Total Cost]]</f>
        <v>413.46000000000004</v>
      </c>
      <c r="S682" s="34">
        <f>SalesTable47[[#This Row],[Profit]]/SalesTable47[[#This Row],[Net Revenue]]</f>
        <v>0.36549273363742446</v>
      </c>
      <c r="T682" s="3"/>
    </row>
    <row r="683" spans="1:20">
      <c r="A683" s="1">
        <v>45718</v>
      </c>
      <c r="B683" t="s">
        <v>741</v>
      </c>
      <c r="C683" t="s">
        <v>69</v>
      </c>
      <c r="D683" t="s">
        <v>70</v>
      </c>
      <c r="E683" t="s">
        <v>30</v>
      </c>
      <c r="F683" t="s">
        <v>18</v>
      </c>
      <c r="G683" t="s">
        <v>19</v>
      </c>
      <c r="H683" t="s">
        <v>33</v>
      </c>
      <c r="I683" s="2">
        <v>5</v>
      </c>
      <c r="J683" s="3">
        <v>39.65</v>
      </c>
      <c r="K683" s="4">
        <v>0</v>
      </c>
      <c r="L683" s="3">
        <v>18.079999999999998</v>
      </c>
      <c r="M683" s="3">
        <f>SalesTable47[[#This Row],[Quantity]]*SalesTable47[[#This Row],[Unit Cost]]</f>
        <v>90.399999999999991</v>
      </c>
      <c r="N683" s="3">
        <f>SalesTable47[[#This Row],[Net Revenue]]-SalesTable47[[#This Row],[Total Cost]]</f>
        <v>107.85000000000001</v>
      </c>
      <c r="O683" s="2">
        <v>0</v>
      </c>
      <c r="P683" s="3">
        <f>SalesTable47[[#This Row],[Unit Price]]*SalesTable47[[#This Row],[Quantity]]</f>
        <v>198.25</v>
      </c>
      <c r="Q683" s="3">
        <f>ROUND(SalesTable47[[#This Row],[Unit Price]]*SalesTable47[[#This Row],[Quantity]]*(1-SalesTable47[[#This Row],[Discount %]]),2)</f>
        <v>198.25</v>
      </c>
      <c r="R683" s="3">
        <f>SalesTable47[[#This Row],[Net Revenue]]-SalesTable47[[#This Row],[Total Cost]]</f>
        <v>107.85000000000001</v>
      </c>
      <c r="S683" s="34">
        <f>SalesTable47[[#This Row],[Profit]]/SalesTable47[[#This Row],[Net Revenue]]</f>
        <v>0.5440100882723834</v>
      </c>
      <c r="T683" s="3"/>
    </row>
    <row r="684" spans="1:20">
      <c r="A684" s="1">
        <v>45838</v>
      </c>
      <c r="B684" t="s">
        <v>742</v>
      </c>
      <c r="C684" t="s">
        <v>73</v>
      </c>
      <c r="D684" t="s">
        <v>74</v>
      </c>
      <c r="E684" t="s">
        <v>75</v>
      </c>
      <c r="F684" t="s">
        <v>41</v>
      </c>
      <c r="G684" t="s">
        <v>42</v>
      </c>
      <c r="H684" t="s">
        <v>20</v>
      </c>
      <c r="I684" s="2">
        <v>3</v>
      </c>
      <c r="J684" s="3">
        <v>32.83</v>
      </c>
      <c r="K684" s="4">
        <v>0.2</v>
      </c>
      <c r="L684" s="3">
        <v>14.02</v>
      </c>
      <c r="M684" s="3">
        <f>SalesTable47[[#This Row],[Quantity]]*SalesTable47[[#This Row],[Unit Cost]]</f>
        <v>42.06</v>
      </c>
      <c r="N684" s="3">
        <f>SalesTable47[[#This Row],[Net Revenue]]-SalesTable47[[#This Row],[Total Cost]]</f>
        <v>36.730000000000004</v>
      </c>
      <c r="O684" s="2">
        <v>3</v>
      </c>
      <c r="P684" s="3">
        <f>SalesTable47[[#This Row],[Unit Price]]*SalesTable47[[#This Row],[Quantity]]</f>
        <v>98.49</v>
      </c>
      <c r="Q684" s="3">
        <f>ROUND(SalesTable47[[#This Row],[Unit Price]]*SalesTable47[[#This Row],[Quantity]]*(1-SalesTable47[[#This Row],[Discount %]]),2)</f>
        <v>78.790000000000006</v>
      </c>
      <c r="R684" s="3">
        <f>SalesTable47[[#This Row],[Net Revenue]]-SalesTable47[[#This Row],[Total Cost]]</f>
        <v>36.730000000000004</v>
      </c>
      <c r="S684" s="34">
        <f>SalesTable47[[#This Row],[Profit]]/SalesTable47[[#This Row],[Net Revenue]]</f>
        <v>0.46617591064855946</v>
      </c>
      <c r="T684" s="3"/>
    </row>
    <row r="685" spans="1:20">
      <c r="A685" s="1">
        <v>45713</v>
      </c>
      <c r="B685" t="s">
        <v>743</v>
      </c>
      <c r="C685" t="s">
        <v>69</v>
      </c>
      <c r="D685" t="s">
        <v>70</v>
      </c>
      <c r="E685" t="s">
        <v>30</v>
      </c>
      <c r="F685" t="s">
        <v>25</v>
      </c>
      <c r="G685" t="s">
        <v>26</v>
      </c>
      <c r="H685" t="s">
        <v>20</v>
      </c>
      <c r="I685" s="2">
        <v>2</v>
      </c>
      <c r="J685" s="3">
        <v>40.82</v>
      </c>
      <c r="K685" s="4">
        <v>0.2</v>
      </c>
      <c r="L685" s="3">
        <v>18.39</v>
      </c>
      <c r="M685" s="3">
        <f>SalesTable47[[#This Row],[Quantity]]*SalesTable47[[#This Row],[Unit Cost]]</f>
        <v>36.78</v>
      </c>
      <c r="N685" s="3">
        <f>SalesTable47[[#This Row],[Net Revenue]]-SalesTable47[[#This Row],[Total Cost]]</f>
        <v>28.53</v>
      </c>
      <c r="O685" s="2">
        <v>2</v>
      </c>
      <c r="P685" s="3">
        <f>SalesTable47[[#This Row],[Unit Price]]*SalesTable47[[#This Row],[Quantity]]</f>
        <v>81.64</v>
      </c>
      <c r="Q685" s="3">
        <f>ROUND(SalesTable47[[#This Row],[Unit Price]]*SalesTable47[[#This Row],[Quantity]]*(1-SalesTable47[[#This Row],[Discount %]]),2)</f>
        <v>65.31</v>
      </c>
      <c r="R685" s="3">
        <f>SalesTable47[[#This Row],[Net Revenue]]-SalesTable47[[#This Row],[Total Cost]]</f>
        <v>28.53</v>
      </c>
      <c r="S685" s="34">
        <f>SalesTable47[[#This Row],[Profit]]/SalesTable47[[#This Row],[Net Revenue]]</f>
        <v>0.43683968764354619</v>
      </c>
      <c r="T685" s="3"/>
    </row>
    <row r="686" spans="1:20">
      <c r="A686" s="1">
        <v>45707</v>
      </c>
      <c r="B686" t="s">
        <v>744</v>
      </c>
      <c r="C686" t="s">
        <v>73</v>
      </c>
      <c r="D686" t="s">
        <v>74</v>
      </c>
      <c r="E686" t="s">
        <v>75</v>
      </c>
      <c r="F686" t="s">
        <v>31</v>
      </c>
      <c r="G686" t="s">
        <v>32</v>
      </c>
      <c r="H686" t="s">
        <v>20</v>
      </c>
      <c r="I686" s="2">
        <v>3</v>
      </c>
      <c r="J686" s="3">
        <v>31.75</v>
      </c>
      <c r="K686" s="4">
        <v>0.15</v>
      </c>
      <c r="L686" s="3">
        <v>14.44</v>
      </c>
      <c r="M686" s="3">
        <f>SalesTable47[[#This Row],[Quantity]]*SalesTable47[[#This Row],[Unit Cost]]</f>
        <v>43.32</v>
      </c>
      <c r="N686" s="3">
        <f>SalesTable47[[#This Row],[Net Revenue]]-SalesTable47[[#This Row],[Total Cost]]</f>
        <v>37.639999999999993</v>
      </c>
      <c r="O686" s="2">
        <v>3</v>
      </c>
      <c r="P686" s="3">
        <f>SalesTable47[[#This Row],[Unit Price]]*SalesTable47[[#This Row],[Quantity]]</f>
        <v>95.25</v>
      </c>
      <c r="Q686" s="3">
        <f>ROUND(SalesTable47[[#This Row],[Unit Price]]*SalesTable47[[#This Row],[Quantity]]*(1-SalesTable47[[#This Row],[Discount %]]),2)</f>
        <v>80.959999999999994</v>
      </c>
      <c r="R686" s="3">
        <f>SalesTable47[[#This Row],[Net Revenue]]-SalesTable47[[#This Row],[Total Cost]]</f>
        <v>37.639999999999993</v>
      </c>
      <c r="S686" s="34">
        <f>SalesTable47[[#This Row],[Profit]]/SalesTable47[[#This Row],[Net Revenue]]</f>
        <v>0.46492094861660077</v>
      </c>
      <c r="T686" s="3"/>
    </row>
    <row r="687" spans="1:20">
      <c r="A687" s="1">
        <v>45723</v>
      </c>
      <c r="B687" t="s">
        <v>745</v>
      </c>
      <c r="C687" t="s">
        <v>69</v>
      </c>
      <c r="D687" t="s">
        <v>70</v>
      </c>
      <c r="E687" t="s">
        <v>30</v>
      </c>
      <c r="F687" t="s">
        <v>25</v>
      </c>
      <c r="G687" t="s">
        <v>26</v>
      </c>
      <c r="H687" t="s">
        <v>20</v>
      </c>
      <c r="I687" s="2">
        <v>1</v>
      </c>
      <c r="J687" s="3">
        <v>40.94</v>
      </c>
      <c r="K687" s="4">
        <v>0.2</v>
      </c>
      <c r="L687" s="3">
        <v>18.41</v>
      </c>
      <c r="M687" s="3">
        <f>SalesTable47[[#This Row],[Quantity]]*SalesTable47[[#This Row],[Unit Cost]]</f>
        <v>18.41</v>
      </c>
      <c r="N687" s="3">
        <f>SalesTable47[[#This Row],[Net Revenue]]-SalesTable47[[#This Row],[Total Cost]]</f>
        <v>14.34</v>
      </c>
      <c r="O687" s="2">
        <v>1</v>
      </c>
      <c r="P687" s="3">
        <f>SalesTable47[[#This Row],[Unit Price]]*SalesTable47[[#This Row],[Quantity]]</f>
        <v>40.94</v>
      </c>
      <c r="Q687" s="3">
        <f>ROUND(SalesTable47[[#This Row],[Unit Price]]*SalesTable47[[#This Row],[Quantity]]*(1-SalesTable47[[#This Row],[Discount %]]),2)</f>
        <v>32.75</v>
      </c>
      <c r="R687" s="3">
        <f>SalesTable47[[#This Row],[Net Revenue]]-SalesTable47[[#This Row],[Total Cost]]</f>
        <v>14.34</v>
      </c>
      <c r="S687" s="34">
        <f>SalesTable47[[#This Row],[Profit]]/SalesTable47[[#This Row],[Net Revenue]]</f>
        <v>0.43786259541984734</v>
      </c>
      <c r="T687" s="3"/>
    </row>
    <row r="688" spans="1:20">
      <c r="A688" s="1">
        <v>45956</v>
      </c>
      <c r="B688" t="s">
        <v>746</v>
      </c>
      <c r="C688" t="s">
        <v>66</v>
      </c>
      <c r="D688" t="s">
        <v>67</v>
      </c>
      <c r="E688" t="s">
        <v>30</v>
      </c>
      <c r="F688" t="s">
        <v>52</v>
      </c>
      <c r="G688" t="s">
        <v>53</v>
      </c>
      <c r="H688" t="s">
        <v>33</v>
      </c>
      <c r="I688" s="2">
        <v>1</v>
      </c>
      <c r="J688" s="3">
        <v>71.33</v>
      </c>
      <c r="K688" s="4">
        <v>0</v>
      </c>
      <c r="L688" s="3">
        <v>33.97</v>
      </c>
      <c r="M688" s="3">
        <f>SalesTable47[[#This Row],[Quantity]]*SalesTable47[[#This Row],[Unit Cost]]</f>
        <v>33.97</v>
      </c>
      <c r="N688" s="3">
        <f>SalesTable47[[#This Row],[Net Revenue]]-SalesTable47[[#This Row],[Total Cost]]</f>
        <v>37.36</v>
      </c>
      <c r="O688" s="2">
        <v>0</v>
      </c>
      <c r="P688" s="3">
        <f>SalesTable47[[#This Row],[Unit Price]]*SalesTable47[[#This Row],[Quantity]]</f>
        <v>71.33</v>
      </c>
      <c r="Q688" s="3">
        <f>ROUND(SalesTable47[[#This Row],[Unit Price]]*SalesTable47[[#This Row],[Quantity]]*(1-SalesTable47[[#This Row],[Discount %]]),2)</f>
        <v>71.33</v>
      </c>
      <c r="R688" s="3">
        <f>SalesTable47[[#This Row],[Net Revenue]]-SalesTable47[[#This Row],[Total Cost]]</f>
        <v>37.36</v>
      </c>
      <c r="S688" s="34">
        <f>SalesTable47[[#This Row],[Profit]]/SalesTable47[[#This Row],[Net Revenue]]</f>
        <v>0.52376279265386239</v>
      </c>
      <c r="T688" s="3"/>
    </row>
    <row r="689" spans="1:20">
      <c r="A689" s="1">
        <v>45789</v>
      </c>
      <c r="B689" t="s">
        <v>747</v>
      </c>
      <c r="C689" t="s">
        <v>69</v>
      </c>
      <c r="D689" t="s">
        <v>70</v>
      </c>
      <c r="E689" t="s">
        <v>30</v>
      </c>
      <c r="F689" t="s">
        <v>52</v>
      </c>
      <c r="G689" t="s">
        <v>53</v>
      </c>
      <c r="H689" t="s">
        <v>33</v>
      </c>
      <c r="I689" s="2">
        <v>4</v>
      </c>
      <c r="J689" s="3">
        <v>40.619999999999997</v>
      </c>
      <c r="K689" s="4">
        <v>0.1</v>
      </c>
      <c r="L689" s="3">
        <v>18.010000000000002</v>
      </c>
      <c r="M689" s="3">
        <f>SalesTable47[[#This Row],[Quantity]]*SalesTable47[[#This Row],[Unit Cost]]</f>
        <v>72.040000000000006</v>
      </c>
      <c r="N689" s="3">
        <f>SalesTable47[[#This Row],[Net Revenue]]-SalesTable47[[#This Row],[Total Cost]]</f>
        <v>74.189999999999984</v>
      </c>
      <c r="O689" s="2">
        <v>0</v>
      </c>
      <c r="P689" s="3">
        <f>SalesTable47[[#This Row],[Unit Price]]*SalesTable47[[#This Row],[Quantity]]</f>
        <v>162.47999999999999</v>
      </c>
      <c r="Q689" s="3">
        <f>ROUND(SalesTable47[[#This Row],[Unit Price]]*SalesTable47[[#This Row],[Quantity]]*(1-SalesTable47[[#This Row],[Discount %]]),2)</f>
        <v>146.22999999999999</v>
      </c>
      <c r="R689" s="3">
        <f>SalesTable47[[#This Row],[Net Revenue]]-SalesTable47[[#This Row],[Total Cost]]</f>
        <v>74.189999999999984</v>
      </c>
      <c r="S689" s="34">
        <f>SalesTable47[[#This Row],[Profit]]/SalesTable47[[#This Row],[Net Revenue]]</f>
        <v>0.50735143267455374</v>
      </c>
      <c r="T689" s="3"/>
    </row>
    <row r="690" spans="1:20">
      <c r="A690" s="1">
        <v>45801</v>
      </c>
      <c r="B690" t="s">
        <v>748</v>
      </c>
      <c r="C690" t="s">
        <v>35</v>
      </c>
      <c r="D690" t="s">
        <v>36</v>
      </c>
      <c r="E690" t="s">
        <v>17</v>
      </c>
      <c r="F690" t="s">
        <v>41</v>
      </c>
      <c r="G690" t="s">
        <v>42</v>
      </c>
      <c r="H690" t="s">
        <v>20</v>
      </c>
      <c r="I690" s="2">
        <v>7</v>
      </c>
      <c r="J690" s="3">
        <v>23.96</v>
      </c>
      <c r="K690" s="4">
        <v>0.05</v>
      </c>
      <c r="L690" s="3">
        <v>9.49</v>
      </c>
      <c r="M690" s="3">
        <f>SalesTable47[[#This Row],[Quantity]]*SalesTable47[[#This Row],[Unit Cost]]</f>
        <v>66.430000000000007</v>
      </c>
      <c r="N690" s="3">
        <f>SalesTable47[[#This Row],[Net Revenue]]-SalesTable47[[#This Row],[Total Cost]]</f>
        <v>92.9</v>
      </c>
      <c r="O690" s="2">
        <v>7</v>
      </c>
      <c r="P690" s="3">
        <f>SalesTable47[[#This Row],[Unit Price]]*SalesTable47[[#This Row],[Quantity]]</f>
        <v>167.72</v>
      </c>
      <c r="Q690" s="3">
        <f>ROUND(SalesTable47[[#This Row],[Unit Price]]*SalesTable47[[#This Row],[Quantity]]*(1-SalesTable47[[#This Row],[Discount %]]),2)</f>
        <v>159.33000000000001</v>
      </c>
      <c r="R690" s="3">
        <f>SalesTable47[[#This Row],[Net Revenue]]-SalesTable47[[#This Row],[Total Cost]]</f>
        <v>92.9</v>
      </c>
      <c r="S690" s="34">
        <f>SalesTable47[[#This Row],[Profit]]/SalesTable47[[#This Row],[Net Revenue]]</f>
        <v>0.58306659135128347</v>
      </c>
      <c r="T690" s="3"/>
    </row>
    <row r="691" spans="1:20">
      <c r="A691" s="1">
        <v>45671</v>
      </c>
      <c r="B691" t="s">
        <v>749</v>
      </c>
      <c r="C691" t="s">
        <v>15</v>
      </c>
      <c r="D691" t="s">
        <v>16</v>
      </c>
      <c r="E691" t="s">
        <v>17</v>
      </c>
      <c r="F691" t="s">
        <v>41</v>
      </c>
      <c r="G691" t="s">
        <v>42</v>
      </c>
      <c r="H691" t="s">
        <v>20</v>
      </c>
      <c r="I691" s="2">
        <v>6</v>
      </c>
      <c r="J691" s="3">
        <v>30.45</v>
      </c>
      <c r="K691" s="4">
        <v>0.1</v>
      </c>
      <c r="L691" s="3">
        <v>12.14</v>
      </c>
      <c r="M691" s="3">
        <f>SalesTable47[[#This Row],[Quantity]]*SalesTable47[[#This Row],[Unit Cost]]</f>
        <v>72.84</v>
      </c>
      <c r="N691" s="3">
        <f>SalesTable47[[#This Row],[Net Revenue]]-SalesTable47[[#This Row],[Total Cost]]</f>
        <v>91.59</v>
      </c>
      <c r="O691" s="2">
        <v>6</v>
      </c>
      <c r="P691" s="3">
        <f>SalesTable47[[#This Row],[Unit Price]]*SalesTable47[[#This Row],[Quantity]]</f>
        <v>182.7</v>
      </c>
      <c r="Q691" s="3">
        <f>ROUND(SalesTable47[[#This Row],[Unit Price]]*SalesTable47[[#This Row],[Quantity]]*(1-SalesTable47[[#This Row],[Discount %]]),2)</f>
        <v>164.43</v>
      </c>
      <c r="R691" s="3">
        <f>SalesTable47[[#This Row],[Net Revenue]]-SalesTable47[[#This Row],[Total Cost]]</f>
        <v>91.59</v>
      </c>
      <c r="S691" s="34">
        <f>SalesTable47[[#This Row],[Profit]]/SalesTable47[[#This Row],[Net Revenue]]</f>
        <v>0.55701514322203982</v>
      </c>
      <c r="T691" s="3"/>
    </row>
    <row r="692" spans="1:20">
      <c r="A692" s="1">
        <v>45840</v>
      </c>
      <c r="B692" t="s">
        <v>750</v>
      </c>
      <c r="C692" t="s">
        <v>89</v>
      </c>
      <c r="D692" t="s">
        <v>90</v>
      </c>
      <c r="E692" t="s">
        <v>75</v>
      </c>
      <c r="F692" t="s">
        <v>41</v>
      </c>
      <c r="G692" t="s">
        <v>42</v>
      </c>
      <c r="H692" t="s">
        <v>33</v>
      </c>
      <c r="I692" s="2">
        <v>1</v>
      </c>
      <c r="J692" s="3">
        <v>18.760000000000002</v>
      </c>
      <c r="K692" s="4">
        <v>0</v>
      </c>
      <c r="L692" s="3">
        <v>6.97</v>
      </c>
      <c r="M692" s="3">
        <f>SalesTable47[[#This Row],[Quantity]]*SalesTable47[[#This Row],[Unit Cost]]</f>
        <v>6.97</v>
      </c>
      <c r="N692" s="3">
        <f>SalesTable47[[#This Row],[Net Revenue]]-SalesTable47[[#This Row],[Total Cost]]</f>
        <v>11.790000000000003</v>
      </c>
      <c r="O692" s="2">
        <v>0</v>
      </c>
      <c r="P692" s="3">
        <f>SalesTable47[[#This Row],[Unit Price]]*SalesTable47[[#This Row],[Quantity]]</f>
        <v>18.760000000000002</v>
      </c>
      <c r="Q692" s="3">
        <f>ROUND(SalesTable47[[#This Row],[Unit Price]]*SalesTable47[[#This Row],[Quantity]]*(1-SalesTable47[[#This Row],[Discount %]]),2)</f>
        <v>18.760000000000002</v>
      </c>
      <c r="R692" s="3">
        <f>SalesTable47[[#This Row],[Net Revenue]]-SalesTable47[[#This Row],[Total Cost]]</f>
        <v>11.790000000000003</v>
      </c>
      <c r="S692" s="34">
        <f>SalesTable47[[#This Row],[Profit]]/SalesTable47[[#This Row],[Net Revenue]]</f>
        <v>0.62846481876332627</v>
      </c>
      <c r="T692" s="3"/>
    </row>
    <row r="693" spans="1:20">
      <c r="A693" s="1">
        <v>45991</v>
      </c>
      <c r="B693" t="s">
        <v>751</v>
      </c>
      <c r="C693" t="s">
        <v>55</v>
      </c>
      <c r="D693" t="s">
        <v>56</v>
      </c>
      <c r="E693" t="s">
        <v>24</v>
      </c>
      <c r="F693" t="s">
        <v>31</v>
      </c>
      <c r="G693" t="s">
        <v>32</v>
      </c>
      <c r="H693" t="s">
        <v>33</v>
      </c>
      <c r="I693" s="2">
        <v>3</v>
      </c>
      <c r="J693" s="3">
        <v>9.2200000000000006</v>
      </c>
      <c r="K693" s="4">
        <v>0</v>
      </c>
      <c r="L693" s="3">
        <v>2.9</v>
      </c>
      <c r="M693" s="3">
        <f>SalesTable47[[#This Row],[Quantity]]*SalesTable47[[#This Row],[Unit Cost]]</f>
        <v>8.6999999999999993</v>
      </c>
      <c r="N693" s="3">
        <f>SalesTable47[[#This Row],[Net Revenue]]-SalesTable47[[#This Row],[Total Cost]]</f>
        <v>18.96</v>
      </c>
      <c r="O693" s="2">
        <v>0</v>
      </c>
      <c r="P693" s="3">
        <f>SalesTable47[[#This Row],[Unit Price]]*SalesTable47[[#This Row],[Quantity]]</f>
        <v>27.660000000000004</v>
      </c>
      <c r="Q693" s="3">
        <f>ROUND(SalesTable47[[#This Row],[Unit Price]]*SalesTable47[[#This Row],[Quantity]]*(1-SalesTable47[[#This Row],[Discount %]]),2)</f>
        <v>27.66</v>
      </c>
      <c r="R693" s="3">
        <f>SalesTable47[[#This Row],[Net Revenue]]-SalesTable47[[#This Row],[Total Cost]]</f>
        <v>18.96</v>
      </c>
      <c r="S693" s="34">
        <f>SalesTable47[[#This Row],[Profit]]/SalesTable47[[#This Row],[Net Revenue]]</f>
        <v>0.68546637744034711</v>
      </c>
      <c r="T693" s="3"/>
    </row>
    <row r="694" spans="1:20">
      <c r="A694" s="1">
        <v>46003</v>
      </c>
      <c r="B694" t="s">
        <v>752</v>
      </c>
      <c r="C694" t="s">
        <v>73</v>
      </c>
      <c r="D694" t="s">
        <v>74</v>
      </c>
      <c r="E694" t="s">
        <v>75</v>
      </c>
      <c r="F694" t="s">
        <v>31</v>
      </c>
      <c r="G694" t="s">
        <v>32</v>
      </c>
      <c r="H694" t="s">
        <v>33</v>
      </c>
      <c r="I694" s="2">
        <v>9</v>
      </c>
      <c r="J694" s="3">
        <v>31.49</v>
      </c>
      <c r="K694" s="4">
        <v>0.2</v>
      </c>
      <c r="L694" s="3">
        <v>14.35</v>
      </c>
      <c r="M694" s="3">
        <f>SalesTable47[[#This Row],[Quantity]]*SalesTable47[[#This Row],[Unit Cost]]</f>
        <v>129.15</v>
      </c>
      <c r="N694" s="3">
        <f>SalesTable47[[#This Row],[Net Revenue]]-SalesTable47[[#This Row],[Total Cost]]</f>
        <v>97.579999999999984</v>
      </c>
      <c r="O694" s="2">
        <v>0</v>
      </c>
      <c r="P694" s="3">
        <f>SalesTable47[[#This Row],[Unit Price]]*SalesTable47[[#This Row],[Quantity]]</f>
        <v>283.40999999999997</v>
      </c>
      <c r="Q694" s="3">
        <f>ROUND(SalesTable47[[#This Row],[Unit Price]]*SalesTable47[[#This Row],[Quantity]]*(1-SalesTable47[[#This Row],[Discount %]]),2)</f>
        <v>226.73</v>
      </c>
      <c r="R694" s="3">
        <f>SalesTable47[[#This Row],[Net Revenue]]-SalesTable47[[#This Row],[Total Cost]]</f>
        <v>97.579999999999984</v>
      </c>
      <c r="S694" s="34">
        <f>SalesTable47[[#This Row],[Profit]]/SalesTable47[[#This Row],[Net Revenue]]</f>
        <v>0.430379746835443</v>
      </c>
      <c r="T694" s="3"/>
    </row>
    <row r="695" spans="1:20">
      <c r="A695" s="1">
        <v>45892</v>
      </c>
      <c r="B695" t="s">
        <v>753</v>
      </c>
      <c r="C695" t="s">
        <v>39</v>
      </c>
      <c r="D695" t="s">
        <v>40</v>
      </c>
      <c r="E695" t="s">
        <v>30</v>
      </c>
      <c r="F695" t="s">
        <v>18</v>
      </c>
      <c r="G695" t="s">
        <v>19</v>
      </c>
      <c r="H695" t="s">
        <v>20</v>
      </c>
      <c r="I695" s="2">
        <v>5</v>
      </c>
      <c r="J695" s="3">
        <v>53.35</v>
      </c>
      <c r="K695" s="4">
        <v>0</v>
      </c>
      <c r="L695" s="3">
        <v>27.45</v>
      </c>
      <c r="M695" s="3">
        <f>SalesTable47[[#This Row],[Quantity]]*SalesTable47[[#This Row],[Unit Cost]]</f>
        <v>137.25</v>
      </c>
      <c r="N695" s="3">
        <f>SalesTable47[[#This Row],[Net Revenue]]-SalesTable47[[#This Row],[Total Cost]]</f>
        <v>129.5</v>
      </c>
      <c r="O695" s="2">
        <v>5</v>
      </c>
      <c r="P695" s="3">
        <f>SalesTable47[[#This Row],[Unit Price]]*SalesTable47[[#This Row],[Quantity]]</f>
        <v>266.75</v>
      </c>
      <c r="Q695" s="3">
        <f>ROUND(SalesTable47[[#This Row],[Unit Price]]*SalesTable47[[#This Row],[Quantity]]*(1-SalesTable47[[#This Row],[Discount %]]),2)</f>
        <v>266.75</v>
      </c>
      <c r="R695" s="3">
        <f>SalesTable47[[#This Row],[Net Revenue]]-SalesTable47[[#This Row],[Total Cost]]</f>
        <v>129.5</v>
      </c>
      <c r="S695" s="34">
        <f>SalesTable47[[#This Row],[Profit]]/SalesTable47[[#This Row],[Net Revenue]]</f>
        <v>0.48547328959700092</v>
      </c>
      <c r="T695" s="3"/>
    </row>
    <row r="696" spans="1:20">
      <c r="A696" s="1">
        <v>45977</v>
      </c>
      <c r="B696" t="s">
        <v>754</v>
      </c>
      <c r="C696" t="s">
        <v>73</v>
      </c>
      <c r="D696" t="s">
        <v>74</v>
      </c>
      <c r="E696" t="s">
        <v>75</v>
      </c>
      <c r="F696" t="s">
        <v>25</v>
      </c>
      <c r="G696" t="s">
        <v>26</v>
      </c>
      <c r="H696" t="s">
        <v>20</v>
      </c>
      <c r="I696" s="2">
        <v>5</v>
      </c>
      <c r="J696" s="3">
        <v>31.38</v>
      </c>
      <c r="K696" s="4">
        <v>0.2</v>
      </c>
      <c r="L696" s="3">
        <v>14.05</v>
      </c>
      <c r="M696" s="3">
        <f>SalesTable47[[#This Row],[Quantity]]*SalesTable47[[#This Row],[Unit Cost]]</f>
        <v>70.25</v>
      </c>
      <c r="N696" s="3">
        <f>SalesTable47[[#This Row],[Net Revenue]]-SalesTable47[[#This Row],[Total Cost]]</f>
        <v>55.269999999999996</v>
      </c>
      <c r="O696" s="2">
        <v>5</v>
      </c>
      <c r="P696" s="3">
        <f>SalesTable47[[#This Row],[Unit Price]]*SalesTable47[[#This Row],[Quantity]]</f>
        <v>156.9</v>
      </c>
      <c r="Q696" s="3">
        <f>ROUND(SalesTable47[[#This Row],[Unit Price]]*SalesTable47[[#This Row],[Quantity]]*(1-SalesTable47[[#This Row],[Discount %]]),2)</f>
        <v>125.52</v>
      </c>
      <c r="R696" s="3">
        <f>SalesTable47[[#This Row],[Net Revenue]]-SalesTable47[[#This Row],[Total Cost]]</f>
        <v>55.269999999999996</v>
      </c>
      <c r="S696" s="34">
        <f>SalesTable47[[#This Row],[Profit]]/SalesTable47[[#This Row],[Net Revenue]]</f>
        <v>0.4403282345442957</v>
      </c>
      <c r="T696" s="3"/>
    </row>
    <row r="697" spans="1:20">
      <c r="A697" s="1">
        <v>45699</v>
      </c>
      <c r="B697" t="s">
        <v>755</v>
      </c>
      <c r="C697" t="s">
        <v>66</v>
      </c>
      <c r="D697" t="s">
        <v>67</v>
      </c>
      <c r="E697" t="s">
        <v>30</v>
      </c>
      <c r="F697" t="s">
        <v>52</v>
      </c>
      <c r="G697" t="s">
        <v>53</v>
      </c>
      <c r="H697" t="s">
        <v>20</v>
      </c>
      <c r="I697" s="2">
        <v>1</v>
      </c>
      <c r="J697" s="3">
        <v>71.09</v>
      </c>
      <c r="K697" s="4">
        <v>0.05</v>
      </c>
      <c r="L697" s="3">
        <v>33.380000000000003</v>
      </c>
      <c r="M697" s="3">
        <f>SalesTable47[[#This Row],[Quantity]]*SalesTable47[[#This Row],[Unit Cost]]</f>
        <v>33.380000000000003</v>
      </c>
      <c r="N697" s="3">
        <f>SalesTable47[[#This Row],[Net Revenue]]-SalesTable47[[#This Row],[Total Cost]]</f>
        <v>34.160000000000004</v>
      </c>
      <c r="O697" s="2">
        <v>1</v>
      </c>
      <c r="P697" s="3">
        <f>SalesTable47[[#This Row],[Unit Price]]*SalesTable47[[#This Row],[Quantity]]</f>
        <v>71.09</v>
      </c>
      <c r="Q697" s="3">
        <f>ROUND(SalesTable47[[#This Row],[Unit Price]]*SalesTable47[[#This Row],[Quantity]]*(1-SalesTable47[[#This Row],[Discount %]]),2)</f>
        <v>67.540000000000006</v>
      </c>
      <c r="R697" s="3">
        <f>SalesTable47[[#This Row],[Net Revenue]]-SalesTable47[[#This Row],[Total Cost]]</f>
        <v>34.160000000000004</v>
      </c>
      <c r="S697" s="34">
        <f>SalesTable47[[#This Row],[Profit]]/SalesTable47[[#This Row],[Net Revenue]]</f>
        <v>0.50577435593722242</v>
      </c>
      <c r="T697" s="3"/>
    </row>
    <row r="698" spans="1:20">
      <c r="A698" s="1">
        <v>45781</v>
      </c>
      <c r="B698" t="s">
        <v>756</v>
      </c>
      <c r="C698" t="s">
        <v>82</v>
      </c>
      <c r="D698" t="s">
        <v>83</v>
      </c>
      <c r="E698" t="s">
        <v>75</v>
      </c>
      <c r="F698" t="s">
        <v>18</v>
      </c>
      <c r="G698" t="s">
        <v>19</v>
      </c>
      <c r="H698" t="s">
        <v>33</v>
      </c>
      <c r="I698" s="2">
        <v>5</v>
      </c>
      <c r="J698" s="3">
        <v>27.8</v>
      </c>
      <c r="K698" s="4">
        <v>0.15</v>
      </c>
      <c r="L698" s="3">
        <v>11.62</v>
      </c>
      <c r="M698" s="3">
        <f>SalesTable47[[#This Row],[Quantity]]*SalesTable47[[#This Row],[Unit Cost]]</f>
        <v>58.099999999999994</v>
      </c>
      <c r="N698" s="3">
        <f>SalesTable47[[#This Row],[Net Revenue]]-SalesTable47[[#This Row],[Total Cost]]</f>
        <v>60.050000000000011</v>
      </c>
      <c r="O698" s="2">
        <v>0</v>
      </c>
      <c r="P698" s="3">
        <f>SalesTable47[[#This Row],[Unit Price]]*SalesTable47[[#This Row],[Quantity]]</f>
        <v>139</v>
      </c>
      <c r="Q698" s="3">
        <f>ROUND(SalesTable47[[#This Row],[Unit Price]]*SalesTable47[[#This Row],[Quantity]]*(1-SalesTable47[[#This Row],[Discount %]]),2)</f>
        <v>118.15</v>
      </c>
      <c r="R698" s="3">
        <f>SalesTable47[[#This Row],[Net Revenue]]-SalesTable47[[#This Row],[Total Cost]]</f>
        <v>60.050000000000011</v>
      </c>
      <c r="S698" s="34">
        <f>SalesTable47[[#This Row],[Profit]]/SalesTable47[[#This Row],[Net Revenue]]</f>
        <v>0.50825222175201024</v>
      </c>
      <c r="T698" s="3"/>
    </row>
    <row r="699" spans="1:20">
      <c r="A699" s="1">
        <v>45836</v>
      </c>
      <c r="B699" t="s">
        <v>757</v>
      </c>
      <c r="C699" t="s">
        <v>82</v>
      </c>
      <c r="D699" t="s">
        <v>83</v>
      </c>
      <c r="E699" t="s">
        <v>75</v>
      </c>
      <c r="F699" t="s">
        <v>31</v>
      </c>
      <c r="G699" t="s">
        <v>32</v>
      </c>
      <c r="H699" t="s">
        <v>33</v>
      </c>
      <c r="I699" s="2">
        <v>7</v>
      </c>
      <c r="J699" s="3">
        <v>27.99</v>
      </c>
      <c r="K699" s="4">
        <v>0.1</v>
      </c>
      <c r="L699" s="3">
        <v>11.6</v>
      </c>
      <c r="M699" s="3">
        <f>SalesTable47[[#This Row],[Quantity]]*SalesTable47[[#This Row],[Unit Cost]]</f>
        <v>81.2</v>
      </c>
      <c r="N699" s="3">
        <f>SalesTable47[[#This Row],[Net Revenue]]-SalesTable47[[#This Row],[Total Cost]]</f>
        <v>95.14</v>
      </c>
      <c r="O699" s="2">
        <v>0</v>
      </c>
      <c r="P699" s="3">
        <f>SalesTable47[[#This Row],[Unit Price]]*SalesTable47[[#This Row],[Quantity]]</f>
        <v>195.92999999999998</v>
      </c>
      <c r="Q699" s="3">
        <f>ROUND(SalesTable47[[#This Row],[Unit Price]]*SalesTable47[[#This Row],[Quantity]]*(1-SalesTable47[[#This Row],[Discount %]]),2)</f>
        <v>176.34</v>
      </c>
      <c r="R699" s="3">
        <f>SalesTable47[[#This Row],[Net Revenue]]-SalesTable47[[#This Row],[Total Cost]]</f>
        <v>95.14</v>
      </c>
      <c r="S699" s="34">
        <f>SalesTable47[[#This Row],[Profit]]/SalesTable47[[#This Row],[Net Revenue]]</f>
        <v>0.53952591584439147</v>
      </c>
      <c r="T699" s="3"/>
    </row>
    <row r="700" spans="1:20">
      <c r="A700" s="1">
        <v>45673</v>
      </c>
      <c r="B700" t="s">
        <v>758</v>
      </c>
      <c r="C700" t="s">
        <v>45</v>
      </c>
      <c r="D700" t="s">
        <v>46</v>
      </c>
      <c r="E700" t="s">
        <v>24</v>
      </c>
      <c r="F700" t="s">
        <v>41</v>
      </c>
      <c r="G700" t="s">
        <v>42</v>
      </c>
      <c r="H700" t="s">
        <v>33</v>
      </c>
      <c r="I700" s="2">
        <v>3</v>
      </c>
      <c r="J700" s="3">
        <v>23.23</v>
      </c>
      <c r="K700" s="4">
        <v>0</v>
      </c>
      <c r="L700" s="3">
        <v>8.3800000000000008</v>
      </c>
      <c r="M700" s="3">
        <f>SalesTable47[[#This Row],[Quantity]]*SalesTable47[[#This Row],[Unit Cost]]</f>
        <v>25.14</v>
      </c>
      <c r="N700" s="3">
        <f>SalesTable47[[#This Row],[Net Revenue]]-SalesTable47[[#This Row],[Total Cost]]</f>
        <v>44.55</v>
      </c>
      <c r="O700" s="2">
        <v>0</v>
      </c>
      <c r="P700" s="3">
        <f>SalesTable47[[#This Row],[Unit Price]]*SalesTable47[[#This Row],[Quantity]]</f>
        <v>69.69</v>
      </c>
      <c r="Q700" s="3">
        <f>ROUND(SalesTable47[[#This Row],[Unit Price]]*SalesTable47[[#This Row],[Quantity]]*(1-SalesTable47[[#This Row],[Discount %]]),2)</f>
        <v>69.69</v>
      </c>
      <c r="R700" s="3">
        <f>SalesTable47[[#This Row],[Net Revenue]]-SalesTable47[[#This Row],[Total Cost]]</f>
        <v>44.55</v>
      </c>
      <c r="S700" s="34">
        <f>SalesTable47[[#This Row],[Profit]]/SalesTable47[[#This Row],[Net Revenue]]</f>
        <v>0.63925957813172618</v>
      </c>
      <c r="T700" s="3"/>
    </row>
    <row r="701" spans="1:20">
      <c r="A701" s="1">
        <v>45827</v>
      </c>
      <c r="B701" t="s">
        <v>759</v>
      </c>
      <c r="C701" t="s">
        <v>66</v>
      </c>
      <c r="D701" t="s">
        <v>67</v>
      </c>
      <c r="E701" t="s">
        <v>30</v>
      </c>
      <c r="F701" t="s">
        <v>31</v>
      </c>
      <c r="G701" t="s">
        <v>32</v>
      </c>
      <c r="H701" t="s">
        <v>20</v>
      </c>
      <c r="I701" s="2">
        <v>10</v>
      </c>
      <c r="J701" s="3">
        <v>69.31</v>
      </c>
      <c r="K701" s="4">
        <v>0.15</v>
      </c>
      <c r="L701" s="3">
        <v>34.31</v>
      </c>
      <c r="M701" s="3">
        <f>SalesTable47[[#This Row],[Quantity]]*SalesTable47[[#This Row],[Unit Cost]]</f>
        <v>343.1</v>
      </c>
      <c r="N701" s="3">
        <f>SalesTable47[[#This Row],[Net Revenue]]-SalesTable47[[#This Row],[Total Cost]]</f>
        <v>246.03999999999996</v>
      </c>
      <c r="O701" s="2">
        <v>10</v>
      </c>
      <c r="P701" s="3">
        <f>SalesTable47[[#This Row],[Unit Price]]*SalesTable47[[#This Row],[Quantity]]</f>
        <v>693.1</v>
      </c>
      <c r="Q701" s="3">
        <f>ROUND(SalesTable47[[#This Row],[Unit Price]]*SalesTable47[[#This Row],[Quantity]]*(1-SalesTable47[[#This Row],[Discount %]]),2)</f>
        <v>589.14</v>
      </c>
      <c r="R701" s="3">
        <f>SalesTable47[[#This Row],[Net Revenue]]-SalesTable47[[#This Row],[Total Cost]]</f>
        <v>246.03999999999996</v>
      </c>
      <c r="S701" s="34">
        <f>SalesTable47[[#This Row],[Profit]]/SalesTable47[[#This Row],[Net Revenue]]</f>
        <v>0.41762569168618657</v>
      </c>
      <c r="T701" s="3"/>
    </row>
    <row r="702" spans="1:20">
      <c r="A702" s="1">
        <v>45770</v>
      </c>
      <c r="B702" t="s">
        <v>760</v>
      </c>
      <c r="C702" t="s">
        <v>58</v>
      </c>
      <c r="D702" t="s">
        <v>59</v>
      </c>
      <c r="E702" t="s">
        <v>17</v>
      </c>
      <c r="F702" t="s">
        <v>25</v>
      </c>
      <c r="G702" t="s">
        <v>26</v>
      </c>
      <c r="H702" t="s">
        <v>33</v>
      </c>
      <c r="I702" s="2">
        <v>5</v>
      </c>
      <c r="J702" s="3">
        <v>20.350000000000001</v>
      </c>
      <c r="K702" s="4">
        <v>0.1</v>
      </c>
      <c r="L702" s="3">
        <v>7.26</v>
      </c>
      <c r="M702" s="3">
        <f>SalesTable47[[#This Row],[Quantity]]*SalesTable47[[#This Row],[Unit Cost]]</f>
        <v>36.299999999999997</v>
      </c>
      <c r="N702" s="3">
        <f>SalesTable47[[#This Row],[Net Revenue]]-SalesTable47[[#This Row],[Total Cost]]</f>
        <v>55.28</v>
      </c>
      <c r="O702" s="2">
        <v>0</v>
      </c>
      <c r="P702" s="3">
        <f>SalesTable47[[#This Row],[Unit Price]]*SalesTable47[[#This Row],[Quantity]]</f>
        <v>101.75</v>
      </c>
      <c r="Q702" s="3">
        <f>ROUND(SalesTable47[[#This Row],[Unit Price]]*SalesTable47[[#This Row],[Quantity]]*(1-SalesTable47[[#This Row],[Discount %]]),2)</f>
        <v>91.58</v>
      </c>
      <c r="R702" s="3">
        <f>SalesTable47[[#This Row],[Net Revenue]]-SalesTable47[[#This Row],[Total Cost]]</f>
        <v>55.28</v>
      </c>
      <c r="S702" s="34">
        <f>SalesTable47[[#This Row],[Profit]]/SalesTable47[[#This Row],[Net Revenue]]</f>
        <v>0.60362524568683118</v>
      </c>
      <c r="T702" s="3"/>
    </row>
    <row r="703" spans="1:20">
      <c r="A703" s="1">
        <v>45961</v>
      </c>
      <c r="B703" t="s">
        <v>761</v>
      </c>
      <c r="C703" t="s">
        <v>82</v>
      </c>
      <c r="D703" t="s">
        <v>83</v>
      </c>
      <c r="E703" t="s">
        <v>75</v>
      </c>
      <c r="F703" t="s">
        <v>52</v>
      </c>
      <c r="G703" t="s">
        <v>53</v>
      </c>
      <c r="H703" t="s">
        <v>33</v>
      </c>
      <c r="I703" s="2">
        <v>1</v>
      </c>
      <c r="J703" s="3">
        <v>27.42</v>
      </c>
      <c r="K703" s="4">
        <v>0.35</v>
      </c>
      <c r="L703" s="3">
        <v>11.63</v>
      </c>
      <c r="M703" s="3">
        <f>SalesTable47[[#This Row],[Quantity]]*SalesTable47[[#This Row],[Unit Cost]]</f>
        <v>11.63</v>
      </c>
      <c r="N703" s="3">
        <f>SalesTable47[[#This Row],[Net Revenue]]-SalesTable47[[#This Row],[Total Cost]]</f>
        <v>6.1899999999999995</v>
      </c>
      <c r="O703" s="2">
        <v>0</v>
      </c>
      <c r="P703" s="3">
        <f>SalesTable47[[#This Row],[Unit Price]]*SalesTable47[[#This Row],[Quantity]]</f>
        <v>27.42</v>
      </c>
      <c r="Q703" s="3">
        <f>ROUND(SalesTable47[[#This Row],[Unit Price]]*SalesTable47[[#This Row],[Quantity]]*(1-SalesTable47[[#This Row],[Discount %]]),2)</f>
        <v>17.82</v>
      </c>
      <c r="R703" s="3">
        <f>SalesTable47[[#This Row],[Net Revenue]]-SalesTable47[[#This Row],[Total Cost]]</f>
        <v>6.1899999999999995</v>
      </c>
      <c r="S703" s="34">
        <f>SalesTable47[[#This Row],[Profit]]/SalesTable47[[#This Row],[Net Revenue]]</f>
        <v>0.34736251402918067</v>
      </c>
      <c r="T703" s="3"/>
    </row>
    <row r="704" spans="1:20">
      <c r="A704" s="1">
        <v>45859</v>
      </c>
      <c r="B704" t="s">
        <v>762</v>
      </c>
      <c r="C704" t="s">
        <v>69</v>
      </c>
      <c r="D704" t="s">
        <v>70</v>
      </c>
      <c r="E704" t="s">
        <v>30</v>
      </c>
      <c r="F704" t="s">
        <v>41</v>
      </c>
      <c r="G704" t="s">
        <v>42</v>
      </c>
      <c r="H704" t="s">
        <v>20</v>
      </c>
      <c r="I704" s="2">
        <v>1</v>
      </c>
      <c r="J704" s="3">
        <v>38.950000000000003</v>
      </c>
      <c r="K704" s="4">
        <v>0</v>
      </c>
      <c r="L704" s="3">
        <v>18.16</v>
      </c>
      <c r="M704" s="3">
        <f>SalesTable47[[#This Row],[Quantity]]*SalesTable47[[#This Row],[Unit Cost]]</f>
        <v>18.16</v>
      </c>
      <c r="N704" s="3">
        <f>SalesTable47[[#This Row],[Net Revenue]]-SalesTable47[[#This Row],[Total Cost]]</f>
        <v>20.790000000000003</v>
      </c>
      <c r="O704" s="2">
        <v>1</v>
      </c>
      <c r="P704" s="3">
        <f>SalesTable47[[#This Row],[Unit Price]]*SalesTable47[[#This Row],[Quantity]]</f>
        <v>38.950000000000003</v>
      </c>
      <c r="Q704" s="3">
        <f>ROUND(SalesTable47[[#This Row],[Unit Price]]*SalesTable47[[#This Row],[Quantity]]*(1-SalesTable47[[#This Row],[Discount %]]),2)</f>
        <v>38.950000000000003</v>
      </c>
      <c r="R704" s="3">
        <f>SalesTable47[[#This Row],[Net Revenue]]-SalesTable47[[#This Row],[Total Cost]]</f>
        <v>20.790000000000003</v>
      </c>
      <c r="S704" s="34">
        <f>SalesTable47[[#This Row],[Profit]]/SalesTable47[[#This Row],[Net Revenue]]</f>
        <v>0.53376123234916562</v>
      </c>
      <c r="T704" s="3"/>
    </row>
    <row r="705" spans="1:20">
      <c r="A705" s="1">
        <v>45935</v>
      </c>
      <c r="B705" t="s">
        <v>763</v>
      </c>
      <c r="C705" t="s">
        <v>49</v>
      </c>
      <c r="D705" t="s">
        <v>50</v>
      </c>
      <c r="E705" t="s">
        <v>30</v>
      </c>
      <c r="F705" t="s">
        <v>25</v>
      </c>
      <c r="G705" t="s">
        <v>26</v>
      </c>
      <c r="H705" t="s">
        <v>33</v>
      </c>
      <c r="I705" s="2">
        <v>6</v>
      </c>
      <c r="J705" s="3">
        <v>191.83</v>
      </c>
      <c r="K705" s="4">
        <v>0.2</v>
      </c>
      <c r="L705" s="3">
        <v>119.26</v>
      </c>
      <c r="M705" s="3">
        <f>SalesTable47[[#This Row],[Quantity]]*SalesTable47[[#This Row],[Unit Cost]]</f>
        <v>715.56000000000006</v>
      </c>
      <c r="N705" s="3">
        <f>SalesTable47[[#This Row],[Net Revenue]]-SalesTable47[[#This Row],[Total Cost]]</f>
        <v>205.21999999999991</v>
      </c>
      <c r="O705" s="2">
        <v>0</v>
      </c>
      <c r="P705" s="3">
        <f>SalesTable47[[#This Row],[Unit Price]]*SalesTable47[[#This Row],[Quantity]]</f>
        <v>1150.98</v>
      </c>
      <c r="Q705" s="3">
        <f>ROUND(SalesTable47[[#This Row],[Unit Price]]*SalesTable47[[#This Row],[Quantity]]*(1-SalesTable47[[#This Row],[Discount %]]),2)</f>
        <v>920.78</v>
      </c>
      <c r="R705" s="3">
        <f>SalesTable47[[#This Row],[Net Revenue]]-SalesTable47[[#This Row],[Total Cost]]</f>
        <v>205.21999999999991</v>
      </c>
      <c r="S705" s="34">
        <f>SalesTable47[[#This Row],[Profit]]/SalesTable47[[#This Row],[Net Revenue]]</f>
        <v>0.2228762570863832</v>
      </c>
      <c r="T705" s="3"/>
    </row>
    <row r="706" spans="1:20">
      <c r="A706" s="1">
        <v>45968</v>
      </c>
      <c r="B706" t="s">
        <v>764</v>
      </c>
      <c r="C706" t="s">
        <v>49</v>
      </c>
      <c r="D706" t="s">
        <v>50</v>
      </c>
      <c r="E706" t="s">
        <v>30</v>
      </c>
      <c r="F706" t="s">
        <v>52</v>
      </c>
      <c r="G706" t="s">
        <v>53</v>
      </c>
      <c r="H706" t="s">
        <v>33</v>
      </c>
      <c r="I706" s="2">
        <v>3</v>
      </c>
      <c r="J706" s="3">
        <v>193.52</v>
      </c>
      <c r="K706" s="4">
        <v>0.2</v>
      </c>
      <c r="L706" s="3">
        <v>120.14</v>
      </c>
      <c r="M706" s="3">
        <f>SalesTable47[[#This Row],[Quantity]]*SalesTable47[[#This Row],[Unit Cost]]</f>
        <v>360.42</v>
      </c>
      <c r="N706" s="3">
        <f>SalesTable47[[#This Row],[Net Revenue]]-SalesTable47[[#This Row],[Total Cost]]</f>
        <v>104.02999999999997</v>
      </c>
      <c r="O706" s="2">
        <v>0</v>
      </c>
      <c r="P706" s="3">
        <f>SalesTable47[[#This Row],[Unit Price]]*SalesTable47[[#This Row],[Quantity]]</f>
        <v>580.56000000000006</v>
      </c>
      <c r="Q706" s="3">
        <f>ROUND(SalesTable47[[#This Row],[Unit Price]]*SalesTable47[[#This Row],[Quantity]]*(1-SalesTable47[[#This Row],[Discount %]]),2)</f>
        <v>464.45</v>
      </c>
      <c r="R706" s="3">
        <f>SalesTable47[[#This Row],[Net Revenue]]-SalesTable47[[#This Row],[Total Cost]]</f>
        <v>104.02999999999997</v>
      </c>
      <c r="S706" s="34">
        <f>SalesTable47[[#This Row],[Profit]]/SalesTable47[[#This Row],[Net Revenue]]</f>
        <v>0.22398535902680586</v>
      </c>
      <c r="T706" s="3"/>
    </row>
    <row r="707" spans="1:20">
      <c r="A707" s="1">
        <v>45671</v>
      </c>
      <c r="B707" t="s">
        <v>765</v>
      </c>
      <c r="C707" t="s">
        <v>63</v>
      </c>
      <c r="D707" t="s">
        <v>64</v>
      </c>
      <c r="E707" t="s">
        <v>17</v>
      </c>
      <c r="F707" t="s">
        <v>41</v>
      </c>
      <c r="G707" t="s">
        <v>42</v>
      </c>
      <c r="H707" t="s">
        <v>33</v>
      </c>
      <c r="I707" s="2">
        <v>2</v>
      </c>
      <c r="J707" s="3">
        <v>79.400000000000006</v>
      </c>
      <c r="K707" s="4">
        <v>0.15</v>
      </c>
      <c r="L707" s="3">
        <v>44.16</v>
      </c>
      <c r="M707" s="3">
        <f>SalesTable47[[#This Row],[Quantity]]*SalesTable47[[#This Row],[Unit Cost]]</f>
        <v>88.32</v>
      </c>
      <c r="N707" s="3">
        <f>SalesTable47[[#This Row],[Net Revenue]]-SalesTable47[[#This Row],[Total Cost]]</f>
        <v>46.66</v>
      </c>
      <c r="O707" s="2">
        <v>0</v>
      </c>
      <c r="P707" s="3">
        <f>SalesTable47[[#This Row],[Unit Price]]*SalesTable47[[#This Row],[Quantity]]</f>
        <v>158.80000000000001</v>
      </c>
      <c r="Q707" s="3">
        <f>ROUND(SalesTable47[[#This Row],[Unit Price]]*SalesTable47[[#This Row],[Quantity]]*(1-SalesTable47[[#This Row],[Discount %]]),2)</f>
        <v>134.97999999999999</v>
      </c>
      <c r="R707" s="3">
        <f>SalesTable47[[#This Row],[Net Revenue]]-SalesTable47[[#This Row],[Total Cost]]</f>
        <v>46.66</v>
      </c>
      <c r="S707" s="34">
        <f>SalesTable47[[#This Row],[Profit]]/SalesTable47[[#This Row],[Net Revenue]]</f>
        <v>0.34568084160616386</v>
      </c>
      <c r="T707" s="3"/>
    </row>
    <row r="708" spans="1:20">
      <c r="A708" s="1">
        <v>45738</v>
      </c>
      <c r="B708" t="s">
        <v>766</v>
      </c>
      <c r="C708" t="s">
        <v>35</v>
      </c>
      <c r="D708" t="s">
        <v>36</v>
      </c>
      <c r="E708" t="s">
        <v>17</v>
      </c>
      <c r="F708" t="s">
        <v>18</v>
      </c>
      <c r="G708" t="s">
        <v>19</v>
      </c>
      <c r="H708" t="s">
        <v>33</v>
      </c>
      <c r="I708" s="2">
        <v>1</v>
      </c>
      <c r="J708" s="3">
        <v>24.39</v>
      </c>
      <c r="K708" s="4">
        <v>0.05</v>
      </c>
      <c r="L708" s="3">
        <v>9.68</v>
      </c>
      <c r="M708" s="3">
        <f>SalesTable47[[#This Row],[Quantity]]*SalesTable47[[#This Row],[Unit Cost]]</f>
        <v>9.68</v>
      </c>
      <c r="N708" s="3">
        <f>SalesTable47[[#This Row],[Net Revenue]]-SalesTable47[[#This Row],[Total Cost]]</f>
        <v>13.490000000000002</v>
      </c>
      <c r="O708" s="2">
        <v>0</v>
      </c>
      <c r="P708" s="3">
        <f>SalesTable47[[#This Row],[Unit Price]]*SalesTable47[[#This Row],[Quantity]]</f>
        <v>24.39</v>
      </c>
      <c r="Q708" s="3">
        <f>ROUND(SalesTable47[[#This Row],[Unit Price]]*SalesTable47[[#This Row],[Quantity]]*(1-SalesTable47[[#This Row],[Discount %]]),2)</f>
        <v>23.17</v>
      </c>
      <c r="R708" s="3">
        <f>SalesTable47[[#This Row],[Net Revenue]]-SalesTable47[[#This Row],[Total Cost]]</f>
        <v>13.490000000000002</v>
      </c>
      <c r="S708" s="34">
        <f>SalesTable47[[#This Row],[Profit]]/SalesTable47[[#This Row],[Net Revenue]]</f>
        <v>0.58221838584376351</v>
      </c>
      <c r="T708" s="3"/>
    </row>
    <row r="709" spans="1:20">
      <c r="A709" s="1">
        <v>45842</v>
      </c>
      <c r="B709" t="s">
        <v>767</v>
      </c>
      <c r="C709" t="s">
        <v>55</v>
      </c>
      <c r="D709" t="s">
        <v>56</v>
      </c>
      <c r="E709" t="s">
        <v>24</v>
      </c>
      <c r="F709" t="s">
        <v>52</v>
      </c>
      <c r="G709" t="s">
        <v>53</v>
      </c>
      <c r="H709" t="s">
        <v>33</v>
      </c>
      <c r="I709" s="2">
        <v>5</v>
      </c>
      <c r="J709" s="3">
        <v>9.5299999999999994</v>
      </c>
      <c r="K709" s="4">
        <v>0.15</v>
      </c>
      <c r="L709" s="3">
        <v>2.86</v>
      </c>
      <c r="M709" s="3">
        <f>SalesTable47[[#This Row],[Quantity]]*SalesTable47[[#This Row],[Unit Cost]]</f>
        <v>14.299999999999999</v>
      </c>
      <c r="N709" s="3">
        <f>SalesTable47[[#This Row],[Net Revenue]]-SalesTable47[[#This Row],[Total Cost]]</f>
        <v>26.200000000000003</v>
      </c>
      <c r="O709" s="2">
        <v>0</v>
      </c>
      <c r="P709" s="3">
        <f>SalesTable47[[#This Row],[Unit Price]]*SalesTable47[[#This Row],[Quantity]]</f>
        <v>47.65</v>
      </c>
      <c r="Q709" s="3">
        <f>ROUND(SalesTable47[[#This Row],[Unit Price]]*SalesTable47[[#This Row],[Quantity]]*(1-SalesTable47[[#This Row],[Discount %]]),2)</f>
        <v>40.5</v>
      </c>
      <c r="R709" s="3">
        <f>SalesTable47[[#This Row],[Net Revenue]]-SalesTable47[[#This Row],[Total Cost]]</f>
        <v>26.200000000000003</v>
      </c>
      <c r="S709" s="34">
        <f>SalesTable47[[#This Row],[Profit]]/SalesTable47[[#This Row],[Net Revenue]]</f>
        <v>0.6469135802469137</v>
      </c>
      <c r="T709" s="3"/>
    </row>
    <row r="710" spans="1:20">
      <c r="A710" s="1">
        <v>45718</v>
      </c>
      <c r="B710" t="s">
        <v>768</v>
      </c>
      <c r="C710" t="s">
        <v>82</v>
      </c>
      <c r="D710" t="s">
        <v>83</v>
      </c>
      <c r="E710" t="s">
        <v>75</v>
      </c>
      <c r="F710" t="s">
        <v>18</v>
      </c>
      <c r="G710" t="s">
        <v>19</v>
      </c>
      <c r="H710" t="s">
        <v>33</v>
      </c>
      <c r="I710" s="2">
        <v>10</v>
      </c>
      <c r="J710" s="3">
        <v>27.68</v>
      </c>
      <c r="K710" s="4">
        <v>0.1</v>
      </c>
      <c r="L710" s="3">
        <v>11.88</v>
      </c>
      <c r="M710" s="3">
        <f>SalesTable47[[#This Row],[Quantity]]*SalesTable47[[#This Row],[Unit Cost]]</f>
        <v>118.80000000000001</v>
      </c>
      <c r="N710" s="3">
        <f>SalesTable47[[#This Row],[Net Revenue]]-SalesTable47[[#This Row],[Total Cost]]</f>
        <v>130.32</v>
      </c>
      <c r="O710" s="2">
        <v>0</v>
      </c>
      <c r="P710" s="3">
        <f>SalesTable47[[#This Row],[Unit Price]]*SalesTable47[[#This Row],[Quantity]]</f>
        <v>276.8</v>
      </c>
      <c r="Q710" s="3">
        <f>ROUND(SalesTable47[[#This Row],[Unit Price]]*SalesTable47[[#This Row],[Quantity]]*(1-SalesTable47[[#This Row],[Discount %]]),2)</f>
        <v>249.12</v>
      </c>
      <c r="R710" s="3">
        <f>SalesTable47[[#This Row],[Net Revenue]]-SalesTable47[[#This Row],[Total Cost]]</f>
        <v>130.32</v>
      </c>
      <c r="S710" s="34">
        <f>SalesTable47[[#This Row],[Profit]]/SalesTable47[[#This Row],[Net Revenue]]</f>
        <v>0.52312138728323698</v>
      </c>
      <c r="T710" s="3"/>
    </row>
    <row r="711" spans="1:20">
      <c r="A711" s="1">
        <v>45749</v>
      </c>
      <c r="B711" t="s">
        <v>769</v>
      </c>
      <c r="C711" t="s">
        <v>28</v>
      </c>
      <c r="D711" t="s">
        <v>29</v>
      </c>
      <c r="E711" t="s">
        <v>30</v>
      </c>
      <c r="F711" t="s">
        <v>25</v>
      </c>
      <c r="G711" t="s">
        <v>26</v>
      </c>
      <c r="H711" t="s">
        <v>20</v>
      </c>
      <c r="I711" s="2">
        <v>6</v>
      </c>
      <c r="J711" s="3">
        <v>24.76</v>
      </c>
      <c r="K711" s="4">
        <v>0</v>
      </c>
      <c r="L711" s="3">
        <v>10.55</v>
      </c>
      <c r="M711" s="3">
        <f>SalesTable47[[#This Row],[Quantity]]*SalesTable47[[#This Row],[Unit Cost]]</f>
        <v>63.300000000000004</v>
      </c>
      <c r="N711" s="3">
        <f>SalesTable47[[#This Row],[Net Revenue]]-SalesTable47[[#This Row],[Total Cost]]</f>
        <v>85.259999999999991</v>
      </c>
      <c r="O711" s="2">
        <v>6</v>
      </c>
      <c r="P711" s="3">
        <f>SalesTable47[[#This Row],[Unit Price]]*SalesTable47[[#This Row],[Quantity]]</f>
        <v>148.56</v>
      </c>
      <c r="Q711" s="3">
        <f>ROUND(SalesTable47[[#This Row],[Unit Price]]*SalesTable47[[#This Row],[Quantity]]*(1-SalesTable47[[#This Row],[Discount %]]),2)</f>
        <v>148.56</v>
      </c>
      <c r="R711" s="3">
        <f>SalesTable47[[#This Row],[Net Revenue]]-SalesTable47[[#This Row],[Total Cost]]</f>
        <v>85.259999999999991</v>
      </c>
      <c r="S711" s="34">
        <f>SalesTable47[[#This Row],[Profit]]/SalesTable47[[#This Row],[Net Revenue]]</f>
        <v>0.57390953150242319</v>
      </c>
      <c r="T711" s="3"/>
    </row>
    <row r="712" spans="1:20">
      <c r="A712" s="1">
        <v>45822</v>
      </c>
      <c r="B712" t="s">
        <v>770</v>
      </c>
      <c r="C712" t="s">
        <v>73</v>
      </c>
      <c r="D712" t="s">
        <v>74</v>
      </c>
      <c r="E712" t="s">
        <v>75</v>
      </c>
      <c r="F712" t="s">
        <v>18</v>
      </c>
      <c r="G712" t="s">
        <v>19</v>
      </c>
      <c r="H712" t="s">
        <v>33</v>
      </c>
      <c r="I712" s="2">
        <v>1</v>
      </c>
      <c r="J712" s="3">
        <v>31.5</v>
      </c>
      <c r="K712" s="4">
        <v>0.05</v>
      </c>
      <c r="L712" s="3">
        <v>14.28</v>
      </c>
      <c r="M712" s="3">
        <f>SalesTable47[[#This Row],[Quantity]]*SalesTable47[[#This Row],[Unit Cost]]</f>
        <v>14.28</v>
      </c>
      <c r="N712" s="3">
        <f>SalesTable47[[#This Row],[Net Revenue]]-SalesTable47[[#This Row],[Total Cost]]</f>
        <v>15.65</v>
      </c>
      <c r="O712" s="2">
        <v>0</v>
      </c>
      <c r="P712" s="3">
        <f>SalesTable47[[#This Row],[Unit Price]]*SalesTable47[[#This Row],[Quantity]]</f>
        <v>31.5</v>
      </c>
      <c r="Q712" s="3">
        <f>ROUND(SalesTable47[[#This Row],[Unit Price]]*SalesTable47[[#This Row],[Quantity]]*(1-SalesTable47[[#This Row],[Discount %]]),2)</f>
        <v>29.93</v>
      </c>
      <c r="R712" s="3">
        <f>SalesTable47[[#This Row],[Net Revenue]]-SalesTable47[[#This Row],[Total Cost]]</f>
        <v>15.65</v>
      </c>
      <c r="S712" s="34">
        <f>SalesTable47[[#This Row],[Profit]]/SalesTable47[[#This Row],[Net Revenue]]</f>
        <v>0.52288673571667221</v>
      </c>
      <c r="T712" s="3"/>
    </row>
    <row r="713" spans="1:20">
      <c r="A713" s="1">
        <v>45930</v>
      </c>
      <c r="B713" t="s">
        <v>771</v>
      </c>
      <c r="C713" t="s">
        <v>15</v>
      </c>
      <c r="D713" t="s">
        <v>16</v>
      </c>
      <c r="E713" t="s">
        <v>17</v>
      </c>
      <c r="F713" t="s">
        <v>41</v>
      </c>
      <c r="G713" t="s">
        <v>42</v>
      </c>
      <c r="H713" t="s">
        <v>33</v>
      </c>
      <c r="I713" s="2">
        <v>1</v>
      </c>
      <c r="J713" s="3">
        <v>29.4</v>
      </c>
      <c r="K713" s="4">
        <v>0.2</v>
      </c>
      <c r="L713" s="3">
        <v>11.92</v>
      </c>
      <c r="M713" s="3">
        <f>SalesTable47[[#This Row],[Quantity]]*SalesTable47[[#This Row],[Unit Cost]]</f>
        <v>11.92</v>
      </c>
      <c r="N713" s="3">
        <f>SalesTable47[[#This Row],[Net Revenue]]-SalesTable47[[#This Row],[Total Cost]]</f>
        <v>11.6</v>
      </c>
      <c r="O713" s="2">
        <v>0</v>
      </c>
      <c r="P713" s="3">
        <f>SalesTable47[[#This Row],[Unit Price]]*SalesTable47[[#This Row],[Quantity]]</f>
        <v>29.4</v>
      </c>
      <c r="Q713" s="3">
        <f>ROUND(SalesTable47[[#This Row],[Unit Price]]*SalesTable47[[#This Row],[Quantity]]*(1-SalesTable47[[#This Row],[Discount %]]),2)</f>
        <v>23.52</v>
      </c>
      <c r="R713" s="3">
        <f>SalesTable47[[#This Row],[Net Revenue]]-SalesTable47[[#This Row],[Total Cost]]</f>
        <v>11.6</v>
      </c>
      <c r="S713" s="34">
        <f>SalesTable47[[#This Row],[Profit]]/SalesTable47[[#This Row],[Net Revenue]]</f>
        <v>0.49319727891156462</v>
      </c>
      <c r="T713" s="3"/>
    </row>
    <row r="714" spans="1:20">
      <c r="A714" s="1">
        <v>45866</v>
      </c>
      <c r="B714" t="s">
        <v>772</v>
      </c>
      <c r="C714" t="s">
        <v>82</v>
      </c>
      <c r="D714" t="s">
        <v>83</v>
      </c>
      <c r="E714" t="s">
        <v>75</v>
      </c>
      <c r="F714" t="s">
        <v>25</v>
      </c>
      <c r="G714" t="s">
        <v>26</v>
      </c>
      <c r="H714" t="s">
        <v>33</v>
      </c>
      <c r="I714" s="2">
        <v>3</v>
      </c>
      <c r="J714" s="3">
        <v>26.7</v>
      </c>
      <c r="K714" s="4">
        <v>0.15</v>
      </c>
      <c r="L714" s="3">
        <v>11.79</v>
      </c>
      <c r="M714" s="3">
        <f>SalesTable47[[#This Row],[Quantity]]*SalesTable47[[#This Row],[Unit Cost]]</f>
        <v>35.369999999999997</v>
      </c>
      <c r="N714" s="3">
        <f>SalesTable47[[#This Row],[Net Revenue]]-SalesTable47[[#This Row],[Total Cost]]</f>
        <v>32.720000000000006</v>
      </c>
      <c r="O714" s="2">
        <v>0</v>
      </c>
      <c r="P714" s="3">
        <f>SalesTable47[[#This Row],[Unit Price]]*SalesTable47[[#This Row],[Quantity]]</f>
        <v>80.099999999999994</v>
      </c>
      <c r="Q714" s="3">
        <f>ROUND(SalesTable47[[#This Row],[Unit Price]]*SalesTable47[[#This Row],[Quantity]]*(1-SalesTable47[[#This Row],[Discount %]]),2)</f>
        <v>68.09</v>
      </c>
      <c r="R714" s="3">
        <f>SalesTable47[[#This Row],[Net Revenue]]-SalesTable47[[#This Row],[Total Cost]]</f>
        <v>32.720000000000006</v>
      </c>
      <c r="S714" s="34">
        <f>SalesTable47[[#This Row],[Profit]]/SalesTable47[[#This Row],[Net Revenue]]</f>
        <v>0.48054046115435461</v>
      </c>
      <c r="T714" s="3"/>
    </row>
    <row r="715" spans="1:20">
      <c r="A715" s="1">
        <v>45670</v>
      </c>
      <c r="B715" t="s">
        <v>773</v>
      </c>
      <c r="C715" t="s">
        <v>55</v>
      </c>
      <c r="D715" t="s">
        <v>56</v>
      </c>
      <c r="E715" t="s">
        <v>24</v>
      </c>
      <c r="F715" t="s">
        <v>52</v>
      </c>
      <c r="G715" t="s">
        <v>53</v>
      </c>
      <c r="H715" t="s">
        <v>20</v>
      </c>
      <c r="I715" s="2">
        <v>1</v>
      </c>
      <c r="J715" s="3">
        <v>9.48</v>
      </c>
      <c r="K715" s="4">
        <v>0.05</v>
      </c>
      <c r="L715" s="3">
        <v>2.85</v>
      </c>
      <c r="M715" s="3">
        <f>SalesTable47[[#This Row],[Quantity]]*SalesTable47[[#This Row],[Unit Cost]]</f>
        <v>2.85</v>
      </c>
      <c r="N715" s="3">
        <f>SalesTable47[[#This Row],[Net Revenue]]-SalesTable47[[#This Row],[Total Cost]]</f>
        <v>6.16</v>
      </c>
      <c r="O715" s="2">
        <v>1</v>
      </c>
      <c r="P715" s="3">
        <f>SalesTable47[[#This Row],[Unit Price]]*SalesTable47[[#This Row],[Quantity]]</f>
        <v>9.48</v>
      </c>
      <c r="Q715" s="3">
        <f>ROUND(SalesTable47[[#This Row],[Unit Price]]*SalesTable47[[#This Row],[Quantity]]*(1-SalesTable47[[#This Row],[Discount %]]),2)</f>
        <v>9.01</v>
      </c>
      <c r="R715" s="3">
        <f>SalesTable47[[#This Row],[Net Revenue]]-SalesTable47[[#This Row],[Total Cost]]</f>
        <v>6.16</v>
      </c>
      <c r="S715" s="34">
        <f>SalesTable47[[#This Row],[Profit]]/SalesTable47[[#This Row],[Net Revenue]]</f>
        <v>0.68368479467258603</v>
      </c>
      <c r="T715" s="3"/>
    </row>
    <row r="716" spans="1:20">
      <c r="A716" s="1">
        <v>45972</v>
      </c>
      <c r="B716" t="s">
        <v>774</v>
      </c>
      <c r="C716" t="s">
        <v>69</v>
      </c>
      <c r="D716" t="s">
        <v>70</v>
      </c>
      <c r="E716" t="s">
        <v>30</v>
      </c>
      <c r="F716" t="s">
        <v>25</v>
      </c>
      <c r="G716" t="s">
        <v>26</v>
      </c>
      <c r="H716" t="s">
        <v>20</v>
      </c>
      <c r="I716" s="2">
        <v>10</v>
      </c>
      <c r="J716" s="3">
        <v>39.979999999999997</v>
      </c>
      <c r="K716" s="4">
        <v>0</v>
      </c>
      <c r="L716" s="3">
        <v>18.09</v>
      </c>
      <c r="M716" s="3">
        <f>SalesTable47[[#This Row],[Quantity]]*SalesTable47[[#This Row],[Unit Cost]]</f>
        <v>180.9</v>
      </c>
      <c r="N716" s="3">
        <f>SalesTable47[[#This Row],[Net Revenue]]-SalesTable47[[#This Row],[Total Cost]]</f>
        <v>218.9</v>
      </c>
      <c r="O716" s="2">
        <v>10</v>
      </c>
      <c r="P716" s="3">
        <f>SalesTable47[[#This Row],[Unit Price]]*SalesTable47[[#This Row],[Quantity]]</f>
        <v>399.79999999999995</v>
      </c>
      <c r="Q716" s="3">
        <f>ROUND(SalesTable47[[#This Row],[Unit Price]]*SalesTable47[[#This Row],[Quantity]]*(1-SalesTable47[[#This Row],[Discount %]]),2)</f>
        <v>399.8</v>
      </c>
      <c r="R716" s="3">
        <f>SalesTable47[[#This Row],[Net Revenue]]-SalesTable47[[#This Row],[Total Cost]]</f>
        <v>218.9</v>
      </c>
      <c r="S716" s="34">
        <f>SalesTable47[[#This Row],[Profit]]/SalesTable47[[#This Row],[Net Revenue]]</f>
        <v>0.54752376188094043</v>
      </c>
      <c r="T716" s="3"/>
    </row>
    <row r="717" spans="1:20">
      <c r="A717" s="1">
        <v>45676</v>
      </c>
      <c r="B717" t="s">
        <v>775</v>
      </c>
      <c r="C717" t="s">
        <v>82</v>
      </c>
      <c r="D717" t="s">
        <v>83</v>
      </c>
      <c r="E717" t="s">
        <v>75</v>
      </c>
      <c r="F717" t="s">
        <v>31</v>
      </c>
      <c r="G717" t="s">
        <v>32</v>
      </c>
      <c r="H717" t="s">
        <v>33</v>
      </c>
      <c r="I717" s="2">
        <v>9</v>
      </c>
      <c r="J717" s="3">
        <v>27.85</v>
      </c>
      <c r="K717" s="4">
        <v>0</v>
      </c>
      <c r="L717" s="3">
        <v>11.79</v>
      </c>
      <c r="M717" s="3">
        <f>SalesTable47[[#This Row],[Quantity]]*SalesTable47[[#This Row],[Unit Cost]]</f>
        <v>106.10999999999999</v>
      </c>
      <c r="N717" s="3">
        <f>SalesTable47[[#This Row],[Net Revenue]]-SalesTable47[[#This Row],[Total Cost]]</f>
        <v>144.54000000000002</v>
      </c>
      <c r="O717" s="2">
        <v>0</v>
      </c>
      <c r="P717" s="3">
        <f>SalesTable47[[#This Row],[Unit Price]]*SalesTable47[[#This Row],[Quantity]]</f>
        <v>250.65</v>
      </c>
      <c r="Q717" s="3">
        <f>ROUND(SalesTable47[[#This Row],[Unit Price]]*SalesTable47[[#This Row],[Quantity]]*(1-SalesTable47[[#This Row],[Discount %]]),2)</f>
        <v>250.65</v>
      </c>
      <c r="R717" s="3">
        <f>SalesTable47[[#This Row],[Net Revenue]]-SalesTable47[[#This Row],[Total Cost]]</f>
        <v>144.54000000000002</v>
      </c>
      <c r="S717" s="34">
        <f>SalesTable47[[#This Row],[Profit]]/SalesTable47[[#This Row],[Net Revenue]]</f>
        <v>0.57666068222621192</v>
      </c>
      <c r="T717" s="3"/>
    </row>
    <row r="718" spans="1:20">
      <c r="A718" s="1">
        <v>45766</v>
      </c>
      <c r="B718" t="s">
        <v>776</v>
      </c>
      <c r="C718" t="s">
        <v>58</v>
      </c>
      <c r="D718" t="s">
        <v>59</v>
      </c>
      <c r="E718" t="s">
        <v>17</v>
      </c>
      <c r="F718" t="s">
        <v>25</v>
      </c>
      <c r="G718" t="s">
        <v>26</v>
      </c>
      <c r="H718" t="s">
        <v>33</v>
      </c>
      <c r="I718" s="2">
        <v>2</v>
      </c>
      <c r="J718" s="3">
        <v>20.34</v>
      </c>
      <c r="K718" s="4">
        <v>0.05</v>
      </c>
      <c r="L718" s="3">
        <v>7.3</v>
      </c>
      <c r="M718" s="3">
        <f>SalesTable47[[#This Row],[Quantity]]*SalesTable47[[#This Row],[Unit Cost]]</f>
        <v>14.6</v>
      </c>
      <c r="N718" s="3">
        <f>SalesTable47[[#This Row],[Net Revenue]]-SalesTable47[[#This Row],[Total Cost]]</f>
        <v>24.049999999999997</v>
      </c>
      <c r="O718" s="2">
        <v>0</v>
      </c>
      <c r="P718" s="3">
        <f>SalesTable47[[#This Row],[Unit Price]]*SalesTable47[[#This Row],[Quantity]]</f>
        <v>40.68</v>
      </c>
      <c r="Q718" s="3">
        <f>ROUND(SalesTable47[[#This Row],[Unit Price]]*SalesTable47[[#This Row],[Quantity]]*(1-SalesTable47[[#This Row],[Discount %]]),2)</f>
        <v>38.65</v>
      </c>
      <c r="R718" s="3">
        <f>SalesTable47[[#This Row],[Net Revenue]]-SalesTable47[[#This Row],[Total Cost]]</f>
        <v>24.049999999999997</v>
      </c>
      <c r="S718" s="34">
        <f>SalesTable47[[#This Row],[Profit]]/SalesTable47[[#This Row],[Net Revenue]]</f>
        <v>0.62225097024579556</v>
      </c>
      <c r="T718" s="3"/>
    </row>
    <row r="719" spans="1:20">
      <c r="A719" s="1">
        <v>45799</v>
      </c>
      <c r="B719" t="s">
        <v>777</v>
      </c>
      <c r="C719" t="s">
        <v>22</v>
      </c>
      <c r="D719" t="s">
        <v>23</v>
      </c>
      <c r="E719" t="s">
        <v>24</v>
      </c>
      <c r="F719" t="s">
        <v>18</v>
      </c>
      <c r="G719" t="s">
        <v>19</v>
      </c>
      <c r="H719" t="s">
        <v>20</v>
      </c>
      <c r="I719" s="2">
        <v>3</v>
      </c>
      <c r="J719" s="3">
        <v>13.09</v>
      </c>
      <c r="K719" s="4">
        <v>0.15</v>
      </c>
      <c r="L719" s="3">
        <v>4.26</v>
      </c>
      <c r="M719" s="3">
        <f>SalesTable47[[#This Row],[Quantity]]*SalesTable47[[#This Row],[Unit Cost]]</f>
        <v>12.78</v>
      </c>
      <c r="N719" s="3">
        <f>SalesTable47[[#This Row],[Net Revenue]]-SalesTable47[[#This Row],[Total Cost]]</f>
        <v>20.6</v>
      </c>
      <c r="O719" s="2">
        <v>3</v>
      </c>
      <c r="P719" s="3">
        <f>SalesTable47[[#This Row],[Unit Price]]*SalesTable47[[#This Row],[Quantity]]</f>
        <v>39.269999999999996</v>
      </c>
      <c r="Q719" s="3">
        <f>ROUND(SalesTable47[[#This Row],[Unit Price]]*SalesTable47[[#This Row],[Quantity]]*(1-SalesTable47[[#This Row],[Discount %]]),2)</f>
        <v>33.380000000000003</v>
      </c>
      <c r="R719" s="3">
        <f>SalesTable47[[#This Row],[Net Revenue]]-SalesTable47[[#This Row],[Total Cost]]</f>
        <v>20.6</v>
      </c>
      <c r="S719" s="34">
        <f>SalesTable47[[#This Row],[Profit]]/SalesTable47[[#This Row],[Net Revenue]]</f>
        <v>0.61713600958657877</v>
      </c>
      <c r="T719" s="3"/>
    </row>
    <row r="720" spans="1:20">
      <c r="A720" s="1">
        <v>46012</v>
      </c>
      <c r="B720" t="s">
        <v>778</v>
      </c>
      <c r="C720" t="s">
        <v>15</v>
      </c>
      <c r="D720" t="s">
        <v>16</v>
      </c>
      <c r="E720" t="s">
        <v>17</v>
      </c>
      <c r="F720" t="s">
        <v>25</v>
      </c>
      <c r="G720" t="s">
        <v>26</v>
      </c>
      <c r="H720" t="s">
        <v>33</v>
      </c>
      <c r="I720" s="2">
        <v>5</v>
      </c>
      <c r="J720" s="3">
        <v>30.28</v>
      </c>
      <c r="K720" s="4">
        <v>0.2</v>
      </c>
      <c r="L720" s="3">
        <v>12.02</v>
      </c>
      <c r="M720" s="3">
        <f>SalesTable47[[#This Row],[Quantity]]*SalesTable47[[#This Row],[Unit Cost]]</f>
        <v>60.099999999999994</v>
      </c>
      <c r="N720" s="3">
        <f>SalesTable47[[#This Row],[Net Revenue]]-SalesTable47[[#This Row],[Total Cost]]</f>
        <v>61.02000000000001</v>
      </c>
      <c r="O720" s="2">
        <v>0</v>
      </c>
      <c r="P720" s="3">
        <f>SalesTable47[[#This Row],[Unit Price]]*SalesTable47[[#This Row],[Quantity]]</f>
        <v>151.4</v>
      </c>
      <c r="Q720" s="3">
        <f>ROUND(SalesTable47[[#This Row],[Unit Price]]*SalesTable47[[#This Row],[Quantity]]*(1-SalesTable47[[#This Row],[Discount %]]),2)</f>
        <v>121.12</v>
      </c>
      <c r="R720" s="3">
        <f>SalesTable47[[#This Row],[Net Revenue]]-SalesTable47[[#This Row],[Total Cost]]</f>
        <v>61.02000000000001</v>
      </c>
      <c r="S720" s="34">
        <f>SalesTable47[[#This Row],[Profit]]/SalesTable47[[#This Row],[Net Revenue]]</f>
        <v>0.5037978863936593</v>
      </c>
      <c r="T720" s="3"/>
    </row>
    <row r="721" spans="1:20">
      <c r="A721" s="1">
        <v>45925</v>
      </c>
      <c r="B721" t="s">
        <v>779</v>
      </c>
      <c r="C721" t="s">
        <v>63</v>
      </c>
      <c r="D721" t="s">
        <v>64</v>
      </c>
      <c r="E721" t="s">
        <v>17</v>
      </c>
      <c r="F721" t="s">
        <v>52</v>
      </c>
      <c r="G721" t="s">
        <v>53</v>
      </c>
      <c r="H721" t="s">
        <v>33</v>
      </c>
      <c r="I721" s="2">
        <v>5</v>
      </c>
      <c r="J721" s="3">
        <v>77.88</v>
      </c>
      <c r="K721" s="4">
        <v>0.05</v>
      </c>
      <c r="L721" s="3">
        <v>44.76</v>
      </c>
      <c r="M721" s="3">
        <f>SalesTable47[[#This Row],[Quantity]]*SalesTable47[[#This Row],[Unit Cost]]</f>
        <v>223.79999999999998</v>
      </c>
      <c r="N721" s="3">
        <f>SalesTable47[[#This Row],[Net Revenue]]-SalesTable47[[#This Row],[Total Cost]]</f>
        <v>146.13000000000002</v>
      </c>
      <c r="O721" s="2">
        <v>0</v>
      </c>
      <c r="P721" s="3">
        <f>SalesTable47[[#This Row],[Unit Price]]*SalesTable47[[#This Row],[Quantity]]</f>
        <v>389.4</v>
      </c>
      <c r="Q721" s="3">
        <f>ROUND(SalesTable47[[#This Row],[Unit Price]]*SalesTable47[[#This Row],[Quantity]]*(1-SalesTable47[[#This Row],[Discount %]]),2)</f>
        <v>369.93</v>
      </c>
      <c r="R721" s="3">
        <f>SalesTable47[[#This Row],[Net Revenue]]-SalesTable47[[#This Row],[Total Cost]]</f>
        <v>146.13000000000002</v>
      </c>
      <c r="S721" s="34">
        <f>SalesTable47[[#This Row],[Profit]]/SalesTable47[[#This Row],[Net Revenue]]</f>
        <v>0.39502067958803022</v>
      </c>
      <c r="T721" s="3"/>
    </row>
    <row r="722" spans="1:20">
      <c r="A722" s="1">
        <v>45721</v>
      </c>
      <c r="B722" t="s">
        <v>780</v>
      </c>
      <c r="C722" t="s">
        <v>15</v>
      </c>
      <c r="D722" t="s">
        <v>16</v>
      </c>
      <c r="E722" t="s">
        <v>17</v>
      </c>
      <c r="F722" t="s">
        <v>18</v>
      </c>
      <c r="G722" t="s">
        <v>19</v>
      </c>
      <c r="H722" t="s">
        <v>33</v>
      </c>
      <c r="I722" s="2">
        <v>3</v>
      </c>
      <c r="J722" s="3">
        <v>30.64</v>
      </c>
      <c r="K722" s="4">
        <v>0</v>
      </c>
      <c r="L722" s="3">
        <v>12.06</v>
      </c>
      <c r="M722" s="3">
        <f>SalesTable47[[#This Row],[Quantity]]*SalesTable47[[#This Row],[Unit Cost]]</f>
        <v>36.18</v>
      </c>
      <c r="N722" s="3">
        <f>SalesTable47[[#This Row],[Net Revenue]]-SalesTable47[[#This Row],[Total Cost]]</f>
        <v>55.74</v>
      </c>
      <c r="O722" s="2">
        <v>0</v>
      </c>
      <c r="P722" s="3">
        <f>SalesTable47[[#This Row],[Unit Price]]*SalesTable47[[#This Row],[Quantity]]</f>
        <v>91.92</v>
      </c>
      <c r="Q722" s="3">
        <f>ROUND(SalesTable47[[#This Row],[Unit Price]]*SalesTable47[[#This Row],[Quantity]]*(1-SalesTable47[[#This Row],[Discount %]]),2)</f>
        <v>91.92</v>
      </c>
      <c r="R722" s="3">
        <f>SalesTable47[[#This Row],[Net Revenue]]-SalesTable47[[#This Row],[Total Cost]]</f>
        <v>55.74</v>
      </c>
      <c r="S722" s="34">
        <f>SalesTable47[[#This Row],[Profit]]/SalesTable47[[#This Row],[Net Revenue]]</f>
        <v>0.60639686684073113</v>
      </c>
      <c r="T722" s="3"/>
    </row>
    <row r="723" spans="1:20">
      <c r="A723" s="1">
        <v>45970</v>
      </c>
      <c r="B723" t="s">
        <v>781</v>
      </c>
      <c r="C723" t="s">
        <v>35</v>
      </c>
      <c r="D723" t="s">
        <v>36</v>
      </c>
      <c r="E723" t="s">
        <v>17</v>
      </c>
      <c r="F723" t="s">
        <v>18</v>
      </c>
      <c r="G723" t="s">
        <v>19</v>
      </c>
      <c r="H723" t="s">
        <v>33</v>
      </c>
      <c r="I723" s="2">
        <v>5</v>
      </c>
      <c r="J723" s="3">
        <v>24.1</v>
      </c>
      <c r="K723" s="4">
        <v>0.1</v>
      </c>
      <c r="L723" s="3">
        <v>9.42</v>
      </c>
      <c r="M723" s="3">
        <f>SalesTable47[[#This Row],[Quantity]]*SalesTable47[[#This Row],[Unit Cost]]</f>
        <v>47.1</v>
      </c>
      <c r="N723" s="3">
        <f>SalesTable47[[#This Row],[Net Revenue]]-SalesTable47[[#This Row],[Total Cost]]</f>
        <v>61.35</v>
      </c>
      <c r="O723" s="2">
        <v>0</v>
      </c>
      <c r="P723" s="3">
        <f>SalesTable47[[#This Row],[Unit Price]]*SalesTable47[[#This Row],[Quantity]]</f>
        <v>120.5</v>
      </c>
      <c r="Q723" s="3">
        <f>ROUND(SalesTable47[[#This Row],[Unit Price]]*SalesTable47[[#This Row],[Quantity]]*(1-SalesTable47[[#This Row],[Discount %]]),2)</f>
        <v>108.45</v>
      </c>
      <c r="R723" s="3">
        <f>SalesTable47[[#This Row],[Net Revenue]]-SalesTable47[[#This Row],[Total Cost]]</f>
        <v>61.35</v>
      </c>
      <c r="S723" s="34">
        <f>SalesTable47[[#This Row],[Profit]]/SalesTable47[[#This Row],[Net Revenue]]</f>
        <v>0.56569847856154909</v>
      </c>
      <c r="T723" s="3"/>
    </row>
    <row r="724" spans="1:20">
      <c r="A724" s="1">
        <v>45971</v>
      </c>
      <c r="B724" t="s">
        <v>782</v>
      </c>
      <c r="C724" t="s">
        <v>89</v>
      </c>
      <c r="D724" t="s">
        <v>90</v>
      </c>
      <c r="E724" t="s">
        <v>75</v>
      </c>
      <c r="F724" t="s">
        <v>52</v>
      </c>
      <c r="G724" t="s">
        <v>53</v>
      </c>
      <c r="H724" t="s">
        <v>33</v>
      </c>
      <c r="I724" s="2">
        <v>3</v>
      </c>
      <c r="J724" s="3">
        <v>18.649999999999999</v>
      </c>
      <c r="K724" s="4">
        <v>0.15</v>
      </c>
      <c r="L724" s="3">
        <v>6.98</v>
      </c>
      <c r="M724" s="3">
        <f>SalesTable47[[#This Row],[Quantity]]*SalesTable47[[#This Row],[Unit Cost]]</f>
        <v>20.94</v>
      </c>
      <c r="N724" s="3">
        <f>SalesTable47[[#This Row],[Net Revenue]]-SalesTable47[[#This Row],[Total Cost]]</f>
        <v>26.62</v>
      </c>
      <c r="O724" s="2">
        <v>0</v>
      </c>
      <c r="P724" s="3">
        <f>SalesTable47[[#This Row],[Unit Price]]*SalesTable47[[#This Row],[Quantity]]</f>
        <v>55.949999999999996</v>
      </c>
      <c r="Q724" s="3">
        <f>ROUND(SalesTable47[[#This Row],[Unit Price]]*SalesTable47[[#This Row],[Quantity]]*(1-SalesTable47[[#This Row],[Discount %]]),2)</f>
        <v>47.56</v>
      </c>
      <c r="R724" s="3">
        <f>SalesTable47[[#This Row],[Net Revenue]]-SalesTable47[[#This Row],[Total Cost]]</f>
        <v>26.62</v>
      </c>
      <c r="S724" s="34">
        <f>SalesTable47[[#This Row],[Profit]]/SalesTable47[[#This Row],[Net Revenue]]</f>
        <v>0.5597140454163162</v>
      </c>
      <c r="T724" s="3"/>
    </row>
    <row r="725" spans="1:20">
      <c r="A725" s="1">
        <v>45765</v>
      </c>
      <c r="B725" t="s">
        <v>783</v>
      </c>
      <c r="C725" t="s">
        <v>69</v>
      </c>
      <c r="D725" t="s">
        <v>70</v>
      </c>
      <c r="E725" t="s">
        <v>30</v>
      </c>
      <c r="F725" t="s">
        <v>41</v>
      </c>
      <c r="G725" t="s">
        <v>42</v>
      </c>
      <c r="H725" t="s">
        <v>33</v>
      </c>
      <c r="I725" s="2">
        <v>3</v>
      </c>
      <c r="J725" s="3">
        <v>38.840000000000003</v>
      </c>
      <c r="K725" s="4">
        <v>0</v>
      </c>
      <c r="L725" s="3">
        <v>18.11</v>
      </c>
      <c r="M725" s="3">
        <f>SalesTable47[[#This Row],[Quantity]]*SalesTable47[[#This Row],[Unit Cost]]</f>
        <v>54.33</v>
      </c>
      <c r="N725" s="3">
        <f>SalesTable47[[#This Row],[Net Revenue]]-SalesTable47[[#This Row],[Total Cost]]</f>
        <v>62.19</v>
      </c>
      <c r="O725" s="2">
        <v>0</v>
      </c>
      <c r="P725" s="3">
        <f>SalesTable47[[#This Row],[Unit Price]]*SalesTable47[[#This Row],[Quantity]]</f>
        <v>116.52000000000001</v>
      </c>
      <c r="Q725" s="3">
        <f>ROUND(SalesTable47[[#This Row],[Unit Price]]*SalesTable47[[#This Row],[Quantity]]*(1-SalesTable47[[#This Row],[Discount %]]),2)</f>
        <v>116.52</v>
      </c>
      <c r="R725" s="3">
        <f>SalesTable47[[#This Row],[Net Revenue]]-SalesTable47[[#This Row],[Total Cost]]</f>
        <v>62.19</v>
      </c>
      <c r="S725" s="34">
        <f>SalesTable47[[#This Row],[Profit]]/SalesTable47[[#This Row],[Net Revenue]]</f>
        <v>0.53372811534500519</v>
      </c>
      <c r="T725" s="3"/>
    </row>
    <row r="726" spans="1:20">
      <c r="A726" s="1">
        <v>45780</v>
      </c>
      <c r="B726" t="s">
        <v>784</v>
      </c>
      <c r="C726" t="s">
        <v>63</v>
      </c>
      <c r="D726" t="s">
        <v>64</v>
      </c>
      <c r="E726" t="s">
        <v>17</v>
      </c>
      <c r="F726" t="s">
        <v>52</v>
      </c>
      <c r="G726" t="s">
        <v>53</v>
      </c>
      <c r="H726" t="s">
        <v>33</v>
      </c>
      <c r="I726" s="2">
        <v>5</v>
      </c>
      <c r="J726" s="3">
        <v>81.84</v>
      </c>
      <c r="K726" s="4">
        <v>0.1</v>
      </c>
      <c r="L726" s="3">
        <v>45.8</v>
      </c>
      <c r="M726" s="3">
        <f>SalesTable47[[#This Row],[Quantity]]*SalesTable47[[#This Row],[Unit Cost]]</f>
        <v>229</v>
      </c>
      <c r="N726" s="3">
        <f>SalesTable47[[#This Row],[Net Revenue]]-SalesTable47[[#This Row],[Total Cost]]</f>
        <v>139.27999999999997</v>
      </c>
      <c r="O726" s="2">
        <v>0</v>
      </c>
      <c r="P726" s="3">
        <f>SalesTable47[[#This Row],[Unit Price]]*SalesTable47[[#This Row],[Quantity]]</f>
        <v>409.20000000000005</v>
      </c>
      <c r="Q726" s="3">
        <f>ROUND(SalesTable47[[#This Row],[Unit Price]]*SalesTable47[[#This Row],[Quantity]]*(1-SalesTable47[[#This Row],[Discount %]]),2)</f>
        <v>368.28</v>
      </c>
      <c r="R726" s="3">
        <f>SalesTable47[[#This Row],[Net Revenue]]-SalesTable47[[#This Row],[Total Cost]]</f>
        <v>139.27999999999997</v>
      </c>
      <c r="S726" s="34">
        <f>SalesTable47[[#This Row],[Profit]]/SalesTable47[[#This Row],[Net Revenue]]</f>
        <v>0.37819050722276526</v>
      </c>
      <c r="T726" s="3"/>
    </row>
    <row r="727" spans="1:20">
      <c r="A727" s="1">
        <v>45935</v>
      </c>
      <c r="B727" t="s">
        <v>785</v>
      </c>
      <c r="C727" t="s">
        <v>39</v>
      </c>
      <c r="D727" t="s">
        <v>40</v>
      </c>
      <c r="E727" t="s">
        <v>30</v>
      </c>
      <c r="F727" t="s">
        <v>41</v>
      </c>
      <c r="G727" t="s">
        <v>42</v>
      </c>
      <c r="H727" t="s">
        <v>33</v>
      </c>
      <c r="I727" s="2">
        <v>3</v>
      </c>
      <c r="J727" s="3">
        <v>53.74</v>
      </c>
      <c r="K727" s="4">
        <v>0.2</v>
      </c>
      <c r="L727" s="3">
        <v>26.73</v>
      </c>
      <c r="M727" s="3">
        <f>SalesTable47[[#This Row],[Quantity]]*SalesTable47[[#This Row],[Unit Cost]]</f>
        <v>80.19</v>
      </c>
      <c r="N727" s="3">
        <f>SalesTable47[[#This Row],[Net Revenue]]-SalesTable47[[#This Row],[Total Cost]]</f>
        <v>48.789999999999992</v>
      </c>
      <c r="O727" s="2">
        <v>0</v>
      </c>
      <c r="P727" s="3">
        <f>SalesTable47[[#This Row],[Unit Price]]*SalesTable47[[#This Row],[Quantity]]</f>
        <v>161.22</v>
      </c>
      <c r="Q727" s="3">
        <f>ROUND(SalesTable47[[#This Row],[Unit Price]]*SalesTable47[[#This Row],[Quantity]]*(1-SalesTable47[[#This Row],[Discount %]]),2)</f>
        <v>128.97999999999999</v>
      </c>
      <c r="R727" s="3">
        <f>SalesTable47[[#This Row],[Net Revenue]]-SalesTable47[[#This Row],[Total Cost]]</f>
        <v>48.789999999999992</v>
      </c>
      <c r="S727" s="34">
        <f>SalesTable47[[#This Row],[Profit]]/SalesTable47[[#This Row],[Net Revenue]]</f>
        <v>0.37827570165917196</v>
      </c>
      <c r="T727" s="3"/>
    </row>
    <row r="728" spans="1:20">
      <c r="A728" s="1">
        <v>45999</v>
      </c>
      <c r="B728" t="s">
        <v>786</v>
      </c>
      <c r="C728" t="s">
        <v>55</v>
      </c>
      <c r="D728" t="s">
        <v>56</v>
      </c>
      <c r="E728" t="s">
        <v>24</v>
      </c>
      <c r="F728" t="s">
        <v>41</v>
      </c>
      <c r="G728" t="s">
        <v>42</v>
      </c>
      <c r="H728" t="s">
        <v>33</v>
      </c>
      <c r="I728" s="2">
        <v>5</v>
      </c>
      <c r="J728" s="3">
        <v>9.6300000000000008</v>
      </c>
      <c r="K728" s="4">
        <v>0.05</v>
      </c>
      <c r="L728" s="3">
        <v>2.82</v>
      </c>
      <c r="M728" s="3">
        <f>SalesTable47[[#This Row],[Quantity]]*SalesTable47[[#This Row],[Unit Cost]]</f>
        <v>14.1</v>
      </c>
      <c r="N728" s="3">
        <f>SalesTable47[[#This Row],[Net Revenue]]-SalesTable47[[#This Row],[Total Cost]]</f>
        <v>31.64</v>
      </c>
      <c r="O728" s="2">
        <v>0</v>
      </c>
      <c r="P728" s="3">
        <f>SalesTable47[[#This Row],[Unit Price]]*SalesTable47[[#This Row],[Quantity]]</f>
        <v>48.150000000000006</v>
      </c>
      <c r="Q728" s="3">
        <f>ROUND(SalesTable47[[#This Row],[Unit Price]]*SalesTable47[[#This Row],[Quantity]]*(1-SalesTable47[[#This Row],[Discount %]]),2)</f>
        <v>45.74</v>
      </c>
      <c r="R728" s="3">
        <f>SalesTable47[[#This Row],[Net Revenue]]-SalesTable47[[#This Row],[Total Cost]]</f>
        <v>31.64</v>
      </c>
      <c r="S728" s="34">
        <f>SalesTable47[[#This Row],[Profit]]/SalesTable47[[#This Row],[Net Revenue]]</f>
        <v>0.69173589855706163</v>
      </c>
      <c r="T728" s="3"/>
    </row>
    <row r="729" spans="1:20">
      <c r="A729" s="1">
        <v>45695</v>
      </c>
      <c r="B729" t="s">
        <v>787</v>
      </c>
      <c r="C729" t="s">
        <v>49</v>
      </c>
      <c r="D729" t="s">
        <v>50</v>
      </c>
      <c r="E729" t="s">
        <v>30</v>
      </c>
      <c r="F729" t="s">
        <v>52</v>
      </c>
      <c r="G729" t="s">
        <v>53</v>
      </c>
      <c r="H729" t="s">
        <v>33</v>
      </c>
      <c r="I729" s="2">
        <v>7</v>
      </c>
      <c r="J729" s="3">
        <v>184.93</v>
      </c>
      <c r="K729" s="4">
        <v>0.2</v>
      </c>
      <c r="L729" s="3">
        <v>117.41</v>
      </c>
      <c r="M729" s="3">
        <f>SalesTable47[[#This Row],[Quantity]]*SalesTable47[[#This Row],[Unit Cost]]</f>
        <v>821.87</v>
      </c>
      <c r="N729" s="3">
        <f>SalesTable47[[#This Row],[Net Revenue]]-SalesTable47[[#This Row],[Total Cost]]</f>
        <v>213.7399999999999</v>
      </c>
      <c r="O729" s="2">
        <v>0</v>
      </c>
      <c r="P729" s="3">
        <f>SalesTable47[[#This Row],[Unit Price]]*SalesTable47[[#This Row],[Quantity]]</f>
        <v>1294.51</v>
      </c>
      <c r="Q729" s="3">
        <f>ROUND(SalesTable47[[#This Row],[Unit Price]]*SalesTable47[[#This Row],[Quantity]]*(1-SalesTable47[[#This Row],[Discount %]]),2)</f>
        <v>1035.6099999999999</v>
      </c>
      <c r="R729" s="3">
        <f>SalesTable47[[#This Row],[Net Revenue]]-SalesTable47[[#This Row],[Total Cost]]</f>
        <v>213.7399999999999</v>
      </c>
      <c r="S729" s="34">
        <f>SalesTable47[[#This Row],[Profit]]/SalesTable47[[#This Row],[Net Revenue]]</f>
        <v>0.20639043655430125</v>
      </c>
      <c r="T729" s="3"/>
    </row>
    <row r="730" spans="1:20">
      <c r="A730" s="1">
        <v>46002</v>
      </c>
      <c r="B730" t="s">
        <v>788</v>
      </c>
      <c r="C730" t="s">
        <v>22</v>
      </c>
      <c r="D730" t="s">
        <v>23</v>
      </c>
      <c r="E730" t="s">
        <v>24</v>
      </c>
      <c r="F730" t="s">
        <v>52</v>
      </c>
      <c r="G730" t="s">
        <v>53</v>
      </c>
      <c r="H730" t="s">
        <v>33</v>
      </c>
      <c r="I730" s="2">
        <v>3</v>
      </c>
      <c r="J730" s="3">
        <v>13.29</v>
      </c>
      <c r="K730" s="4">
        <v>0.2</v>
      </c>
      <c r="L730" s="3">
        <v>4.2300000000000004</v>
      </c>
      <c r="M730" s="3">
        <f>SalesTable47[[#This Row],[Quantity]]*SalesTable47[[#This Row],[Unit Cost]]</f>
        <v>12.690000000000001</v>
      </c>
      <c r="N730" s="3">
        <f>SalesTable47[[#This Row],[Net Revenue]]-SalesTable47[[#This Row],[Total Cost]]</f>
        <v>19.209999999999997</v>
      </c>
      <c r="O730" s="2">
        <v>0</v>
      </c>
      <c r="P730" s="3">
        <f>SalesTable47[[#This Row],[Unit Price]]*SalesTable47[[#This Row],[Quantity]]</f>
        <v>39.869999999999997</v>
      </c>
      <c r="Q730" s="3">
        <f>ROUND(SalesTable47[[#This Row],[Unit Price]]*SalesTable47[[#This Row],[Quantity]]*(1-SalesTable47[[#This Row],[Discount %]]),2)</f>
        <v>31.9</v>
      </c>
      <c r="R730" s="3">
        <f>SalesTable47[[#This Row],[Net Revenue]]-SalesTable47[[#This Row],[Total Cost]]</f>
        <v>19.209999999999997</v>
      </c>
      <c r="S730" s="34">
        <f>SalesTable47[[#This Row],[Profit]]/SalesTable47[[#This Row],[Net Revenue]]</f>
        <v>0.60219435736677107</v>
      </c>
      <c r="T730" s="3"/>
    </row>
    <row r="731" spans="1:20">
      <c r="A731" s="1">
        <v>45798</v>
      </c>
      <c r="B731" t="s">
        <v>789</v>
      </c>
      <c r="C731" t="s">
        <v>63</v>
      </c>
      <c r="D731" t="s">
        <v>64</v>
      </c>
      <c r="E731" t="s">
        <v>17</v>
      </c>
      <c r="F731" t="s">
        <v>25</v>
      </c>
      <c r="G731" t="s">
        <v>26</v>
      </c>
      <c r="H731" t="s">
        <v>20</v>
      </c>
      <c r="I731" s="2">
        <v>5</v>
      </c>
      <c r="J731" s="3">
        <v>81.42</v>
      </c>
      <c r="K731" s="4">
        <v>0</v>
      </c>
      <c r="L731" s="3">
        <v>45.52</v>
      </c>
      <c r="M731" s="3">
        <f>SalesTable47[[#This Row],[Quantity]]*SalesTable47[[#This Row],[Unit Cost]]</f>
        <v>227.60000000000002</v>
      </c>
      <c r="N731" s="3">
        <f>SalesTable47[[#This Row],[Net Revenue]]-SalesTable47[[#This Row],[Total Cost]]</f>
        <v>179.5</v>
      </c>
      <c r="O731" s="2">
        <v>5</v>
      </c>
      <c r="P731" s="3">
        <f>SalesTable47[[#This Row],[Unit Price]]*SalesTable47[[#This Row],[Quantity]]</f>
        <v>407.1</v>
      </c>
      <c r="Q731" s="3">
        <f>ROUND(SalesTable47[[#This Row],[Unit Price]]*SalesTable47[[#This Row],[Quantity]]*(1-SalesTable47[[#This Row],[Discount %]]),2)</f>
        <v>407.1</v>
      </c>
      <c r="R731" s="3">
        <f>SalesTable47[[#This Row],[Net Revenue]]-SalesTable47[[#This Row],[Total Cost]]</f>
        <v>179.5</v>
      </c>
      <c r="S731" s="34">
        <f>SalesTable47[[#This Row],[Profit]]/SalesTable47[[#This Row],[Net Revenue]]</f>
        <v>0.44092360599361335</v>
      </c>
      <c r="T731" s="3"/>
    </row>
    <row r="732" spans="1:20">
      <c r="A732" s="1">
        <v>45765</v>
      </c>
      <c r="B732" t="s">
        <v>790</v>
      </c>
      <c r="C732" t="s">
        <v>82</v>
      </c>
      <c r="D732" t="s">
        <v>83</v>
      </c>
      <c r="E732" t="s">
        <v>75</v>
      </c>
      <c r="F732" t="s">
        <v>18</v>
      </c>
      <c r="G732" t="s">
        <v>19</v>
      </c>
      <c r="H732" t="s">
        <v>33</v>
      </c>
      <c r="I732" s="2">
        <v>5</v>
      </c>
      <c r="J732" s="3">
        <v>28.15</v>
      </c>
      <c r="K732" s="4">
        <v>0</v>
      </c>
      <c r="L732" s="3">
        <v>11.77</v>
      </c>
      <c r="M732" s="3">
        <f>SalesTable47[[#This Row],[Quantity]]*SalesTable47[[#This Row],[Unit Cost]]</f>
        <v>58.849999999999994</v>
      </c>
      <c r="N732" s="3">
        <f>SalesTable47[[#This Row],[Net Revenue]]-SalesTable47[[#This Row],[Total Cost]]</f>
        <v>81.900000000000006</v>
      </c>
      <c r="O732" s="2">
        <v>0</v>
      </c>
      <c r="P732" s="3">
        <f>SalesTable47[[#This Row],[Unit Price]]*SalesTable47[[#This Row],[Quantity]]</f>
        <v>140.75</v>
      </c>
      <c r="Q732" s="3">
        <f>ROUND(SalesTable47[[#This Row],[Unit Price]]*SalesTable47[[#This Row],[Quantity]]*(1-SalesTable47[[#This Row],[Discount %]]),2)</f>
        <v>140.75</v>
      </c>
      <c r="R732" s="3">
        <f>SalesTable47[[#This Row],[Net Revenue]]-SalesTable47[[#This Row],[Total Cost]]</f>
        <v>81.900000000000006</v>
      </c>
      <c r="S732" s="34">
        <f>SalesTable47[[#This Row],[Profit]]/SalesTable47[[#This Row],[Net Revenue]]</f>
        <v>0.58188277087033757</v>
      </c>
      <c r="T732" s="3"/>
    </row>
    <row r="733" spans="1:20">
      <c r="A733" s="1">
        <v>45762</v>
      </c>
      <c r="B733" t="s">
        <v>791</v>
      </c>
      <c r="C733" t="s">
        <v>82</v>
      </c>
      <c r="D733" t="s">
        <v>83</v>
      </c>
      <c r="E733" t="s">
        <v>75</v>
      </c>
      <c r="F733" t="s">
        <v>41</v>
      </c>
      <c r="G733" t="s">
        <v>42</v>
      </c>
      <c r="H733" t="s">
        <v>33</v>
      </c>
      <c r="I733" s="2">
        <v>3</v>
      </c>
      <c r="J733" s="3">
        <v>28.28</v>
      </c>
      <c r="K733" s="4">
        <v>0.05</v>
      </c>
      <c r="L733" s="3">
        <v>11.66</v>
      </c>
      <c r="M733" s="3">
        <f>SalesTable47[[#This Row],[Quantity]]*SalesTable47[[#This Row],[Unit Cost]]</f>
        <v>34.980000000000004</v>
      </c>
      <c r="N733" s="3">
        <f>SalesTable47[[#This Row],[Net Revenue]]-SalesTable47[[#This Row],[Total Cost]]</f>
        <v>45.61999999999999</v>
      </c>
      <c r="O733" s="2">
        <v>0</v>
      </c>
      <c r="P733" s="3">
        <f>SalesTable47[[#This Row],[Unit Price]]*SalesTable47[[#This Row],[Quantity]]</f>
        <v>84.84</v>
      </c>
      <c r="Q733" s="3">
        <f>ROUND(SalesTable47[[#This Row],[Unit Price]]*SalesTable47[[#This Row],[Quantity]]*(1-SalesTable47[[#This Row],[Discount %]]),2)</f>
        <v>80.599999999999994</v>
      </c>
      <c r="R733" s="3">
        <f>SalesTable47[[#This Row],[Net Revenue]]-SalesTable47[[#This Row],[Total Cost]]</f>
        <v>45.61999999999999</v>
      </c>
      <c r="S733" s="34">
        <f>SalesTable47[[#This Row],[Profit]]/SalesTable47[[#This Row],[Net Revenue]]</f>
        <v>0.56600496277915624</v>
      </c>
      <c r="T733" s="3"/>
    </row>
    <row r="734" spans="1:20">
      <c r="A734" s="1">
        <v>46016</v>
      </c>
      <c r="B734" t="s">
        <v>792</v>
      </c>
      <c r="C734" t="s">
        <v>39</v>
      </c>
      <c r="D734" t="s">
        <v>40</v>
      </c>
      <c r="E734" t="s">
        <v>30</v>
      </c>
      <c r="F734" t="s">
        <v>18</v>
      </c>
      <c r="G734" t="s">
        <v>19</v>
      </c>
      <c r="H734" t="s">
        <v>20</v>
      </c>
      <c r="I734" s="2">
        <v>9</v>
      </c>
      <c r="J734" s="3">
        <v>55.42</v>
      </c>
      <c r="K734" s="4">
        <v>0.1</v>
      </c>
      <c r="L734" s="3">
        <v>27.35</v>
      </c>
      <c r="M734" s="3">
        <f>SalesTable47[[#This Row],[Quantity]]*SalesTable47[[#This Row],[Unit Cost]]</f>
        <v>246.15</v>
      </c>
      <c r="N734" s="3">
        <f>SalesTable47[[#This Row],[Net Revenue]]-SalesTable47[[#This Row],[Total Cost]]</f>
        <v>202.74999999999997</v>
      </c>
      <c r="O734" s="2">
        <v>9</v>
      </c>
      <c r="P734" s="3">
        <f>SalesTable47[[#This Row],[Unit Price]]*SalesTable47[[#This Row],[Quantity]]</f>
        <v>498.78000000000003</v>
      </c>
      <c r="Q734" s="3">
        <f>ROUND(SalesTable47[[#This Row],[Unit Price]]*SalesTable47[[#This Row],[Quantity]]*(1-SalesTable47[[#This Row],[Discount %]]),2)</f>
        <v>448.9</v>
      </c>
      <c r="R734" s="3">
        <f>SalesTable47[[#This Row],[Net Revenue]]-SalesTable47[[#This Row],[Total Cost]]</f>
        <v>202.74999999999997</v>
      </c>
      <c r="S734" s="34">
        <f>SalesTable47[[#This Row],[Profit]]/SalesTable47[[#This Row],[Net Revenue]]</f>
        <v>0.45165961238583202</v>
      </c>
      <c r="T734" s="3"/>
    </row>
    <row r="735" spans="1:20">
      <c r="A735" s="1">
        <v>46007</v>
      </c>
      <c r="B735" t="s">
        <v>793</v>
      </c>
      <c r="C735" t="s">
        <v>15</v>
      </c>
      <c r="D735" t="s">
        <v>16</v>
      </c>
      <c r="E735" t="s">
        <v>17</v>
      </c>
      <c r="F735" t="s">
        <v>52</v>
      </c>
      <c r="G735" t="s">
        <v>53</v>
      </c>
      <c r="H735" t="s">
        <v>33</v>
      </c>
      <c r="I735" s="2">
        <v>4</v>
      </c>
      <c r="J735" s="3">
        <v>30.67</v>
      </c>
      <c r="K735" s="4">
        <v>0</v>
      </c>
      <c r="L735" s="3">
        <v>12.1</v>
      </c>
      <c r="M735" s="3">
        <f>SalesTable47[[#This Row],[Quantity]]*SalesTable47[[#This Row],[Unit Cost]]</f>
        <v>48.4</v>
      </c>
      <c r="N735" s="3">
        <f>SalesTable47[[#This Row],[Net Revenue]]-SalesTable47[[#This Row],[Total Cost]]</f>
        <v>74.28</v>
      </c>
      <c r="O735" s="2">
        <v>0</v>
      </c>
      <c r="P735" s="3">
        <f>SalesTable47[[#This Row],[Unit Price]]*SalesTable47[[#This Row],[Quantity]]</f>
        <v>122.68</v>
      </c>
      <c r="Q735" s="3">
        <f>ROUND(SalesTable47[[#This Row],[Unit Price]]*SalesTable47[[#This Row],[Quantity]]*(1-SalesTable47[[#This Row],[Discount %]]),2)</f>
        <v>122.68</v>
      </c>
      <c r="R735" s="3">
        <f>SalesTable47[[#This Row],[Net Revenue]]-SalesTable47[[#This Row],[Total Cost]]</f>
        <v>74.28</v>
      </c>
      <c r="S735" s="34">
        <f>SalesTable47[[#This Row],[Profit]]/SalesTable47[[#This Row],[Net Revenue]]</f>
        <v>0.60547766547114446</v>
      </c>
      <c r="T735" s="3"/>
    </row>
    <row r="736" spans="1:20">
      <c r="A736" s="1">
        <v>45850</v>
      </c>
      <c r="B736" t="s">
        <v>794</v>
      </c>
      <c r="C736" t="s">
        <v>82</v>
      </c>
      <c r="D736" t="s">
        <v>83</v>
      </c>
      <c r="E736" t="s">
        <v>75</v>
      </c>
      <c r="F736" t="s">
        <v>25</v>
      </c>
      <c r="G736" t="s">
        <v>26</v>
      </c>
      <c r="H736" t="s">
        <v>33</v>
      </c>
      <c r="I736" s="2">
        <v>4</v>
      </c>
      <c r="J736" s="3">
        <v>27.2</v>
      </c>
      <c r="K736" s="4">
        <v>0</v>
      </c>
      <c r="L736" s="3">
        <v>11.87</v>
      </c>
      <c r="M736" s="3">
        <f>SalesTable47[[#This Row],[Quantity]]*SalesTable47[[#This Row],[Unit Cost]]</f>
        <v>47.48</v>
      </c>
      <c r="N736" s="3">
        <f>SalesTable47[[#This Row],[Net Revenue]]-SalesTable47[[#This Row],[Total Cost]]</f>
        <v>61.32</v>
      </c>
      <c r="O736" s="2">
        <v>0</v>
      </c>
      <c r="P736" s="3">
        <f>SalesTable47[[#This Row],[Unit Price]]*SalesTable47[[#This Row],[Quantity]]</f>
        <v>108.8</v>
      </c>
      <c r="Q736" s="3">
        <f>ROUND(SalesTable47[[#This Row],[Unit Price]]*SalesTable47[[#This Row],[Quantity]]*(1-SalesTable47[[#This Row],[Discount %]]),2)</f>
        <v>108.8</v>
      </c>
      <c r="R736" s="3">
        <f>SalesTable47[[#This Row],[Net Revenue]]-SalesTable47[[#This Row],[Total Cost]]</f>
        <v>61.32</v>
      </c>
      <c r="S736" s="34">
        <f>SalesTable47[[#This Row],[Profit]]/SalesTable47[[#This Row],[Net Revenue]]</f>
        <v>0.56360294117647058</v>
      </c>
      <c r="T736" s="3"/>
    </row>
    <row r="737" spans="1:20">
      <c r="A737" s="1">
        <v>45906</v>
      </c>
      <c r="B737" t="s">
        <v>795</v>
      </c>
      <c r="C737" t="s">
        <v>45</v>
      </c>
      <c r="D737" t="s">
        <v>46</v>
      </c>
      <c r="E737" t="s">
        <v>24</v>
      </c>
      <c r="F737" t="s">
        <v>52</v>
      </c>
      <c r="G737" t="s">
        <v>53</v>
      </c>
      <c r="H737" t="s">
        <v>33</v>
      </c>
      <c r="I737" s="2">
        <v>1</v>
      </c>
      <c r="J737" s="3">
        <v>22.85</v>
      </c>
      <c r="K737" s="4">
        <v>0.05</v>
      </c>
      <c r="L737" s="3">
        <v>8.44</v>
      </c>
      <c r="M737" s="3">
        <f>SalesTable47[[#This Row],[Quantity]]*SalesTable47[[#This Row],[Unit Cost]]</f>
        <v>8.44</v>
      </c>
      <c r="N737" s="3">
        <f>SalesTable47[[#This Row],[Net Revenue]]-SalesTable47[[#This Row],[Total Cost]]</f>
        <v>13.270000000000001</v>
      </c>
      <c r="O737" s="2">
        <v>0</v>
      </c>
      <c r="P737" s="3">
        <f>SalesTable47[[#This Row],[Unit Price]]*SalesTable47[[#This Row],[Quantity]]</f>
        <v>22.85</v>
      </c>
      <c r="Q737" s="3">
        <f>ROUND(SalesTable47[[#This Row],[Unit Price]]*SalesTable47[[#This Row],[Quantity]]*(1-SalesTable47[[#This Row],[Discount %]]),2)</f>
        <v>21.71</v>
      </c>
      <c r="R737" s="3">
        <f>SalesTable47[[#This Row],[Net Revenue]]-SalesTable47[[#This Row],[Total Cost]]</f>
        <v>13.270000000000001</v>
      </c>
      <c r="S737" s="34">
        <f>SalesTable47[[#This Row],[Profit]]/SalesTable47[[#This Row],[Net Revenue]]</f>
        <v>0.61123906034085673</v>
      </c>
      <c r="T737" s="3"/>
    </row>
    <row r="738" spans="1:20">
      <c r="A738" s="1">
        <v>45694</v>
      </c>
      <c r="B738" t="s">
        <v>796</v>
      </c>
      <c r="C738" t="s">
        <v>39</v>
      </c>
      <c r="D738" t="s">
        <v>40</v>
      </c>
      <c r="E738" t="s">
        <v>30</v>
      </c>
      <c r="F738" t="s">
        <v>25</v>
      </c>
      <c r="G738" t="s">
        <v>26</v>
      </c>
      <c r="H738" t="s">
        <v>33</v>
      </c>
      <c r="I738" s="2">
        <v>6</v>
      </c>
      <c r="J738" s="3">
        <v>55.48</v>
      </c>
      <c r="K738" s="4">
        <v>0</v>
      </c>
      <c r="L738" s="3">
        <v>27.37</v>
      </c>
      <c r="M738" s="3">
        <f>SalesTable47[[#This Row],[Quantity]]*SalesTable47[[#This Row],[Unit Cost]]</f>
        <v>164.22</v>
      </c>
      <c r="N738" s="3">
        <f>SalesTable47[[#This Row],[Net Revenue]]-SalesTable47[[#This Row],[Total Cost]]</f>
        <v>168.66</v>
      </c>
      <c r="O738" s="2">
        <v>0</v>
      </c>
      <c r="P738" s="3">
        <f>SalesTable47[[#This Row],[Unit Price]]*SalesTable47[[#This Row],[Quantity]]</f>
        <v>332.88</v>
      </c>
      <c r="Q738" s="3">
        <f>ROUND(SalesTable47[[#This Row],[Unit Price]]*SalesTable47[[#This Row],[Quantity]]*(1-SalesTable47[[#This Row],[Discount %]]),2)</f>
        <v>332.88</v>
      </c>
      <c r="R738" s="3">
        <f>SalesTable47[[#This Row],[Net Revenue]]-SalesTable47[[#This Row],[Total Cost]]</f>
        <v>168.66</v>
      </c>
      <c r="S738" s="34">
        <f>SalesTable47[[#This Row],[Profit]]/SalesTable47[[#This Row],[Net Revenue]]</f>
        <v>0.50666906993511174</v>
      </c>
      <c r="T738" s="3"/>
    </row>
    <row r="739" spans="1:20">
      <c r="A739" s="1">
        <v>45956</v>
      </c>
      <c r="B739" t="s">
        <v>797</v>
      </c>
      <c r="C739" t="s">
        <v>73</v>
      </c>
      <c r="D739" t="s">
        <v>74</v>
      </c>
      <c r="E739" t="s">
        <v>75</v>
      </c>
      <c r="F739" t="s">
        <v>52</v>
      </c>
      <c r="G739" t="s">
        <v>53</v>
      </c>
      <c r="H739" t="s">
        <v>33</v>
      </c>
      <c r="I739" s="2">
        <v>5</v>
      </c>
      <c r="J739" s="3">
        <v>31.53</v>
      </c>
      <c r="K739" s="4">
        <v>0.1</v>
      </c>
      <c r="L739" s="3">
        <v>14.37</v>
      </c>
      <c r="M739" s="3">
        <f>SalesTable47[[#This Row],[Quantity]]*SalesTable47[[#This Row],[Unit Cost]]</f>
        <v>71.849999999999994</v>
      </c>
      <c r="N739" s="3">
        <f>SalesTable47[[#This Row],[Net Revenue]]-SalesTable47[[#This Row],[Total Cost]]</f>
        <v>70.039999999999992</v>
      </c>
      <c r="O739" s="2">
        <v>0</v>
      </c>
      <c r="P739" s="3">
        <f>SalesTable47[[#This Row],[Unit Price]]*SalesTable47[[#This Row],[Quantity]]</f>
        <v>157.65</v>
      </c>
      <c r="Q739" s="3">
        <f>ROUND(SalesTable47[[#This Row],[Unit Price]]*SalesTable47[[#This Row],[Quantity]]*(1-SalesTable47[[#This Row],[Discount %]]),2)</f>
        <v>141.88999999999999</v>
      </c>
      <c r="R739" s="3">
        <f>SalesTable47[[#This Row],[Net Revenue]]-SalesTable47[[#This Row],[Total Cost]]</f>
        <v>70.039999999999992</v>
      </c>
      <c r="S739" s="34">
        <f>SalesTable47[[#This Row],[Profit]]/SalesTable47[[#This Row],[Net Revenue]]</f>
        <v>0.49362181971950103</v>
      </c>
      <c r="T739" s="3"/>
    </row>
    <row r="740" spans="1:20">
      <c r="A740" s="1">
        <v>45730</v>
      </c>
      <c r="B740" t="s">
        <v>798</v>
      </c>
      <c r="C740" t="s">
        <v>73</v>
      </c>
      <c r="D740" t="s">
        <v>74</v>
      </c>
      <c r="E740" t="s">
        <v>75</v>
      </c>
      <c r="F740" t="s">
        <v>31</v>
      </c>
      <c r="G740" t="s">
        <v>32</v>
      </c>
      <c r="H740" t="s">
        <v>33</v>
      </c>
      <c r="I740" s="2">
        <v>2</v>
      </c>
      <c r="J740" s="3">
        <v>32.630000000000003</v>
      </c>
      <c r="K740" s="4">
        <v>0.05</v>
      </c>
      <c r="L740" s="3">
        <v>13.93</v>
      </c>
      <c r="M740" s="3">
        <f>SalesTable47[[#This Row],[Quantity]]*SalesTable47[[#This Row],[Unit Cost]]</f>
        <v>27.86</v>
      </c>
      <c r="N740" s="3">
        <f>SalesTable47[[#This Row],[Net Revenue]]-SalesTable47[[#This Row],[Total Cost]]</f>
        <v>34.14</v>
      </c>
      <c r="O740" s="2">
        <v>0</v>
      </c>
      <c r="P740" s="3">
        <f>SalesTable47[[#This Row],[Unit Price]]*SalesTable47[[#This Row],[Quantity]]</f>
        <v>65.260000000000005</v>
      </c>
      <c r="Q740" s="3">
        <f>ROUND(SalesTable47[[#This Row],[Unit Price]]*SalesTable47[[#This Row],[Quantity]]*(1-SalesTable47[[#This Row],[Discount %]]),2)</f>
        <v>62</v>
      </c>
      <c r="R740" s="3">
        <f>SalesTable47[[#This Row],[Net Revenue]]-SalesTable47[[#This Row],[Total Cost]]</f>
        <v>34.14</v>
      </c>
      <c r="S740" s="34">
        <f>SalesTable47[[#This Row],[Profit]]/SalesTable47[[#This Row],[Net Revenue]]</f>
        <v>0.55064516129032259</v>
      </c>
      <c r="T740" s="3"/>
    </row>
    <row r="741" spans="1:20">
      <c r="A741" s="1">
        <v>45675</v>
      </c>
      <c r="B741" t="s">
        <v>799</v>
      </c>
      <c r="C741" t="s">
        <v>45</v>
      </c>
      <c r="D741" t="s">
        <v>46</v>
      </c>
      <c r="E741" t="s">
        <v>24</v>
      </c>
      <c r="F741" t="s">
        <v>25</v>
      </c>
      <c r="G741" t="s">
        <v>26</v>
      </c>
      <c r="H741" t="s">
        <v>33</v>
      </c>
      <c r="I741" s="2">
        <v>8</v>
      </c>
      <c r="J741" s="3">
        <v>23.64</v>
      </c>
      <c r="K741" s="4">
        <v>0.05</v>
      </c>
      <c r="L741" s="3">
        <v>8.42</v>
      </c>
      <c r="M741" s="3">
        <f>SalesTable47[[#This Row],[Quantity]]*SalesTable47[[#This Row],[Unit Cost]]</f>
        <v>67.36</v>
      </c>
      <c r="N741" s="3">
        <f>SalesTable47[[#This Row],[Net Revenue]]-SalesTable47[[#This Row],[Total Cost]]</f>
        <v>112.3</v>
      </c>
      <c r="O741" s="2">
        <v>0</v>
      </c>
      <c r="P741" s="3">
        <f>SalesTable47[[#This Row],[Unit Price]]*SalesTable47[[#This Row],[Quantity]]</f>
        <v>189.12</v>
      </c>
      <c r="Q741" s="3">
        <f>ROUND(SalesTable47[[#This Row],[Unit Price]]*SalesTable47[[#This Row],[Quantity]]*(1-SalesTable47[[#This Row],[Discount %]]),2)</f>
        <v>179.66</v>
      </c>
      <c r="R741" s="3">
        <f>SalesTable47[[#This Row],[Net Revenue]]-SalesTable47[[#This Row],[Total Cost]]</f>
        <v>112.3</v>
      </c>
      <c r="S741" s="34">
        <f>SalesTable47[[#This Row],[Profit]]/SalesTable47[[#This Row],[Net Revenue]]</f>
        <v>0.62506957586552381</v>
      </c>
      <c r="T741" s="3"/>
    </row>
    <row r="742" spans="1:20">
      <c r="A742" s="1">
        <v>45963</v>
      </c>
      <c r="B742" t="s">
        <v>800</v>
      </c>
      <c r="C742" t="s">
        <v>82</v>
      </c>
      <c r="D742" t="s">
        <v>83</v>
      </c>
      <c r="E742" t="s">
        <v>75</v>
      </c>
      <c r="F742" t="s">
        <v>25</v>
      </c>
      <c r="G742" t="s">
        <v>26</v>
      </c>
      <c r="H742" t="s">
        <v>33</v>
      </c>
      <c r="I742" s="2">
        <v>2</v>
      </c>
      <c r="J742" s="3">
        <v>28.25</v>
      </c>
      <c r="K742" s="4">
        <v>0</v>
      </c>
      <c r="L742" s="3">
        <v>11.57</v>
      </c>
      <c r="M742" s="3">
        <f>SalesTable47[[#This Row],[Quantity]]*SalesTable47[[#This Row],[Unit Cost]]</f>
        <v>23.14</v>
      </c>
      <c r="N742" s="3">
        <f>SalesTable47[[#This Row],[Net Revenue]]-SalesTable47[[#This Row],[Total Cost]]</f>
        <v>33.36</v>
      </c>
      <c r="O742" s="2">
        <v>0</v>
      </c>
      <c r="P742" s="3">
        <f>SalesTable47[[#This Row],[Unit Price]]*SalesTable47[[#This Row],[Quantity]]</f>
        <v>56.5</v>
      </c>
      <c r="Q742" s="3">
        <f>ROUND(SalesTable47[[#This Row],[Unit Price]]*SalesTable47[[#This Row],[Quantity]]*(1-SalesTable47[[#This Row],[Discount %]]),2)</f>
        <v>56.5</v>
      </c>
      <c r="R742" s="3">
        <f>SalesTable47[[#This Row],[Net Revenue]]-SalesTable47[[#This Row],[Total Cost]]</f>
        <v>33.36</v>
      </c>
      <c r="S742" s="34">
        <f>SalesTable47[[#This Row],[Profit]]/SalesTable47[[#This Row],[Net Revenue]]</f>
        <v>0.59044247787610615</v>
      </c>
      <c r="T742" s="3"/>
    </row>
    <row r="743" spans="1:20">
      <c r="A743" s="1">
        <v>45944</v>
      </c>
      <c r="B743" t="s">
        <v>801</v>
      </c>
      <c r="C743" t="s">
        <v>58</v>
      </c>
      <c r="D743" t="s">
        <v>59</v>
      </c>
      <c r="E743" t="s">
        <v>17</v>
      </c>
      <c r="F743" t="s">
        <v>52</v>
      </c>
      <c r="G743" t="s">
        <v>53</v>
      </c>
      <c r="H743" t="s">
        <v>33</v>
      </c>
      <c r="I743" s="2">
        <v>3</v>
      </c>
      <c r="J743" s="3">
        <v>19.66</v>
      </c>
      <c r="K743" s="4">
        <v>0.05</v>
      </c>
      <c r="L743" s="3">
        <v>7.21</v>
      </c>
      <c r="M743" s="3">
        <f>SalesTable47[[#This Row],[Quantity]]*SalesTable47[[#This Row],[Unit Cost]]</f>
        <v>21.63</v>
      </c>
      <c r="N743" s="3">
        <f>SalesTable47[[#This Row],[Net Revenue]]-SalesTable47[[#This Row],[Total Cost]]</f>
        <v>34.400000000000006</v>
      </c>
      <c r="O743" s="2">
        <v>0</v>
      </c>
      <c r="P743" s="3">
        <f>SalesTable47[[#This Row],[Unit Price]]*SalesTable47[[#This Row],[Quantity]]</f>
        <v>58.980000000000004</v>
      </c>
      <c r="Q743" s="3">
        <f>ROUND(SalesTable47[[#This Row],[Unit Price]]*SalesTable47[[#This Row],[Quantity]]*(1-SalesTable47[[#This Row],[Discount %]]),2)</f>
        <v>56.03</v>
      </c>
      <c r="R743" s="3">
        <f>SalesTable47[[#This Row],[Net Revenue]]-SalesTable47[[#This Row],[Total Cost]]</f>
        <v>34.400000000000006</v>
      </c>
      <c r="S743" s="34">
        <f>SalesTable47[[#This Row],[Profit]]/SalesTable47[[#This Row],[Net Revenue]]</f>
        <v>0.61395680885240056</v>
      </c>
      <c r="T743" s="3"/>
    </row>
    <row r="744" spans="1:20">
      <c r="A744" s="1">
        <v>46017</v>
      </c>
      <c r="B744" t="s">
        <v>802</v>
      </c>
      <c r="C744" t="s">
        <v>49</v>
      </c>
      <c r="D744" t="s">
        <v>50</v>
      </c>
      <c r="E744" t="s">
        <v>30</v>
      </c>
      <c r="F744" t="s">
        <v>18</v>
      </c>
      <c r="G744" t="s">
        <v>19</v>
      </c>
      <c r="H744" t="s">
        <v>33</v>
      </c>
      <c r="I744" s="2">
        <v>5</v>
      </c>
      <c r="J744" s="3">
        <v>194.05</v>
      </c>
      <c r="K744" s="4">
        <v>0.05</v>
      </c>
      <c r="L744" s="3">
        <v>116.98</v>
      </c>
      <c r="M744" s="3">
        <f>SalesTable47[[#This Row],[Quantity]]*SalesTable47[[#This Row],[Unit Cost]]</f>
        <v>584.9</v>
      </c>
      <c r="N744" s="3">
        <f>SalesTable47[[#This Row],[Net Revenue]]-SalesTable47[[#This Row],[Total Cost]]</f>
        <v>336.84000000000003</v>
      </c>
      <c r="O744" s="2">
        <v>0</v>
      </c>
      <c r="P744" s="3">
        <f>SalesTable47[[#This Row],[Unit Price]]*SalesTable47[[#This Row],[Quantity]]</f>
        <v>970.25</v>
      </c>
      <c r="Q744" s="3">
        <f>ROUND(SalesTable47[[#This Row],[Unit Price]]*SalesTable47[[#This Row],[Quantity]]*(1-SalesTable47[[#This Row],[Discount %]]),2)</f>
        <v>921.74</v>
      </c>
      <c r="R744" s="3">
        <f>SalesTable47[[#This Row],[Net Revenue]]-SalesTable47[[#This Row],[Total Cost]]</f>
        <v>336.84000000000003</v>
      </c>
      <c r="S744" s="34">
        <f>SalesTable47[[#This Row],[Profit]]/SalesTable47[[#This Row],[Net Revenue]]</f>
        <v>0.36543927788747371</v>
      </c>
      <c r="T744" s="3"/>
    </row>
    <row r="745" spans="1:20">
      <c r="A745" s="1">
        <v>45944</v>
      </c>
      <c r="B745" t="s">
        <v>803</v>
      </c>
      <c r="C745" t="s">
        <v>69</v>
      </c>
      <c r="D745" t="s">
        <v>70</v>
      </c>
      <c r="E745" t="s">
        <v>30</v>
      </c>
      <c r="F745" t="s">
        <v>52</v>
      </c>
      <c r="G745" t="s">
        <v>53</v>
      </c>
      <c r="H745" t="s">
        <v>33</v>
      </c>
      <c r="I745" s="2">
        <v>1</v>
      </c>
      <c r="J745" s="3">
        <v>41.13</v>
      </c>
      <c r="K745" s="4">
        <v>0.05</v>
      </c>
      <c r="L745" s="3">
        <v>18.34</v>
      </c>
      <c r="M745" s="3">
        <f>SalesTable47[[#This Row],[Quantity]]*SalesTable47[[#This Row],[Unit Cost]]</f>
        <v>18.34</v>
      </c>
      <c r="N745" s="3">
        <f>SalesTable47[[#This Row],[Net Revenue]]-SalesTable47[[#This Row],[Total Cost]]</f>
        <v>20.73</v>
      </c>
      <c r="O745" s="2">
        <v>0</v>
      </c>
      <c r="P745" s="3">
        <f>SalesTable47[[#This Row],[Unit Price]]*SalesTable47[[#This Row],[Quantity]]</f>
        <v>41.13</v>
      </c>
      <c r="Q745" s="3">
        <f>ROUND(SalesTable47[[#This Row],[Unit Price]]*SalesTable47[[#This Row],[Quantity]]*(1-SalesTable47[[#This Row],[Discount %]]),2)</f>
        <v>39.07</v>
      </c>
      <c r="R745" s="3">
        <f>SalesTable47[[#This Row],[Net Revenue]]-SalesTable47[[#This Row],[Total Cost]]</f>
        <v>20.73</v>
      </c>
      <c r="S745" s="34">
        <f>SalesTable47[[#This Row],[Profit]]/SalesTable47[[#This Row],[Net Revenue]]</f>
        <v>0.53058612746352696</v>
      </c>
      <c r="T745" s="3"/>
    </row>
    <row r="746" spans="1:20">
      <c r="A746" s="1">
        <v>46003</v>
      </c>
      <c r="B746" t="s">
        <v>804</v>
      </c>
      <c r="C746" t="s">
        <v>55</v>
      </c>
      <c r="D746" t="s">
        <v>56</v>
      </c>
      <c r="E746" t="s">
        <v>24</v>
      </c>
      <c r="F746" t="s">
        <v>52</v>
      </c>
      <c r="G746" t="s">
        <v>53</v>
      </c>
      <c r="H746" t="s">
        <v>20</v>
      </c>
      <c r="I746" s="2">
        <v>4</v>
      </c>
      <c r="J746" s="3">
        <v>9.76</v>
      </c>
      <c r="K746" s="4">
        <v>0.1</v>
      </c>
      <c r="L746" s="3">
        <v>2.87</v>
      </c>
      <c r="M746" s="3">
        <f>SalesTable47[[#This Row],[Quantity]]*SalesTable47[[#This Row],[Unit Cost]]</f>
        <v>11.48</v>
      </c>
      <c r="N746" s="3">
        <f>SalesTable47[[#This Row],[Net Revenue]]-SalesTable47[[#This Row],[Total Cost]]</f>
        <v>23.66</v>
      </c>
      <c r="O746" s="2">
        <v>4</v>
      </c>
      <c r="P746" s="3">
        <f>SalesTable47[[#This Row],[Unit Price]]*SalesTable47[[#This Row],[Quantity]]</f>
        <v>39.04</v>
      </c>
      <c r="Q746" s="3">
        <f>ROUND(SalesTable47[[#This Row],[Unit Price]]*SalesTable47[[#This Row],[Quantity]]*(1-SalesTable47[[#This Row],[Discount %]]),2)</f>
        <v>35.14</v>
      </c>
      <c r="R746" s="3">
        <f>SalesTable47[[#This Row],[Net Revenue]]-SalesTable47[[#This Row],[Total Cost]]</f>
        <v>23.66</v>
      </c>
      <c r="S746" s="34">
        <f>SalesTable47[[#This Row],[Profit]]/SalesTable47[[#This Row],[Net Revenue]]</f>
        <v>0.67330677290836649</v>
      </c>
      <c r="T746" s="3"/>
    </row>
    <row r="747" spans="1:20">
      <c r="A747" s="1">
        <v>45970</v>
      </c>
      <c r="B747" t="s">
        <v>805</v>
      </c>
      <c r="C747" t="s">
        <v>66</v>
      </c>
      <c r="D747" t="s">
        <v>67</v>
      </c>
      <c r="E747" t="s">
        <v>30</v>
      </c>
      <c r="F747" t="s">
        <v>41</v>
      </c>
      <c r="G747" t="s">
        <v>42</v>
      </c>
      <c r="H747" t="s">
        <v>33</v>
      </c>
      <c r="I747" s="2">
        <v>2</v>
      </c>
      <c r="J747" s="3">
        <v>69.87</v>
      </c>
      <c r="K747" s="4">
        <v>0.1</v>
      </c>
      <c r="L747" s="3">
        <v>34.6</v>
      </c>
      <c r="M747" s="3">
        <f>SalesTable47[[#This Row],[Quantity]]*SalesTable47[[#This Row],[Unit Cost]]</f>
        <v>69.2</v>
      </c>
      <c r="N747" s="3">
        <f>SalesTable47[[#This Row],[Net Revenue]]-SalesTable47[[#This Row],[Total Cost]]</f>
        <v>56.569999999999993</v>
      </c>
      <c r="O747" s="2">
        <v>0</v>
      </c>
      <c r="P747" s="3">
        <f>SalesTable47[[#This Row],[Unit Price]]*SalesTable47[[#This Row],[Quantity]]</f>
        <v>139.74</v>
      </c>
      <c r="Q747" s="3">
        <f>ROUND(SalesTable47[[#This Row],[Unit Price]]*SalesTable47[[#This Row],[Quantity]]*(1-SalesTable47[[#This Row],[Discount %]]),2)</f>
        <v>125.77</v>
      </c>
      <c r="R747" s="3">
        <f>SalesTable47[[#This Row],[Net Revenue]]-SalesTable47[[#This Row],[Total Cost]]</f>
        <v>56.569999999999993</v>
      </c>
      <c r="S747" s="34">
        <f>SalesTable47[[#This Row],[Profit]]/SalesTable47[[#This Row],[Net Revenue]]</f>
        <v>0.44978929792478328</v>
      </c>
      <c r="T747" s="3"/>
    </row>
    <row r="748" spans="1:20">
      <c r="A748" s="1">
        <v>46011</v>
      </c>
      <c r="B748" t="s">
        <v>806</v>
      </c>
      <c r="C748" t="s">
        <v>15</v>
      </c>
      <c r="D748" t="s">
        <v>16</v>
      </c>
      <c r="E748" t="s">
        <v>17</v>
      </c>
      <c r="F748" t="s">
        <v>41</v>
      </c>
      <c r="G748" t="s">
        <v>42</v>
      </c>
      <c r="H748" t="s">
        <v>20</v>
      </c>
      <c r="I748" s="2">
        <v>5</v>
      </c>
      <c r="J748" s="3">
        <v>29.63</v>
      </c>
      <c r="K748" s="4">
        <v>0.2</v>
      </c>
      <c r="L748" s="3">
        <v>11.78</v>
      </c>
      <c r="M748" s="3">
        <f>SalesTable47[[#This Row],[Quantity]]*SalesTable47[[#This Row],[Unit Cost]]</f>
        <v>58.9</v>
      </c>
      <c r="N748" s="3">
        <f>SalesTable47[[#This Row],[Net Revenue]]-SalesTable47[[#This Row],[Total Cost]]</f>
        <v>59.62</v>
      </c>
      <c r="O748" s="2">
        <v>5</v>
      </c>
      <c r="P748" s="3">
        <f>SalesTable47[[#This Row],[Unit Price]]*SalesTable47[[#This Row],[Quantity]]</f>
        <v>148.15</v>
      </c>
      <c r="Q748" s="3">
        <f>ROUND(SalesTable47[[#This Row],[Unit Price]]*SalesTable47[[#This Row],[Quantity]]*(1-SalesTable47[[#This Row],[Discount %]]),2)</f>
        <v>118.52</v>
      </c>
      <c r="R748" s="3">
        <f>SalesTable47[[#This Row],[Net Revenue]]-SalesTable47[[#This Row],[Total Cost]]</f>
        <v>59.62</v>
      </c>
      <c r="S748" s="34">
        <f>SalesTable47[[#This Row],[Profit]]/SalesTable47[[#This Row],[Net Revenue]]</f>
        <v>0.50303746203172461</v>
      </c>
      <c r="T748" s="3"/>
    </row>
    <row r="749" spans="1:20">
      <c r="A749" s="1">
        <v>45722</v>
      </c>
      <c r="B749" t="s">
        <v>807</v>
      </c>
      <c r="C749" t="s">
        <v>22</v>
      </c>
      <c r="D749" t="s">
        <v>23</v>
      </c>
      <c r="E749" t="s">
        <v>24</v>
      </c>
      <c r="F749" t="s">
        <v>52</v>
      </c>
      <c r="G749" t="s">
        <v>53</v>
      </c>
      <c r="H749" t="s">
        <v>33</v>
      </c>
      <c r="I749" s="2">
        <v>7</v>
      </c>
      <c r="J749" s="3">
        <v>12.7</v>
      </c>
      <c r="K749" s="4">
        <v>0.1</v>
      </c>
      <c r="L749" s="3">
        <v>4.29</v>
      </c>
      <c r="M749" s="3">
        <f>SalesTable47[[#This Row],[Quantity]]*SalesTable47[[#This Row],[Unit Cost]]</f>
        <v>30.03</v>
      </c>
      <c r="N749" s="3">
        <f>SalesTable47[[#This Row],[Net Revenue]]-SalesTable47[[#This Row],[Total Cost]]</f>
        <v>49.980000000000004</v>
      </c>
      <c r="O749" s="2">
        <v>0</v>
      </c>
      <c r="P749" s="3">
        <f>SalesTable47[[#This Row],[Unit Price]]*SalesTable47[[#This Row],[Quantity]]</f>
        <v>88.899999999999991</v>
      </c>
      <c r="Q749" s="3">
        <f>ROUND(SalesTable47[[#This Row],[Unit Price]]*SalesTable47[[#This Row],[Quantity]]*(1-SalesTable47[[#This Row],[Discount %]]),2)</f>
        <v>80.010000000000005</v>
      </c>
      <c r="R749" s="3">
        <f>SalesTable47[[#This Row],[Net Revenue]]-SalesTable47[[#This Row],[Total Cost]]</f>
        <v>49.980000000000004</v>
      </c>
      <c r="S749" s="34">
        <f>SalesTable47[[#This Row],[Profit]]/SalesTable47[[#This Row],[Net Revenue]]</f>
        <v>0.62467191601049865</v>
      </c>
      <c r="T749" s="3"/>
    </row>
    <row r="750" spans="1:20">
      <c r="A750" s="1">
        <v>45817</v>
      </c>
      <c r="B750" t="s">
        <v>808</v>
      </c>
      <c r="C750" t="s">
        <v>66</v>
      </c>
      <c r="D750" t="s">
        <v>67</v>
      </c>
      <c r="E750" t="s">
        <v>30</v>
      </c>
      <c r="F750" t="s">
        <v>18</v>
      </c>
      <c r="G750" t="s">
        <v>19</v>
      </c>
      <c r="H750" t="s">
        <v>20</v>
      </c>
      <c r="I750" s="2">
        <v>1</v>
      </c>
      <c r="J750" s="3">
        <v>71.55</v>
      </c>
      <c r="K750" s="4">
        <v>0.05</v>
      </c>
      <c r="L750" s="3">
        <v>34.58</v>
      </c>
      <c r="M750" s="3">
        <f>SalesTable47[[#This Row],[Quantity]]*SalesTable47[[#This Row],[Unit Cost]]</f>
        <v>34.58</v>
      </c>
      <c r="N750" s="3">
        <f>SalesTable47[[#This Row],[Net Revenue]]-SalesTable47[[#This Row],[Total Cost]]</f>
        <v>33.39</v>
      </c>
      <c r="O750" s="2">
        <v>1</v>
      </c>
      <c r="P750" s="3">
        <f>SalesTable47[[#This Row],[Unit Price]]*SalesTable47[[#This Row],[Quantity]]</f>
        <v>71.55</v>
      </c>
      <c r="Q750" s="3">
        <f>ROUND(SalesTable47[[#This Row],[Unit Price]]*SalesTable47[[#This Row],[Quantity]]*(1-SalesTable47[[#This Row],[Discount %]]),2)</f>
        <v>67.97</v>
      </c>
      <c r="R750" s="3">
        <f>SalesTable47[[#This Row],[Net Revenue]]-SalesTable47[[#This Row],[Total Cost]]</f>
        <v>33.39</v>
      </c>
      <c r="S750" s="34">
        <f>SalesTable47[[#This Row],[Profit]]/SalesTable47[[#This Row],[Net Revenue]]</f>
        <v>0.49124613800205974</v>
      </c>
      <c r="T750" s="3"/>
    </row>
    <row r="751" spans="1:20">
      <c r="A751" s="1">
        <v>45776</v>
      </c>
      <c r="B751" t="s">
        <v>809</v>
      </c>
      <c r="C751" t="s">
        <v>49</v>
      </c>
      <c r="D751" t="s">
        <v>50</v>
      </c>
      <c r="E751" t="s">
        <v>30</v>
      </c>
      <c r="F751" t="s">
        <v>25</v>
      </c>
      <c r="G751" t="s">
        <v>26</v>
      </c>
      <c r="H751" t="s">
        <v>33</v>
      </c>
      <c r="I751" s="2">
        <v>8</v>
      </c>
      <c r="J751" s="3">
        <v>190.18</v>
      </c>
      <c r="K751" s="4">
        <v>0.1</v>
      </c>
      <c r="L751" s="3">
        <v>119.85</v>
      </c>
      <c r="M751" s="3">
        <f>SalesTable47[[#This Row],[Quantity]]*SalesTable47[[#This Row],[Unit Cost]]</f>
        <v>958.8</v>
      </c>
      <c r="N751" s="3">
        <f>SalesTable47[[#This Row],[Net Revenue]]-SalesTable47[[#This Row],[Total Cost]]</f>
        <v>410.5</v>
      </c>
      <c r="O751" s="2">
        <v>0</v>
      </c>
      <c r="P751" s="3">
        <f>SalesTable47[[#This Row],[Unit Price]]*SalesTable47[[#This Row],[Quantity]]</f>
        <v>1521.44</v>
      </c>
      <c r="Q751" s="3">
        <f>ROUND(SalesTable47[[#This Row],[Unit Price]]*SalesTable47[[#This Row],[Quantity]]*(1-SalesTable47[[#This Row],[Discount %]]),2)</f>
        <v>1369.3</v>
      </c>
      <c r="R751" s="3">
        <f>SalesTable47[[#This Row],[Net Revenue]]-SalesTable47[[#This Row],[Total Cost]]</f>
        <v>410.5</v>
      </c>
      <c r="S751" s="34">
        <f>SalesTable47[[#This Row],[Profit]]/SalesTable47[[#This Row],[Net Revenue]]</f>
        <v>0.29978821295552471</v>
      </c>
      <c r="T751" s="3"/>
    </row>
    <row r="752" spans="1:20">
      <c r="A752" s="1">
        <v>45793</v>
      </c>
      <c r="B752" t="s">
        <v>810</v>
      </c>
      <c r="C752" t="s">
        <v>58</v>
      </c>
      <c r="D752" t="s">
        <v>59</v>
      </c>
      <c r="E752" t="s">
        <v>17</v>
      </c>
      <c r="F752" t="s">
        <v>31</v>
      </c>
      <c r="G752" t="s">
        <v>32</v>
      </c>
      <c r="H752" t="s">
        <v>33</v>
      </c>
      <c r="I752" s="2">
        <v>8</v>
      </c>
      <c r="J752" s="3">
        <v>20.149999999999999</v>
      </c>
      <c r="K752" s="4">
        <v>0.15</v>
      </c>
      <c r="L752" s="3">
        <v>7.17</v>
      </c>
      <c r="M752" s="3">
        <f>SalesTable47[[#This Row],[Quantity]]*SalesTable47[[#This Row],[Unit Cost]]</f>
        <v>57.36</v>
      </c>
      <c r="N752" s="3">
        <f>SalesTable47[[#This Row],[Net Revenue]]-SalesTable47[[#This Row],[Total Cost]]</f>
        <v>79.660000000000011</v>
      </c>
      <c r="O752" s="2">
        <v>0</v>
      </c>
      <c r="P752" s="3">
        <f>SalesTable47[[#This Row],[Unit Price]]*SalesTable47[[#This Row],[Quantity]]</f>
        <v>161.19999999999999</v>
      </c>
      <c r="Q752" s="3">
        <f>ROUND(SalesTable47[[#This Row],[Unit Price]]*SalesTable47[[#This Row],[Quantity]]*(1-SalesTable47[[#This Row],[Discount %]]),2)</f>
        <v>137.02000000000001</v>
      </c>
      <c r="R752" s="3">
        <f>SalesTable47[[#This Row],[Net Revenue]]-SalesTable47[[#This Row],[Total Cost]]</f>
        <v>79.660000000000011</v>
      </c>
      <c r="S752" s="34">
        <f>SalesTable47[[#This Row],[Profit]]/SalesTable47[[#This Row],[Net Revenue]]</f>
        <v>0.58137498175448843</v>
      </c>
      <c r="T752" s="3"/>
    </row>
    <row r="753" spans="1:20">
      <c r="A753" s="1">
        <v>45724</v>
      </c>
      <c r="B753" t="s">
        <v>811</v>
      </c>
      <c r="C753" t="s">
        <v>69</v>
      </c>
      <c r="D753" t="s">
        <v>70</v>
      </c>
      <c r="E753" t="s">
        <v>30</v>
      </c>
      <c r="F753" t="s">
        <v>41</v>
      </c>
      <c r="G753" t="s">
        <v>42</v>
      </c>
      <c r="H753" t="s">
        <v>33</v>
      </c>
      <c r="I753" s="2">
        <v>1</v>
      </c>
      <c r="J753" s="3">
        <v>39.909999999999997</v>
      </c>
      <c r="K753" s="4">
        <v>0</v>
      </c>
      <c r="L753" s="3">
        <v>18.61</v>
      </c>
      <c r="M753" s="3">
        <f>SalesTable47[[#This Row],[Quantity]]*SalesTable47[[#This Row],[Unit Cost]]</f>
        <v>18.61</v>
      </c>
      <c r="N753" s="3">
        <f>SalesTable47[[#This Row],[Net Revenue]]-SalesTable47[[#This Row],[Total Cost]]</f>
        <v>21.299999999999997</v>
      </c>
      <c r="O753" s="2">
        <v>0</v>
      </c>
      <c r="P753" s="3">
        <f>SalesTable47[[#This Row],[Unit Price]]*SalesTable47[[#This Row],[Quantity]]</f>
        <v>39.909999999999997</v>
      </c>
      <c r="Q753" s="3">
        <f>ROUND(SalesTable47[[#This Row],[Unit Price]]*SalesTable47[[#This Row],[Quantity]]*(1-SalesTable47[[#This Row],[Discount %]]),2)</f>
        <v>39.909999999999997</v>
      </c>
      <c r="R753" s="3">
        <f>SalesTable47[[#This Row],[Net Revenue]]-SalesTable47[[#This Row],[Total Cost]]</f>
        <v>21.299999999999997</v>
      </c>
      <c r="S753" s="34">
        <f>SalesTable47[[#This Row],[Profit]]/SalesTable47[[#This Row],[Net Revenue]]</f>
        <v>0.53370082686043596</v>
      </c>
      <c r="T753" s="3"/>
    </row>
    <row r="754" spans="1:20">
      <c r="A754" s="1">
        <v>45993</v>
      </c>
      <c r="B754" t="s">
        <v>812</v>
      </c>
      <c r="C754" t="s">
        <v>89</v>
      </c>
      <c r="D754" t="s">
        <v>90</v>
      </c>
      <c r="E754" t="s">
        <v>75</v>
      </c>
      <c r="F754" t="s">
        <v>18</v>
      </c>
      <c r="G754" t="s">
        <v>19</v>
      </c>
      <c r="H754" t="s">
        <v>33</v>
      </c>
      <c r="I754" s="2">
        <v>6</v>
      </c>
      <c r="J754" s="3">
        <v>18.98</v>
      </c>
      <c r="K754" s="4">
        <v>0.1</v>
      </c>
      <c r="L754" s="3">
        <v>6.82</v>
      </c>
      <c r="M754" s="3">
        <f>SalesTable47[[#This Row],[Quantity]]*SalesTable47[[#This Row],[Unit Cost]]</f>
        <v>40.92</v>
      </c>
      <c r="N754" s="3">
        <f>SalesTable47[[#This Row],[Net Revenue]]-SalesTable47[[#This Row],[Total Cost]]</f>
        <v>61.569999999999993</v>
      </c>
      <c r="O754" s="2">
        <v>0</v>
      </c>
      <c r="P754" s="3">
        <f>SalesTable47[[#This Row],[Unit Price]]*SalesTable47[[#This Row],[Quantity]]</f>
        <v>113.88</v>
      </c>
      <c r="Q754" s="3">
        <f>ROUND(SalesTable47[[#This Row],[Unit Price]]*SalesTable47[[#This Row],[Quantity]]*(1-SalesTable47[[#This Row],[Discount %]]),2)</f>
        <v>102.49</v>
      </c>
      <c r="R754" s="3">
        <f>SalesTable47[[#This Row],[Net Revenue]]-SalesTable47[[#This Row],[Total Cost]]</f>
        <v>61.569999999999993</v>
      </c>
      <c r="S754" s="34">
        <f>SalesTable47[[#This Row],[Profit]]/SalesTable47[[#This Row],[Net Revenue]]</f>
        <v>0.60074153575958622</v>
      </c>
      <c r="T754" s="3"/>
    </row>
    <row r="755" spans="1:20">
      <c r="A755" s="1">
        <v>45774</v>
      </c>
      <c r="B755" t="s">
        <v>813</v>
      </c>
      <c r="C755" t="s">
        <v>69</v>
      </c>
      <c r="D755" t="s">
        <v>70</v>
      </c>
      <c r="E755" t="s">
        <v>30</v>
      </c>
      <c r="F755" t="s">
        <v>25</v>
      </c>
      <c r="G755" t="s">
        <v>26</v>
      </c>
      <c r="H755" t="s">
        <v>33</v>
      </c>
      <c r="I755" s="2">
        <v>4</v>
      </c>
      <c r="J755" s="3">
        <v>40.380000000000003</v>
      </c>
      <c r="K755" s="4">
        <v>0.05</v>
      </c>
      <c r="L755" s="3">
        <v>18.309999999999999</v>
      </c>
      <c r="M755" s="3">
        <f>SalesTable47[[#This Row],[Quantity]]*SalesTable47[[#This Row],[Unit Cost]]</f>
        <v>73.239999999999995</v>
      </c>
      <c r="N755" s="3">
        <f>SalesTable47[[#This Row],[Net Revenue]]-SalesTable47[[#This Row],[Total Cost]]</f>
        <v>80.2</v>
      </c>
      <c r="O755" s="2">
        <v>0</v>
      </c>
      <c r="P755" s="3">
        <f>SalesTable47[[#This Row],[Unit Price]]*SalesTable47[[#This Row],[Quantity]]</f>
        <v>161.52000000000001</v>
      </c>
      <c r="Q755" s="3">
        <f>ROUND(SalesTable47[[#This Row],[Unit Price]]*SalesTable47[[#This Row],[Quantity]]*(1-SalesTable47[[#This Row],[Discount %]]),2)</f>
        <v>153.44</v>
      </c>
      <c r="R755" s="3">
        <f>SalesTable47[[#This Row],[Net Revenue]]-SalesTable47[[#This Row],[Total Cost]]</f>
        <v>80.2</v>
      </c>
      <c r="S755" s="34">
        <f>SalesTable47[[#This Row],[Profit]]/SalesTable47[[#This Row],[Net Revenue]]</f>
        <v>0.52267987486965595</v>
      </c>
      <c r="T755" s="3"/>
    </row>
    <row r="756" spans="1:20">
      <c r="A756" s="1">
        <v>45674</v>
      </c>
      <c r="B756" t="s">
        <v>814</v>
      </c>
      <c r="C756" t="s">
        <v>58</v>
      </c>
      <c r="D756" t="s">
        <v>59</v>
      </c>
      <c r="E756" t="s">
        <v>17</v>
      </c>
      <c r="F756" t="s">
        <v>25</v>
      </c>
      <c r="G756" t="s">
        <v>26</v>
      </c>
      <c r="H756" t="s">
        <v>20</v>
      </c>
      <c r="I756" s="2">
        <v>8</v>
      </c>
      <c r="J756" s="3">
        <v>19.690000000000001</v>
      </c>
      <c r="K756" s="4">
        <v>0.15</v>
      </c>
      <c r="L756" s="3">
        <v>7.41</v>
      </c>
      <c r="M756" s="3">
        <f>SalesTable47[[#This Row],[Quantity]]*SalesTable47[[#This Row],[Unit Cost]]</f>
        <v>59.28</v>
      </c>
      <c r="N756" s="3">
        <f>SalesTable47[[#This Row],[Net Revenue]]-SalesTable47[[#This Row],[Total Cost]]</f>
        <v>74.609999999999985</v>
      </c>
      <c r="O756" s="2">
        <v>8</v>
      </c>
      <c r="P756" s="3">
        <f>SalesTable47[[#This Row],[Unit Price]]*SalesTable47[[#This Row],[Quantity]]</f>
        <v>157.52000000000001</v>
      </c>
      <c r="Q756" s="3">
        <f>ROUND(SalesTable47[[#This Row],[Unit Price]]*SalesTable47[[#This Row],[Quantity]]*(1-SalesTable47[[#This Row],[Discount %]]),2)</f>
        <v>133.88999999999999</v>
      </c>
      <c r="R756" s="3">
        <f>SalesTable47[[#This Row],[Net Revenue]]-SalesTable47[[#This Row],[Total Cost]]</f>
        <v>74.609999999999985</v>
      </c>
      <c r="S756" s="34">
        <f>SalesTable47[[#This Row],[Profit]]/SalesTable47[[#This Row],[Net Revenue]]</f>
        <v>0.55724848756441847</v>
      </c>
      <c r="T756" s="3"/>
    </row>
    <row r="757" spans="1:20">
      <c r="A757" s="1">
        <v>45679</v>
      </c>
      <c r="B757" t="s">
        <v>815</v>
      </c>
      <c r="C757" t="s">
        <v>45</v>
      </c>
      <c r="D757" t="s">
        <v>46</v>
      </c>
      <c r="E757" t="s">
        <v>24</v>
      </c>
      <c r="F757" t="s">
        <v>41</v>
      </c>
      <c r="G757" t="s">
        <v>42</v>
      </c>
      <c r="H757" t="s">
        <v>33</v>
      </c>
      <c r="I757" s="2">
        <v>4</v>
      </c>
      <c r="J757" s="3">
        <v>23.61</v>
      </c>
      <c r="K757" s="4">
        <v>0.1</v>
      </c>
      <c r="L757" s="3">
        <v>8.3800000000000008</v>
      </c>
      <c r="M757" s="3">
        <f>SalesTable47[[#This Row],[Quantity]]*SalesTable47[[#This Row],[Unit Cost]]</f>
        <v>33.520000000000003</v>
      </c>
      <c r="N757" s="3">
        <f>SalesTable47[[#This Row],[Net Revenue]]-SalesTable47[[#This Row],[Total Cost]]</f>
        <v>51.48</v>
      </c>
      <c r="O757" s="2">
        <v>0</v>
      </c>
      <c r="P757" s="3">
        <f>SalesTable47[[#This Row],[Unit Price]]*SalesTable47[[#This Row],[Quantity]]</f>
        <v>94.44</v>
      </c>
      <c r="Q757" s="3">
        <f>ROUND(SalesTable47[[#This Row],[Unit Price]]*SalesTable47[[#This Row],[Quantity]]*(1-SalesTable47[[#This Row],[Discount %]]),2)</f>
        <v>85</v>
      </c>
      <c r="R757" s="3">
        <f>SalesTable47[[#This Row],[Net Revenue]]-SalesTable47[[#This Row],[Total Cost]]</f>
        <v>51.48</v>
      </c>
      <c r="S757" s="34">
        <f>SalesTable47[[#This Row],[Profit]]/SalesTable47[[#This Row],[Net Revenue]]</f>
        <v>0.60564705882352943</v>
      </c>
      <c r="T757" s="3"/>
    </row>
    <row r="758" spans="1:20">
      <c r="A758" s="1">
        <v>45715</v>
      </c>
      <c r="B758" t="s">
        <v>816</v>
      </c>
      <c r="C758" t="s">
        <v>15</v>
      </c>
      <c r="D758" t="s">
        <v>16</v>
      </c>
      <c r="E758" t="s">
        <v>17</v>
      </c>
      <c r="F758" t="s">
        <v>52</v>
      </c>
      <c r="G758" t="s">
        <v>53</v>
      </c>
      <c r="H758" t="s">
        <v>33</v>
      </c>
      <c r="I758" s="2">
        <v>9</v>
      </c>
      <c r="J758" s="3">
        <v>30.16</v>
      </c>
      <c r="K758" s="4">
        <v>0</v>
      </c>
      <c r="L758" s="3">
        <v>11.92</v>
      </c>
      <c r="M758" s="3">
        <f>SalesTable47[[#This Row],[Quantity]]*SalesTable47[[#This Row],[Unit Cost]]</f>
        <v>107.28</v>
      </c>
      <c r="N758" s="3">
        <f>SalesTable47[[#This Row],[Net Revenue]]-SalesTable47[[#This Row],[Total Cost]]</f>
        <v>164.16</v>
      </c>
      <c r="O758" s="2">
        <v>0</v>
      </c>
      <c r="P758" s="3">
        <f>SalesTable47[[#This Row],[Unit Price]]*SalesTable47[[#This Row],[Quantity]]</f>
        <v>271.44</v>
      </c>
      <c r="Q758" s="3">
        <f>ROUND(SalesTable47[[#This Row],[Unit Price]]*SalesTable47[[#This Row],[Quantity]]*(1-SalesTable47[[#This Row],[Discount %]]),2)</f>
        <v>271.44</v>
      </c>
      <c r="R758" s="3">
        <f>SalesTable47[[#This Row],[Net Revenue]]-SalesTable47[[#This Row],[Total Cost]]</f>
        <v>164.16</v>
      </c>
      <c r="S758" s="34">
        <f>SalesTable47[[#This Row],[Profit]]/SalesTable47[[#This Row],[Net Revenue]]</f>
        <v>0.60477453580901852</v>
      </c>
      <c r="T758" s="3"/>
    </row>
    <row r="759" spans="1:20">
      <c r="A759" s="1">
        <v>45677</v>
      </c>
      <c r="B759" t="s">
        <v>817</v>
      </c>
      <c r="C759" t="s">
        <v>89</v>
      </c>
      <c r="D759" t="s">
        <v>90</v>
      </c>
      <c r="E759" t="s">
        <v>75</v>
      </c>
      <c r="F759" t="s">
        <v>18</v>
      </c>
      <c r="G759" t="s">
        <v>19</v>
      </c>
      <c r="H759" t="s">
        <v>33</v>
      </c>
      <c r="I759" s="2">
        <v>10</v>
      </c>
      <c r="J759" s="3">
        <v>19.45</v>
      </c>
      <c r="K759" s="4">
        <v>0</v>
      </c>
      <c r="L759" s="3">
        <v>6.82</v>
      </c>
      <c r="M759" s="3">
        <f>SalesTable47[[#This Row],[Quantity]]*SalesTable47[[#This Row],[Unit Cost]]</f>
        <v>68.2</v>
      </c>
      <c r="N759" s="3">
        <f>SalesTable47[[#This Row],[Net Revenue]]-SalesTable47[[#This Row],[Total Cost]]</f>
        <v>126.3</v>
      </c>
      <c r="O759" s="2">
        <v>0</v>
      </c>
      <c r="P759" s="3">
        <f>SalesTable47[[#This Row],[Unit Price]]*SalesTable47[[#This Row],[Quantity]]</f>
        <v>194.5</v>
      </c>
      <c r="Q759" s="3">
        <f>ROUND(SalesTable47[[#This Row],[Unit Price]]*SalesTable47[[#This Row],[Quantity]]*(1-SalesTable47[[#This Row],[Discount %]]),2)</f>
        <v>194.5</v>
      </c>
      <c r="R759" s="3">
        <f>SalesTable47[[#This Row],[Net Revenue]]-SalesTable47[[#This Row],[Total Cost]]</f>
        <v>126.3</v>
      </c>
      <c r="S759" s="34">
        <f>SalesTable47[[#This Row],[Profit]]/SalesTable47[[#This Row],[Net Revenue]]</f>
        <v>0.64935732647814903</v>
      </c>
      <c r="T759" s="3"/>
    </row>
    <row r="760" spans="1:20">
      <c r="A760" s="1">
        <v>45678</v>
      </c>
      <c r="B760" t="s">
        <v>818</v>
      </c>
      <c r="C760" t="s">
        <v>49</v>
      </c>
      <c r="D760" t="s">
        <v>50</v>
      </c>
      <c r="E760" t="s">
        <v>30</v>
      </c>
      <c r="F760" t="s">
        <v>18</v>
      </c>
      <c r="G760" t="s">
        <v>19</v>
      </c>
      <c r="H760" t="s">
        <v>33</v>
      </c>
      <c r="I760" s="2">
        <v>5</v>
      </c>
      <c r="J760" s="3">
        <v>190.53</v>
      </c>
      <c r="K760" s="4">
        <v>0.1</v>
      </c>
      <c r="L760" s="3">
        <v>116.08</v>
      </c>
      <c r="M760" s="3">
        <f>SalesTable47[[#This Row],[Quantity]]*SalesTable47[[#This Row],[Unit Cost]]</f>
        <v>580.4</v>
      </c>
      <c r="N760" s="3">
        <f>SalesTable47[[#This Row],[Net Revenue]]-SalesTable47[[#This Row],[Total Cost]]</f>
        <v>276.99</v>
      </c>
      <c r="O760" s="2">
        <v>0</v>
      </c>
      <c r="P760" s="3">
        <f>SalesTable47[[#This Row],[Unit Price]]*SalesTable47[[#This Row],[Quantity]]</f>
        <v>952.65</v>
      </c>
      <c r="Q760" s="3">
        <f>ROUND(SalesTable47[[#This Row],[Unit Price]]*SalesTable47[[#This Row],[Quantity]]*(1-SalesTable47[[#This Row],[Discount %]]),2)</f>
        <v>857.39</v>
      </c>
      <c r="R760" s="3">
        <f>SalesTable47[[#This Row],[Net Revenue]]-SalesTable47[[#This Row],[Total Cost]]</f>
        <v>276.99</v>
      </c>
      <c r="S760" s="34">
        <f>SalesTable47[[#This Row],[Profit]]/SalesTable47[[#This Row],[Net Revenue]]</f>
        <v>0.3230618504997726</v>
      </c>
      <c r="T760" s="3"/>
    </row>
    <row r="761" spans="1:20">
      <c r="A761" s="1">
        <v>45755</v>
      </c>
      <c r="B761" t="s">
        <v>819</v>
      </c>
      <c r="C761" t="s">
        <v>58</v>
      </c>
      <c r="D761" t="s">
        <v>59</v>
      </c>
      <c r="E761" t="s">
        <v>17</v>
      </c>
      <c r="F761" t="s">
        <v>52</v>
      </c>
      <c r="G761" t="s">
        <v>53</v>
      </c>
      <c r="H761" t="s">
        <v>20</v>
      </c>
      <c r="I761" s="2">
        <v>7</v>
      </c>
      <c r="J761" s="3">
        <v>19.59</v>
      </c>
      <c r="K761" s="4">
        <v>0.2</v>
      </c>
      <c r="L761" s="3">
        <v>7.2</v>
      </c>
      <c r="M761" s="3">
        <f>SalesTable47[[#This Row],[Quantity]]*SalesTable47[[#This Row],[Unit Cost]]</f>
        <v>50.4</v>
      </c>
      <c r="N761" s="3">
        <f>SalesTable47[[#This Row],[Net Revenue]]-SalesTable47[[#This Row],[Total Cost]]</f>
        <v>59.300000000000004</v>
      </c>
      <c r="O761" s="2">
        <v>7</v>
      </c>
      <c r="P761" s="3">
        <f>SalesTable47[[#This Row],[Unit Price]]*SalesTable47[[#This Row],[Quantity]]</f>
        <v>137.13</v>
      </c>
      <c r="Q761" s="3">
        <f>ROUND(SalesTable47[[#This Row],[Unit Price]]*SalesTable47[[#This Row],[Quantity]]*(1-SalesTable47[[#This Row],[Discount %]]),2)</f>
        <v>109.7</v>
      </c>
      <c r="R761" s="3">
        <f>SalesTable47[[#This Row],[Net Revenue]]-SalesTable47[[#This Row],[Total Cost]]</f>
        <v>59.300000000000004</v>
      </c>
      <c r="S761" s="34">
        <f>SalesTable47[[#This Row],[Profit]]/SalesTable47[[#This Row],[Net Revenue]]</f>
        <v>0.54056517775752055</v>
      </c>
      <c r="T761" s="3"/>
    </row>
    <row r="762" spans="1:20">
      <c r="A762" s="1">
        <v>45803</v>
      </c>
      <c r="B762" t="s">
        <v>820</v>
      </c>
      <c r="C762" t="s">
        <v>82</v>
      </c>
      <c r="D762" t="s">
        <v>83</v>
      </c>
      <c r="E762" t="s">
        <v>75</v>
      </c>
      <c r="F762" t="s">
        <v>18</v>
      </c>
      <c r="G762" t="s">
        <v>19</v>
      </c>
      <c r="H762" t="s">
        <v>33</v>
      </c>
      <c r="I762" s="2">
        <v>4</v>
      </c>
      <c r="J762" s="3">
        <v>27.26</v>
      </c>
      <c r="K762" s="4">
        <v>0</v>
      </c>
      <c r="L762" s="3">
        <v>11.91</v>
      </c>
      <c r="M762" s="3">
        <f>SalesTable47[[#This Row],[Quantity]]*SalesTable47[[#This Row],[Unit Cost]]</f>
        <v>47.64</v>
      </c>
      <c r="N762" s="3">
        <f>SalesTable47[[#This Row],[Net Revenue]]-SalesTable47[[#This Row],[Total Cost]]</f>
        <v>61.400000000000006</v>
      </c>
      <c r="O762" s="2">
        <v>0</v>
      </c>
      <c r="P762" s="3">
        <f>SalesTable47[[#This Row],[Unit Price]]*SalesTable47[[#This Row],[Quantity]]</f>
        <v>109.04</v>
      </c>
      <c r="Q762" s="3">
        <f>ROUND(SalesTable47[[#This Row],[Unit Price]]*SalesTable47[[#This Row],[Quantity]]*(1-SalesTable47[[#This Row],[Discount %]]),2)</f>
        <v>109.04</v>
      </c>
      <c r="R762" s="3">
        <f>SalesTable47[[#This Row],[Net Revenue]]-SalesTable47[[#This Row],[Total Cost]]</f>
        <v>61.400000000000006</v>
      </c>
      <c r="S762" s="34">
        <f>SalesTable47[[#This Row],[Profit]]/SalesTable47[[#This Row],[Net Revenue]]</f>
        <v>0.56309611151870875</v>
      </c>
      <c r="T762" s="3"/>
    </row>
    <row r="763" spans="1:20">
      <c r="A763" s="1">
        <v>45854</v>
      </c>
      <c r="B763" t="s">
        <v>821</v>
      </c>
      <c r="C763" t="s">
        <v>89</v>
      </c>
      <c r="D763" t="s">
        <v>90</v>
      </c>
      <c r="E763" t="s">
        <v>75</v>
      </c>
      <c r="F763" t="s">
        <v>52</v>
      </c>
      <c r="G763" t="s">
        <v>53</v>
      </c>
      <c r="H763" t="s">
        <v>33</v>
      </c>
      <c r="I763" s="2">
        <v>4</v>
      </c>
      <c r="J763" s="3">
        <v>18.899999999999999</v>
      </c>
      <c r="K763" s="4">
        <v>0.1</v>
      </c>
      <c r="L763" s="3">
        <v>6.99</v>
      </c>
      <c r="M763" s="3">
        <f>SalesTable47[[#This Row],[Quantity]]*SalesTable47[[#This Row],[Unit Cost]]</f>
        <v>27.96</v>
      </c>
      <c r="N763" s="3">
        <f>SalesTable47[[#This Row],[Net Revenue]]-SalesTable47[[#This Row],[Total Cost]]</f>
        <v>40.080000000000005</v>
      </c>
      <c r="O763" s="2">
        <v>0</v>
      </c>
      <c r="P763" s="3">
        <f>SalesTable47[[#This Row],[Unit Price]]*SalesTable47[[#This Row],[Quantity]]</f>
        <v>75.599999999999994</v>
      </c>
      <c r="Q763" s="3">
        <f>ROUND(SalesTable47[[#This Row],[Unit Price]]*SalesTable47[[#This Row],[Quantity]]*(1-SalesTable47[[#This Row],[Discount %]]),2)</f>
        <v>68.040000000000006</v>
      </c>
      <c r="R763" s="3">
        <f>SalesTable47[[#This Row],[Net Revenue]]-SalesTable47[[#This Row],[Total Cost]]</f>
        <v>40.080000000000005</v>
      </c>
      <c r="S763" s="34">
        <f>SalesTable47[[#This Row],[Profit]]/SalesTable47[[#This Row],[Net Revenue]]</f>
        <v>0.58906525573192248</v>
      </c>
      <c r="T763" s="3"/>
    </row>
    <row r="764" spans="1:20">
      <c r="A764" s="1">
        <v>45914</v>
      </c>
      <c r="B764" t="s">
        <v>822</v>
      </c>
      <c r="C764" t="s">
        <v>45</v>
      </c>
      <c r="D764" t="s">
        <v>46</v>
      </c>
      <c r="E764" t="s">
        <v>24</v>
      </c>
      <c r="F764" t="s">
        <v>52</v>
      </c>
      <c r="G764" t="s">
        <v>53</v>
      </c>
      <c r="H764" t="s">
        <v>20</v>
      </c>
      <c r="I764" s="2">
        <v>3</v>
      </c>
      <c r="J764" s="3">
        <v>23.64</v>
      </c>
      <c r="K764" s="4">
        <v>0.05</v>
      </c>
      <c r="L764" s="3">
        <v>8.57</v>
      </c>
      <c r="M764" s="3">
        <f>SalesTable47[[#This Row],[Quantity]]*SalesTable47[[#This Row],[Unit Cost]]</f>
        <v>25.71</v>
      </c>
      <c r="N764" s="3">
        <f>SalesTable47[[#This Row],[Net Revenue]]-SalesTable47[[#This Row],[Total Cost]]</f>
        <v>41.660000000000004</v>
      </c>
      <c r="O764" s="2">
        <v>3</v>
      </c>
      <c r="P764" s="3">
        <f>SalesTable47[[#This Row],[Unit Price]]*SalesTable47[[#This Row],[Quantity]]</f>
        <v>70.92</v>
      </c>
      <c r="Q764" s="3">
        <f>ROUND(SalesTable47[[#This Row],[Unit Price]]*SalesTable47[[#This Row],[Quantity]]*(1-SalesTable47[[#This Row],[Discount %]]),2)</f>
        <v>67.37</v>
      </c>
      <c r="R764" s="3">
        <f>SalesTable47[[#This Row],[Net Revenue]]-SalesTable47[[#This Row],[Total Cost]]</f>
        <v>41.660000000000004</v>
      </c>
      <c r="S764" s="34">
        <f>SalesTable47[[#This Row],[Profit]]/SalesTable47[[#This Row],[Net Revenue]]</f>
        <v>0.61837613180941076</v>
      </c>
      <c r="T764" s="3"/>
    </row>
    <row r="765" spans="1:20">
      <c r="A765" s="1">
        <v>46008</v>
      </c>
      <c r="B765" t="s">
        <v>823</v>
      </c>
      <c r="C765" t="s">
        <v>45</v>
      </c>
      <c r="D765" t="s">
        <v>46</v>
      </c>
      <c r="E765" t="s">
        <v>24</v>
      </c>
      <c r="F765" t="s">
        <v>25</v>
      </c>
      <c r="G765" t="s">
        <v>26</v>
      </c>
      <c r="H765" t="s">
        <v>20</v>
      </c>
      <c r="I765" s="2">
        <v>3</v>
      </c>
      <c r="J765" s="3">
        <v>23.55</v>
      </c>
      <c r="K765" s="4">
        <v>0.15</v>
      </c>
      <c r="L765" s="3">
        <v>8.56</v>
      </c>
      <c r="M765" s="3">
        <f>SalesTable47[[#This Row],[Quantity]]*SalesTable47[[#This Row],[Unit Cost]]</f>
        <v>25.68</v>
      </c>
      <c r="N765" s="3">
        <f>SalesTable47[[#This Row],[Net Revenue]]-SalesTable47[[#This Row],[Total Cost]]</f>
        <v>34.369999999999997</v>
      </c>
      <c r="O765" s="2">
        <v>3</v>
      </c>
      <c r="P765" s="3">
        <f>SalesTable47[[#This Row],[Unit Price]]*SalesTable47[[#This Row],[Quantity]]</f>
        <v>70.650000000000006</v>
      </c>
      <c r="Q765" s="3">
        <f>ROUND(SalesTable47[[#This Row],[Unit Price]]*SalesTable47[[#This Row],[Quantity]]*(1-SalesTable47[[#This Row],[Discount %]]),2)</f>
        <v>60.05</v>
      </c>
      <c r="R765" s="3">
        <f>SalesTable47[[#This Row],[Net Revenue]]-SalesTable47[[#This Row],[Total Cost]]</f>
        <v>34.369999999999997</v>
      </c>
      <c r="S765" s="34">
        <f>SalesTable47[[#This Row],[Profit]]/SalesTable47[[#This Row],[Net Revenue]]</f>
        <v>0.57235636969192338</v>
      </c>
      <c r="T765" s="3"/>
    </row>
    <row r="766" spans="1:20">
      <c r="A766" s="1">
        <v>45785</v>
      </c>
      <c r="B766" t="s">
        <v>824</v>
      </c>
      <c r="C766" t="s">
        <v>22</v>
      </c>
      <c r="D766" t="s">
        <v>23</v>
      </c>
      <c r="E766" t="s">
        <v>24</v>
      </c>
      <c r="F766" t="s">
        <v>52</v>
      </c>
      <c r="G766" t="s">
        <v>53</v>
      </c>
      <c r="H766" t="s">
        <v>20</v>
      </c>
      <c r="I766" s="2">
        <v>1</v>
      </c>
      <c r="J766" s="3">
        <v>12.66</v>
      </c>
      <c r="K766" s="4">
        <v>0</v>
      </c>
      <c r="L766" s="3">
        <v>4.25</v>
      </c>
      <c r="M766" s="3">
        <f>SalesTable47[[#This Row],[Quantity]]*SalesTable47[[#This Row],[Unit Cost]]</f>
        <v>4.25</v>
      </c>
      <c r="N766" s="3">
        <f>SalesTable47[[#This Row],[Net Revenue]]-SalesTable47[[#This Row],[Total Cost]]</f>
        <v>8.41</v>
      </c>
      <c r="O766" s="2">
        <v>1</v>
      </c>
      <c r="P766" s="3">
        <f>SalesTable47[[#This Row],[Unit Price]]*SalesTable47[[#This Row],[Quantity]]</f>
        <v>12.66</v>
      </c>
      <c r="Q766" s="3">
        <f>ROUND(SalesTable47[[#This Row],[Unit Price]]*SalesTable47[[#This Row],[Quantity]]*(1-SalesTable47[[#This Row],[Discount %]]),2)</f>
        <v>12.66</v>
      </c>
      <c r="R766" s="3">
        <f>SalesTable47[[#This Row],[Net Revenue]]-SalesTable47[[#This Row],[Total Cost]]</f>
        <v>8.41</v>
      </c>
      <c r="S766" s="34">
        <f>SalesTable47[[#This Row],[Profit]]/SalesTable47[[#This Row],[Net Revenue]]</f>
        <v>0.66429699842022116</v>
      </c>
      <c r="T766" s="3"/>
    </row>
    <row r="767" spans="1:20">
      <c r="A767" s="1">
        <v>45823</v>
      </c>
      <c r="B767" t="s">
        <v>825</v>
      </c>
      <c r="C767" t="s">
        <v>45</v>
      </c>
      <c r="D767" t="s">
        <v>46</v>
      </c>
      <c r="E767" t="s">
        <v>24</v>
      </c>
      <c r="F767" t="s">
        <v>25</v>
      </c>
      <c r="G767" t="s">
        <v>26</v>
      </c>
      <c r="H767" t="s">
        <v>33</v>
      </c>
      <c r="I767" s="2">
        <v>2</v>
      </c>
      <c r="J767" s="3">
        <v>23.11</v>
      </c>
      <c r="K767" s="4">
        <v>0.2</v>
      </c>
      <c r="L767" s="3">
        <v>8.34</v>
      </c>
      <c r="M767" s="3">
        <f>SalesTable47[[#This Row],[Quantity]]*SalesTable47[[#This Row],[Unit Cost]]</f>
        <v>16.68</v>
      </c>
      <c r="N767" s="3">
        <f>SalesTable47[[#This Row],[Net Revenue]]-SalesTable47[[#This Row],[Total Cost]]</f>
        <v>20.299999999999997</v>
      </c>
      <c r="O767" s="2">
        <v>0</v>
      </c>
      <c r="P767" s="3">
        <f>SalesTable47[[#This Row],[Unit Price]]*SalesTable47[[#This Row],[Quantity]]</f>
        <v>46.22</v>
      </c>
      <c r="Q767" s="3">
        <f>ROUND(SalesTable47[[#This Row],[Unit Price]]*SalesTable47[[#This Row],[Quantity]]*(1-SalesTable47[[#This Row],[Discount %]]),2)</f>
        <v>36.979999999999997</v>
      </c>
      <c r="R767" s="3">
        <f>SalesTable47[[#This Row],[Net Revenue]]-SalesTable47[[#This Row],[Total Cost]]</f>
        <v>20.299999999999997</v>
      </c>
      <c r="S767" s="34">
        <f>SalesTable47[[#This Row],[Profit]]/SalesTable47[[#This Row],[Net Revenue]]</f>
        <v>0.54894537587885339</v>
      </c>
      <c r="T767" s="3"/>
    </row>
    <row r="768" spans="1:20">
      <c r="A768" s="1">
        <v>45976</v>
      </c>
      <c r="B768" t="s">
        <v>826</v>
      </c>
      <c r="C768" t="s">
        <v>69</v>
      </c>
      <c r="D768" t="s">
        <v>70</v>
      </c>
      <c r="E768" t="s">
        <v>30</v>
      </c>
      <c r="F768" t="s">
        <v>31</v>
      </c>
      <c r="G768" t="s">
        <v>32</v>
      </c>
      <c r="H768" t="s">
        <v>33</v>
      </c>
      <c r="I768" s="2">
        <v>3</v>
      </c>
      <c r="J768" s="3">
        <v>40.89</v>
      </c>
      <c r="K768" s="4">
        <v>0.2</v>
      </c>
      <c r="L768" s="3">
        <v>18.22</v>
      </c>
      <c r="M768" s="3">
        <f>SalesTable47[[#This Row],[Quantity]]*SalesTable47[[#This Row],[Unit Cost]]</f>
        <v>54.66</v>
      </c>
      <c r="N768" s="3">
        <f>SalesTable47[[#This Row],[Net Revenue]]-SalesTable47[[#This Row],[Total Cost]]</f>
        <v>43.480000000000004</v>
      </c>
      <c r="O768" s="2">
        <v>0</v>
      </c>
      <c r="P768" s="3">
        <f>SalesTable47[[#This Row],[Unit Price]]*SalesTable47[[#This Row],[Quantity]]</f>
        <v>122.67</v>
      </c>
      <c r="Q768" s="3">
        <f>ROUND(SalesTable47[[#This Row],[Unit Price]]*SalesTable47[[#This Row],[Quantity]]*(1-SalesTable47[[#This Row],[Discount %]]),2)</f>
        <v>98.14</v>
      </c>
      <c r="R768" s="3">
        <f>SalesTable47[[#This Row],[Net Revenue]]-SalesTable47[[#This Row],[Total Cost]]</f>
        <v>43.480000000000004</v>
      </c>
      <c r="S768" s="34">
        <f>SalesTable47[[#This Row],[Profit]]/SalesTable47[[#This Row],[Net Revenue]]</f>
        <v>0.4430405543101692</v>
      </c>
      <c r="T768" s="3"/>
    </row>
    <row r="769" spans="1:20">
      <c r="A769" s="1">
        <v>45950</v>
      </c>
      <c r="B769" t="s">
        <v>827</v>
      </c>
      <c r="C769" t="s">
        <v>58</v>
      </c>
      <c r="D769" t="s">
        <v>59</v>
      </c>
      <c r="E769" t="s">
        <v>17</v>
      </c>
      <c r="F769" t="s">
        <v>18</v>
      </c>
      <c r="G769" t="s">
        <v>19</v>
      </c>
      <c r="H769" t="s">
        <v>20</v>
      </c>
      <c r="I769" s="2">
        <v>8</v>
      </c>
      <c r="J769" s="3">
        <v>20.36</v>
      </c>
      <c r="K769" s="4">
        <v>0.2</v>
      </c>
      <c r="L769" s="3">
        <v>7.44</v>
      </c>
      <c r="M769" s="3">
        <f>SalesTable47[[#This Row],[Quantity]]*SalesTable47[[#This Row],[Unit Cost]]</f>
        <v>59.52</v>
      </c>
      <c r="N769" s="3">
        <f>SalesTable47[[#This Row],[Net Revenue]]-SalesTable47[[#This Row],[Total Cost]]</f>
        <v>70.78</v>
      </c>
      <c r="O769" s="2">
        <v>8</v>
      </c>
      <c r="P769" s="3">
        <f>SalesTable47[[#This Row],[Unit Price]]*SalesTable47[[#This Row],[Quantity]]</f>
        <v>162.88</v>
      </c>
      <c r="Q769" s="3">
        <f>ROUND(SalesTable47[[#This Row],[Unit Price]]*SalesTable47[[#This Row],[Quantity]]*(1-SalesTable47[[#This Row],[Discount %]]),2)</f>
        <v>130.30000000000001</v>
      </c>
      <c r="R769" s="3">
        <f>SalesTable47[[#This Row],[Net Revenue]]-SalesTable47[[#This Row],[Total Cost]]</f>
        <v>70.78</v>
      </c>
      <c r="S769" s="34">
        <f>SalesTable47[[#This Row],[Profit]]/SalesTable47[[#This Row],[Net Revenue]]</f>
        <v>0.54320798158096695</v>
      </c>
      <c r="T769" s="3"/>
    </row>
    <row r="770" spans="1:20">
      <c r="A770" s="1">
        <v>45769</v>
      </c>
      <c r="B770" t="s">
        <v>828</v>
      </c>
      <c r="C770" t="s">
        <v>66</v>
      </c>
      <c r="D770" t="s">
        <v>67</v>
      </c>
      <c r="E770" t="s">
        <v>30</v>
      </c>
      <c r="F770" t="s">
        <v>52</v>
      </c>
      <c r="G770" t="s">
        <v>53</v>
      </c>
      <c r="H770" t="s">
        <v>33</v>
      </c>
      <c r="I770" s="2">
        <v>1</v>
      </c>
      <c r="J770" s="3">
        <v>68.38</v>
      </c>
      <c r="K770" s="4">
        <v>0</v>
      </c>
      <c r="L770" s="3">
        <v>34.21</v>
      </c>
      <c r="M770" s="3">
        <f>SalesTable47[[#This Row],[Quantity]]*SalesTable47[[#This Row],[Unit Cost]]</f>
        <v>34.21</v>
      </c>
      <c r="N770" s="3">
        <f>SalesTable47[[#This Row],[Net Revenue]]-SalesTable47[[#This Row],[Total Cost]]</f>
        <v>34.169999999999995</v>
      </c>
      <c r="O770" s="2">
        <v>0</v>
      </c>
      <c r="P770" s="3">
        <f>SalesTable47[[#This Row],[Unit Price]]*SalesTable47[[#This Row],[Quantity]]</f>
        <v>68.38</v>
      </c>
      <c r="Q770" s="3">
        <f>ROUND(SalesTable47[[#This Row],[Unit Price]]*SalesTable47[[#This Row],[Quantity]]*(1-SalesTable47[[#This Row],[Discount %]]),2)</f>
        <v>68.38</v>
      </c>
      <c r="R770" s="3">
        <f>SalesTable47[[#This Row],[Net Revenue]]-SalesTable47[[#This Row],[Total Cost]]</f>
        <v>34.169999999999995</v>
      </c>
      <c r="S770" s="34">
        <f>SalesTable47[[#This Row],[Profit]]/SalesTable47[[#This Row],[Net Revenue]]</f>
        <v>0.49970751681778292</v>
      </c>
      <c r="T770" s="3"/>
    </row>
    <row r="771" spans="1:20">
      <c r="A771" s="1">
        <v>45851</v>
      </c>
      <c r="B771" t="s">
        <v>829</v>
      </c>
      <c r="C771" t="s">
        <v>35</v>
      </c>
      <c r="D771" t="s">
        <v>36</v>
      </c>
      <c r="E771" t="s">
        <v>17</v>
      </c>
      <c r="F771" t="s">
        <v>25</v>
      </c>
      <c r="G771" t="s">
        <v>26</v>
      </c>
      <c r="H771" t="s">
        <v>33</v>
      </c>
      <c r="I771" s="2">
        <v>2</v>
      </c>
      <c r="J771" s="3">
        <v>24.95</v>
      </c>
      <c r="K771" s="4">
        <v>0.1</v>
      </c>
      <c r="L771" s="3">
        <v>9.67</v>
      </c>
      <c r="M771" s="3">
        <f>SalesTable47[[#This Row],[Quantity]]*SalesTable47[[#This Row],[Unit Cost]]</f>
        <v>19.34</v>
      </c>
      <c r="N771" s="3">
        <f>SalesTable47[[#This Row],[Net Revenue]]-SalesTable47[[#This Row],[Total Cost]]</f>
        <v>25.569999999999997</v>
      </c>
      <c r="O771" s="2">
        <v>0</v>
      </c>
      <c r="P771" s="3">
        <f>SalesTable47[[#This Row],[Unit Price]]*SalesTable47[[#This Row],[Quantity]]</f>
        <v>49.9</v>
      </c>
      <c r="Q771" s="3">
        <f>ROUND(SalesTable47[[#This Row],[Unit Price]]*SalesTable47[[#This Row],[Quantity]]*(1-SalesTable47[[#This Row],[Discount %]]),2)</f>
        <v>44.91</v>
      </c>
      <c r="R771" s="3">
        <f>SalesTable47[[#This Row],[Net Revenue]]-SalesTable47[[#This Row],[Total Cost]]</f>
        <v>25.569999999999997</v>
      </c>
      <c r="S771" s="34">
        <f>SalesTable47[[#This Row],[Profit]]/SalesTable47[[#This Row],[Net Revenue]]</f>
        <v>0.56936094411044302</v>
      </c>
      <c r="T771" s="3"/>
    </row>
    <row r="772" spans="1:20">
      <c r="A772" s="1">
        <v>46013</v>
      </c>
      <c r="B772" t="s">
        <v>830</v>
      </c>
      <c r="C772" t="s">
        <v>82</v>
      </c>
      <c r="D772" t="s">
        <v>83</v>
      </c>
      <c r="E772" t="s">
        <v>75</v>
      </c>
      <c r="F772" t="s">
        <v>18</v>
      </c>
      <c r="G772" t="s">
        <v>19</v>
      </c>
      <c r="H772" t="s">
        <v>20</v>
      </c>
      <c r="I772" s="2">
        <v>2</v>
      </c>
      <c r="J772" s="3">
        <v>26.85</v>
      </c>
      <c r="K772" s="4">
        <v>0.1</v>
      </c>
      <c r="L772" s="3">
        <v>11.61</v>
      </c>
      <c r="M772" s="3">
        <f>SalesTable47[[#This Row],[Quantity]]*SalesTable47[[#This Row],[Unit Cost]]</f>
        <v>23.22</v>
      </c>
      <c r="N772" s="3">
        <f>SalesTable47[[#This Row],[Net Revenue]]-SalesTable47[[#This Row],[Total Cost]]</f>
        <v>25.11</v>
      </c>
      <c r="O772" s="2">
        <v>2</v>
      </c>
      <c r="P772" s="3">
        <f>SalesTable47[[#This Row],[Unit Price]]*SalesTable47[[#This Row],[Quantity]]</f>
        <v>53.7</v>
      </c>
      <c r="Q772" s="3">
        <f>ROUND(SalesTable47[[#This Row],[Unit Price]]*SalesTable47[[#This Row],[Quantity]]*(1-SalesTable47[[#This Row],[Discount %]]),2)</f>
        <v>48.33</v>
      </c>
      <c r="R772" s="3">
        <f>SalesTable47[[#This Row],[Net Revenue]]-SalesTable47[[#This Row],[Total Cost]]</f>
        <v>25.11</v>
      </c>
      <c r="S772" s="34">
        <f>SalesTable47[[#This Row],[Profit]]/SalesTable47[[#This Row],[Net Revenue]]</f>
        <v>0.51955307262569828</v>
      </c>
      <c r="T772" s="3"/>
    </row>
    <row r="773" spans="1:20">
      <c r="A773" s="1">
        <v>45921</v>
      </c>
      <c r="B773" t="s">
        <v>831</v>
      </c>
      <c r="C773" t="s">
        <v>39</v>
      </c>
      <c r="D773" t="s">
        <v>40</v>
      </c>
      <c r="E773" t="s">
        <v>30</v>
      </c>
      <c r="F773" t="s">
        <v>52</v>
      </c>
      <c r="G773" t="s">
        <v>53</v>
      </c>
      <c r="H773" t="s">
        <v>33</v>
      </c>
      <c r="I773" s="2">
        <v>7</v>
      </c>
      <c r="J773" s="3">
        <v>55.12</v>
      </c>
      <c r="K773" s="4">
        <v>0</v>
      </c>
      <c r="L773" s="3">
        <v>26.78</v>
      </c>
      <c r="M773" s="3">
        <f>SalesTable47[[#This Row],[Quantity]]*SalesTable47[[#This Row],[Unit Cost]]</f>
        <v>187.46</v>
      </c>
      <c r="N773" s="3">
        <f>SalesTable47[[#This Row],[Net Revenue]]-SalesTable47[[#This Row],[Total Cost]]</f>
        <v>198.37999999999997</v>
      </c>
      <c r="O773" s="2">
        <v>0</v>
      </c>
      <c r="P773" s="3">
        <f>SalesTable47[[#This Row],[Unit Price]]*SalesTable47[[#This Row],[Quantity]]</f>
        <v>385.84</v>
      </c>
      <c r="Q773" s="3">
        <f>ROUND(SalesTable47[[#This Row],[Unit Price]]*SalesTable47[[#This Row],[Quantity]]*(1-SalesTable47[[#This Row],[Discount %]]),2)</f>
        <v>385.84</v>
      </c>
      <c r="R773" s="3">
        <f>SalesTable47[[#This Row],[Net Revenue]]-SalesTable47[[#This Row],[Total Cost]]</f>
        <v>198.37999999999997</v>
      </c>
      <c r="S773" s="34">
        <f>SalesTable47[[#This Row],[Profit]]/SalesTable47[[#This Row],[Net Revenue]]</f>
        <v>0.51415094339622636</v>
      </c>
      <c r="T773" s="3"/>
    </row>
    <row r="774" spans="1:20">
      <c r="A774" s="1">
        <v>45854</v>
      </c>
      <c r="B774" t="s">
        <v>832</v>
      </c>
      <c r="C774" t="s">
        <v>82</v>
      </c>
      <c r="D774" t="s">
        <v>83</v>
      </c>
      <c r="E774" t="s">
        <v>75</v>
      </c>
      <c r="F774" t="s">
        <v>41</v>
      </c>
      <c r="G774" t="s">
        <v>42</v>
      </c>
      <c r="H774" t="s">
        <v>20</v>
      </c>
      <c r="I774" s="2">
        <v>8</v>
      </c>
      <c r="J774" s="3">
        <v>27.88</v>
      </c>
      <c r="K774" s="4">
        <v>0.15</v>
      </c>
      <c r="L774" s="3">
        <v>11.74</v>
      </c>
      <c r="M774" s="3">
        <f>SalesTable47[[#This Row],[Quantity]]*SalesTable47[[#This Row],[Unit Cost]]</f>
        <v>93.92</v>
      </c>
      <c r="N774" s="3">
        <f>SalesTable47[[#This Row],[Net Revenue]]-SalesTable47[[#This Row],[Total Cost]]</f>
        <v>95.660000000000011</v>
      </c>
      <c r="O774" s="2">
        <v>8</v>
      </c>
      <c r="P774" s="3">
        <f>SalesTable47[[#This Row],[Unit Price]]*SalesTable47[[#This Row],[Quantity]]</f>
        <v>223.04</v>
      </c>
      <c r="Q774" s="3">
        <f>ROUND(SalesTable47[[#This Row],[Unit Price]]*SalesTable47[[#This Row],[Quantity]]*(1-SalesTable47[[#This Row],[Discount %]]),2)</f>
        <v>189.58</v>
      </c>
      <c r="R774" s="3">
        <f>SalesTable47[[#This Row],[Net Revenue]]-SalesTable47[[#This Row],[Total Cost]]</f>
        <v>95.660000000000011</v>
      </c>
      <c r="S774" s="34">
        <f>SalesTable47[[#This Row],[Profit]]/SalesTable47[[#This Row],[Net Revenue]]</f>
        <v>0.50458909167633714</v>
      </c>
      <c r="T774" s="3"/>
    </row>
    <row r="775" spans="1:20">
      <c r="A775" s="1">
        <v>46010</v>
      </c>
      <c r="B775" t="s">
        <v>833</v>
      </c>
      <c r="C775" t="s">
        <v>39</v>
      </c>
      <c r="D775" t="s">
        <v>40</v>
      </c>
      <c r="E775" t="s">
        <v>30</v>
      </c>
      <c r="F775" t="s">
        <v>31</v>
      </c>
      <c r="G775" t="s">
        <v>32</v>
      </c>
      <c r="H775" t="s">
        <v>20</v>
      </c>
      <c r="I775" s="2">
        <v>8</v>
      </c>
      <c r="J775" s="3">
        <v>53.51</v>
      </c>
      <c r="K775" s="4">
        <v>0.2</v>
      </c>
      <c r="L775" s="3">
        <v>27.38</v>
      </c>
      <c r="M775" s="3">
        <f>SalesTable47[[#This Row],[Quantity]]*SalesTable47[[#This Row],[Unit Cost]]</f>
        <v>219.04</v>
      </c>
      <c r="N775" s="3">
        <f>SalesTable47[[#This Row],[Net Revenue]]-SalesTable47[[#This Row],[Total Cost]]</f>
        <v>123.41999999999999</v>
      </c>
      <c r="O775" s="2">
        <v>8</v>
      </c>
      <c r="P775" s="3">
        <f>SalesTable47[[#This Row],[Unit Price]]*SalesTable47[[#This Row],[Quantity]]</f>
        <v>428.08</v>
      </c>
      <c r="Q775" s="3">
        <f>ROUND(SalesTable47[[#This Row],[Unit Price]]*SalesTable47[[#This Row],[Quantity]]*(1-SalesTable47[[#This Row],[Discount %]]),2)</f>
        <v>342.46</v>
      </c>
      <c r="R775" s="3">
        <f>SalesTable47[[#This Row],[Net Revenue]]-SalesTable47[[#This Row],[Total Cost]]</f>
        <v>123.41999999999999</v>
      </c>
      <c r="S775" s="34">
        <f>SalesTable47[[#This Row],[Profit]]/SalesTable47[[#This Row],[Net Revenue]]</f>
        <v>0.36039245459323715</v>
      </c>
      <c r="T775" s="3"/>
    </row>
    <row r="776" spans="1:20">
      <c r="A776" s="1">
        <v>45981</v>
      </c>
      <c r="B776" t="s">
        <v>834</v>
      </c>
      <c r="C776" t="s">
        <v>15</v>
      </c>
      <c r="D776" t="s">
        <v>16</v>
      </c>
      <c r="E776" t="s">
        <v>17</v>
      </c>
      <c r="F776" t="s">
        <v>25</v>
      </c>
      <c r="G776" t="s">
        <v>26</v>
      </c>
      <c r="H776" t="s">
        <v>33</v>
      </c>
      <c r="I776" s="2">
        <v>3</v>
      </c>
      <c r="J776" s="3">
        <v>29.96</v>
      </c>
      <c r="K776" s="4">
        <v>0.15</v>
      </c>
      <c r="L776" s="3">
        <v>12.01</v>
      </c>
      <c r="M776" s="3">
        <f>SalesTable47[[#This Row],[Quantity]]*SalesTable47[[#This Row],[Unit Cost]]</f>
        <v>36.03</v>
      </c>
      <c r="N776" s="3">
        <f>SalesTable47[[#This Row],[Net Revenue]]-SalesTable47[[#This Row],[Total Cost]]</f>
        <v>40.370000000000005</v>
      </c>
      <c r="O776" s="2">
        <v>0</v>
      </c>
      <c r="P776" s="3">
        <f>SalesTable47[[#This Row],[Unit Price]]*SalesTable47[[#This Row],[Quantity]]</f>
        <v>89.88</v>
      </c>
      <c r="Q776" s="3">
        <f>ROUND(SalesTable47[[#This Row],[Unit Price]]*SalesTable47[[#This Row],[Quantity]]*(1-SalesTable47[[#This Row],[Discount %]]),2)</f>
        <v>76.400000000000006</v>
      </c>
      <c r="R776" s="3">
        <f>SalesTable47[[#This Row],[Net Revenue]]-SalesTable47[[#This Row],[Total Cost]]</f>
        <v>40.370000000000005</v>
      </c>
      <c r="S776" s="34">
        <f>SalesTable47[[#This Row],[Profit]]/SalesTable47[[#This Row],[Net Revenue]]</f>
        <v>0.52840314136125655</v>
      </c>
      <c r="T776" s="3"/>
    </row>
    <row r="777" spans="1:20">
      <c r="A777" s="1">
        <v>45819</v>
      </c>
      <c r="B777" t="s">
        <v>835</v>
      </c>
      <c r="C777" t="s">
        <v>22</v>
      </c>
      <c r="D777" t="s">
        <v>23</v>
      </c>
      <c r="E777" t="s">
        <v>24</v>
      </c>
      <c r="F777" t="s">
        <v>41</v>
      </c>
      <c r="G777" t="s">
        <v>42</v>
      </c>
      <c r="H777" t="s">
        <v>20</v>
      </c>
      <c r="I777" s="2">
        <v>4</v>
      </c>
      <c r="J777" s="3">
        <v>13.29</v>
      </c>
      <c r="K777" s="4">
        <v>0</v>
      </c>
      <c r="L777" s="3">
        <v>4.32</v>
      </c>
      <c r="M777" s="3">
        <f>SalesTable47[[#This Row],[Quantity]]*SalesTable47[[#This Row],[Unit Cost]]</f>
        <v>17.28</v>
      </c>
      <c r="N777" s="3">
        <f>SalesTable47[[#This Row],[Net Revenue]]-SalesTable47[[#This Row],[Total Cost]]</f>
        <v>35.879999999999995</v>
      </c>
      <c r="O777" s="2">
        <v>4</v>
      </c>
      <c r="P777" s="3">
        <f>SalesTable47[[#This Row],[Unit Price]]*SalesTable47[[#This Row],[Quantity]]</f>
        <v>53.16</v>
      </c>
      <c r="Q777" s="3">
        <f>ROUND(SalesTable47[[#This Row],[Unit Price]]*SalesTable47[[#This Row],[Quantity]]*(1-SalesTable47[[#This Row],[Discount %]]),2)</f>
        <v>53.16</v>
      </c>
      <c r="R777" s="3">
        <f>SalesTable47[[#This Row],[Net Revenue]]-SalesTable47[[#This Row],[Total Cost]]</f>
        <v>35.879999999999995</v>
      </c>
      <c r="S777" s="34">
        <f>SalesTable47[[#This Row],[Profit]]/SalesTable47[[#This Row],[Net Revenue]]</f>
        <v>0.67494356659142207</v>
      </c>
      <c r="T777" s="3"/>
    </row>
    <row r="778" spans="1:20">
      <c r="A778" s="1">
        <v>45800</v>
      </c>
      <c r="B778" t="s">
        <v>836</v>
      </c>
      <c r="C778" t="s">
        <v>82</v>
      </c>
      <c r="D778" t="s">
        <v>83</v>
      </c>
      <c r="E778" t="s">
        <v>75</v>
      </c>
      <c r="F778" t="s">
        <v>41</v>
      </c>
      <c r="G778" t="s">
        <v>42</v>
      </c>
      <c r="H778" t="s">
        <v>20</v>
      </c>
      <c r="I778" s="2">
        <v>5</v>
      </c>
      <c r="J778" s="3">
        <v>27.44</v>
      </c>
      <c r="K778" s="4">
        <v>0.15</v>
      </c>
      <c r="L778" s="3">
        <v>11.79</v>
      </c>
      <c r="M778" s="3">
        <f>SalesTable47[[#This Row],[Quantity]]*SalesTable47[[#This Row],[Unit Cost]]</f>
        <v>58.949999999999996</v>
      </c>
      <c r="N778" s="3">
        <f>SalesTable47[[#This Row],[Net Revenue]]-SalesTable47[[#This Row],[Total Cost]]</f>
        <v>57.670000000000009</v>
      </c>
      <c r="O778" s="2">
        <v>5</v>
      </c>
      <c r="P778" s="3">
        <f>SalesTable47[[#This Row],[Unit Price]]*SalesTable47[[#This Row],[Quantity]]</f>
        <v>137.20000000000002</v>
      </c>
      <c r="Q778" s="3">
        <f>ROUND(SalesTable47[[#This Row],[Unit Price]]*SalesTable47[[#This Row],[Quantity]]*(1-SalesTable47[[#This Row],[Discount %]]),2)</f>
        <v>116.62</v>
      </c>
      <c r="R778" s="3">
        <f>SalesTable47[[#This Row],[Net Revenue]]-SalesTable47[[#This Row],[Total Cost]]</f>
        <v>57.670000000000009</v>
      </c>
      <c r="S778" s="34">
        <f>SalesTable47[[#This Row],[Profit]]/SalesTable47[[#This Row],[Net Revenue]]</f>
        <v>0.49451209055050599</v>
      </c>
      <c r="T778" s="3"/>
    </row>
    <row r="779" spans="1:20">
      <c r="A779" s="1">
        <v>45960</v>
      </c>
      <c r="B779" t="s">
        <v>837</v>
      </c>
      <c r="C779" t="s">
        <v>55</v>
      </c>
      <c r="D779" t="s">
        <v>56</v>
      </c>
      <c r="E779" t="s">
        <v>24</v>
      </c>
      <c r="F779" t="s">
        <v>52</v>
      </c>
      <c r="G779" t="s">
        <v>53</v>
      </c>
      <c r="H779" t="s">
        <v>20</v>
      </c>
      <c r="I779" s="2">
        <v>2</v>
      </c>
      <c r="J779" s="3">
        <v>9.61</v>
      </c>
      <c r="K779" s="4">
        <v>0.1</v>
      </c>
      <c r="L779" s="3">
        <v>2.87</v>
      </c>
      <c r="M779" s="3">
        <f>SalesTable47[[#This Row],[Quantity]]*SalesTable47[[#This Row],[Unit Cost]]</f>
        <v>5.74</v>
      </c>
      <c r="N779" s="3">
        <f>SalesTable47[[#This Row],[Net Revenue]]-SalesTable47[[#This Row],[Total Cost]]</f>
        <v>11.56</v>
      </c>
      <c r="O779" s="2">
        <v>2</v>
      </c>
      <c r="P779" s="3">
        <f>SalesTable47[[#This Row],[Unit Price]]*SalesTable47[[#This Row],[Quantity]]</f>
        <v>19.22</v>
      </c>
      <c r="Q779" s="3">
        <f>ROUND(SalesTable47[[#This Row],[Unit Price]]*SalesTable47[[#This Row],[Quantity]]*(1-SalesTable47[[#This Row],[Discount %]]),2)</f>
        <v>17.3</v>
      </c>
      <c r="R779" s="3">
        <f>SalesTable47[[#This Row],[Net Revenue]]-SalesTable47[[#This Row],[Total Cost]]</f>
        <v>11.56</v>
      </c>
      <c r="S779" s="34">
        <f>SalesTable47[[#This Row],[Profit]]/SalesTable47[[#This Row],[Net Revenue]]</f>
        <v>0.66820809248554913</v>
      </c>
      <c r="T779" s="3"/>
    </row>
    <row r="780" spans="1:20">
      <c r="A780" s="1">
        <v>45956</v>
      </c>
      <c r="B780" t="s">
        <v>838</v>
      </c>
      <c r="C780" t="s">
        <v>89</v>
      </c>
      <c r="D780" t="s">
        <v>90</v>
      </c>
      <c r="E780" t="s">
        <v>75</v>
      </c>
      <c r="F780" t="s">
        <v>31</v>
      </c>
      <c r="G780" t="s">
        <v>32</v>
      </c>
      <c r="H780" t="s">
        <v>33</v>
      </c>
      <c r="I780" s="2">
        <v>2</v>
      </c>
      <c r="J780" s="3">
        <v>19.27</v>
      </c>
      <c r="K780" s="4">
        <v>0.15</v>
      </c>
      <c r="L780" s="3">
        <v>6.8</v>
      </c>
      <c r="M780" s="3">
        <f>SalesTable47[[#This Row],[Quantity]]*SalesTable47[[#This Row],[Unit Cost]]</f>
        <v>13.6</v>
      </c>
      <c r="N780" s="3">
        <f>SalesTable47[[#This Row],[Net Revenue]]-SalesTable47[[#This Row],[Total Cost]]</f>
        <v>19.159999999999997</v>
      </c>
      <c r="O780" s="2">
        <v>0</v>
      </c>
      <c r="P780" s="3">
        <f>SalesTable47[[#This Row],[Unit Price]]*SalesTable47[[#This Row],[Quantity]]</f>
        <v>38.54</v>
      </c>
      <c r="Q780" s="3">
        <f>ROUND(SalesTable47[[#This Row],[Unit Price]]*SalesTable47[[#This Row],[Quantity]]*(1-SalesTable47[[#This Row],[Discount %]]),2)</f>
        <v>32.76</v>
      </c>
      <c r="R780" s="3">
        <f>SalesTable47[[#This Row],[Net Revenue]]-SalesTable47[[#This Row],[Total Cost]]</f>
        <v>19.159999999999997</v>
      </c>
      <c r="S780" s="34">
        <f>SalesTable47[[#This Row],[Profit]]/SalesTable47[[#This Row],[Net Revenue]]</f>
        <v>0.58485958485958478</v>
      </c>
      <c r="T780" s="3"/>
    </row>
    <row r="781" spans="1:20">
      <c r="A781" s="1">
        <v>45736</v>
      </c>
      <c r="B781" t="s">
        <v>839</v>
      </c>
      <c r="C781" t="s">
        <v>89</v>
      </c>
      <c r="D781" t="s">
        <v>90</v>
      </c>
      <c r="E781" t="s">
        <v>75</v>
      </c>
      <c r="F781" t="s">
        <v>41</v>
      </c>
      <c r="G781" t="s">
        <v>42</v>
      </c>
      <c r="H781" t="s">
        <v>33</v>
      </c>
      <c r="I781" s="2">
        <v>9</v>
      </c>
      <c r="J781" s="3">
        <v>18.98</v>
      </c>
      <c r="K781" s="4">
        <v>0.05</v>
      </c>
      <c r="L781" s="3">
        <v>6.82</v>
      </c>
      <c r="M781" s="3">
        <f>SalesTable47[[#This Row],[Quantity]]*SalesTable47[[#This Row],[Unit Cost]]</f>
        <v>61.38</v>
      </c>
      <c r="N781" s="3">
        <f>SalesTable47[[#This Row],[Net Revenue]]-SalesTable47[[#This Row],[Total Cost]]</f>
        <v>100.9</v>
      </c>
      <c r="O781" s="2">
        <v>0</v>
      </c>
      <c r="P781" s="3">
        <f>SalesTable47[[#This Row],[Unit Price]]*SalesTable47[[#This Row],[Quantity]]</f>
        <v>170.82</v>
      </c>
      <c r="Q781" s="3">
        <f>ROUND(SalesTable47[[#This Row],[Unit Price]]*SalesTable47[[#This Row],[Quantity]]*(1-SalesTable47[[#This Row],[Discount %]]),2)</f>
        <v>162.28</v>
      </c>
      <c r="R781" s="3">
        <f>SalesTable47[[#This Row],[Net Revenue]]-SalesTable47[[#This Row],[Total Cost]]</f>
        <v>100.9</v>
      </c>
      <c r="S781" s="34">
        <f>SalesTable47[[#This Row],[Profit]]/SalesTable47[[#This Row],[Net Revenue]]</f>
        <v>0.62176485087503086</v>
      </c>
      <c r="T781" s="3"/>
    </row>
    <row r="782" spans="1:20">
      <c r="A782" s="1">
        <v>45658</v>
      </c>
      <c r="B782" t="s">
        <v>840</v>
      </c>
      <c r="C782" t="s">
        <v>73</v>
      </c>
      <c r="D782" t="s">
        <v>74</v>
      </c>
      <c r="E782" t="s">
        <v>75</v>
      </c>
      <c r="F782" t="s">
        <v>18</v>
      </c>
      <c r="G782" t="s">
        <v>19</v>
      </c>
      <c r="H782" t="s">
        <v>20</v>
      </c>
      <c r="I782" s="2">
        <v>1</v>
      </c>
      <c r="J782" s="3">
        <v>32.619999999999997</v>
      </c>
      <c r="K782" s="4">
        <v>0.2</v>
      </c>
      <c r="L782" s="3">
        <v>14.11</v>
      </c>
      <c r="M782" s="3">
        <f>SalesTable47[[#This Row],[Quantity]]*SalesTable47[[#This Row],[Unit Cost]]</f>
        <v>14.11</v>
      </c>
      <c r="N782" s="3">
        <f>SalesTable47[[#This Row],[Net Revenue]]-SalesTable47[[#This Row],[Total Cost]]</f>
        <v>11.990000000000002</v>
      </c>
      <c r="O782" s="2">
        <v>1</v>
      </c>
      <c r="P782" s="3">
        <f>SalesTable47[[#This Row],[Unit Price]]*SalesTable47[[#This Row],[Quantity]]</f>
        <v>32.619999999999997</v>
      </c>
      <c r="Q782" s="3">
        <f>ROUND(SalesTable47[[#This Row],[Unit Price]]*SalesTable47[[#This Row],[Quantity]]*(1-SalesTable47[[#This Row],[Discount %]]),2)</f>
        <v>26.1</v>
      </c>
      <c r="R782" s="3">
        <f>SalesTable47[[#This Row],[Net Revenue]]-SalesTable47[[#This Row],[Total Cost]]</f>
        <v>11.990000000000002</v>
      </c>
      <c r="S782" s="34">
        <f>SalesTable47[[#This Row],[Profit]]/SalesTable47[[#This Row],[Net Revenue]]</f>
        <v>0.45938697318007665</v>
      </c>
      <c r="T782" s="3"/>
    </row>
    <row r="783" spans="1:20">
      <c r="A783" s="1">
        <v>45696</v>
      </c>
      <c r="B783" t="s">
        <v>841</v>
      </c>
      <c r="C783" t="s">
        <v>66</v>
      </c>
      <c r="D783" t="s">
        <v>67</v>
      </c>
      <c r="E783" t="s">
        <v>30</v>
      </c>
      <c r="F783" t="s">
        <v>25</v>
      </c>
      <c r="G783" t="s">
        <v>26</v>
      </c>
      <c r="H783" t="s">
        <v>20</v>
      </c>
      <c r="I783" s="2">
        <v>2</v>
      </c>
      <c r="J783" s="3">
        <v>69.319999999999993</v>
      </c>
      <c r="K783" s="4">
        <v>0.1</v>
      </c>
      <c r="L783" s="3">
        <v>34.369999999999997</v>
      </c>
      <c r="M783" s="3">
        <f>SalesTable47[[#This Row],[Quantity]]*SalesTable47[[#This Row],[Unit Cost]]</f>
        <v>68.739999999999995</v>
      </c>
      <c r="N783" s="3">
        <f>SalesTable47[[#This Row],[Net Revenue]]-SalesTable47[[#This Row],[Total Cost]]</f>
        <v>56.040000000000006</v>
      </c>
      <c r="O783" s="2">
        <v>2</v>
      </c>
      <c r="P783" s="3">
        <f>SalesTable47[[#This Row],[Unit Price]]*SalesTable47[[#This Row],[Quantity]]</f>
        <v>138.63999999999999</v>
      </c>
      <c r="Q783" s="3">
        <f>ROUND(SalesTable47[[#This Row],[Unit Price]]*SalesTable47[[#This Row],[Quantity]]*(1-SalesTable47[[#This Row],[Discount %]]),2)</f>
        <v>124.78</v>
      </c>
      <c r="R783" s="3">
        <f>SalesTable47[[#This Row],[Net Revenue]]-SalesTable47[[#This Row],[Total Cost]]</f>
        <v>56.040000000000006</v>
      </c>
      <c r="S783" s="34">
        <f>SalesTable47[[#This Row],[Profit]]/SalesTable47[[#This Row],[Net Revenue]]</f>
        <v>0.44911043436448156</v>
      </c>
      <c r="T783" s="3"/>
    </row>
    <row r="784" spans="1:20">
      <c r="A784" s="1">
        <v>45898</v>
      </c>
      <c r="B784" t="s">
        <v>842</v>
      </c>
      <c r="C784" t="s">
        <v>69</v>
      </c>
      <c r="D784" t="s">
        <v>70</v>
      </c>
      <c r="E784" t="s">
        <v>30</v>
      </c>
      <c r="F784" t="s">
        <v>25</v>
      </c>
      <c r="G784" t="s">
        <v>26</v>
      </c>
      <c r="H784" t="s">
        <v>33</v>
      </c>
      <c r="I784" s="2">
        <v>1</v>
      </c>
      <c r="J784" s="3">
        <v>38.909999999999997</v>
      </c>
      <c r="K784" s="4">
        <v>0.15</v>
      </c>
      <c r="L784" s="3">
        <v>18.47</v>
      </c>
      <c r="M784" s="3">
        <f>SalesTable47[[#This Row],[Quantity]]*SalesTable47[[#This Row],[Unit Cost]]</f>
        <v>18.47</v>
      </c>
      <c r="N784" s="3">
        <f>SalesTable47[[#This Row],[Net Revenue]]-SalesTable47[[#This Row],[Total Cost]]</f>
        <v>14.600000000000001</v>
      </c>
      <c r="O784" s="2">
        <v>0</v>
      </c>
      <c r="P784" s="3">
        <f>SalesTable47[[#This Row],[Unit Price]]*SalesTable47[[#This Row],[Quantity]]</f>
        <v>38.909999999999997</v>
      </c>
      <c r="Q784" s="3">
        <f>ROUND(SalesTable47[[#This Row],[Unit Price]]*SalesTable47[[#This Row],[Quantity]]*(1-SalesTable47[[#This Row],[Discount %]]),2)</f>
        <v>33.07</v>
      </c>
      <c r="R784" s="3">
        <f>SalesTable47[[#This Row],[Net Revenue]]-SalesTable47[[#This Row],[Total Cost]]</f>
        <v>14.600000000000001</v>
      </c>
      <c r="S784" s="34">
        <f>SalesTable47[[#This Row],[Profit]]/SalesTable47[[#This Row],[Net Revenue]]</f>
        <v>0.4414877532506804</v>
      </c>
      <c r="T784" s="3"/>
    </row>
    <row r="785" spans="1:20">
      <c r="A785" s="1">
        <v>46016</v>
      </c>
      <c r="B785" t="s">
        <v>843</v>
      </c>
      <c r="C785" t="s">
        <v>66</v>
      </c>
      <c r="D785" t="s">
        <v>67</v>
      </c>
      <c r="E785" t="s">
        <v>30</v>
      </c>
      <c r="F785" t="s">
        <v>41</v>
      </c>
      <c r="G785" t="s">
        <v>42</v>
      </c>
      <c r="H785" t="s">
        <v>33</v>
      </c>
      <c r="I785" s="2">
        <v>4</v>
      </c>
      <c r="J785" s="3">
        <v>71.349999999999994</v>
      </c>
      <c r="K785" s="4">
        <v>0</v>
      </c>
      <c r="L785" s="3">
        <v>33.549999999999997</v>
      </c>
      <c r="M785" s="3">
        <f>SalesTable47[[#This Row],[Quantity]]*SalesTable47[[#This Row],[Unit Cost]]</f>
        <v>134.19999999999999</v>
      </c>
      <c r="N785" s="3">
        <f>SalesTable47[[#This Row],[Net Revenue]]-SalesTable47[[#This Row],[Total Cost]]</f>
        <v>151.19999999999999</v>
      </c>
      <c r="O785" s="2">
        <v>0</v>
      </c>
      <c r="P785" s="3">
        <f>SalesTable47[[#This Row],[Unit Price]]*SalesTable47[[#This Row],[Quantity]]</f>
        <v>285.39999999999998</v>
      </c>
      <c r="Q785" s="3">
        <f>ROUND(SalesTable47[[#This Row],[Unit Price]]*SalesTable47[[#This Row],[Quantity]]*(1-SalesTable47[[#This Row],[Discount %]]),2)</f>
        <v>285.39999999999998</v>
      </c>
      <c r="R785" s="3">
        <f>SalesTable47[[#This Row],[Net Revenue]]-SalesTable47[[#This Row],[Total Cost]]</f>
        <v>151.19999999999999</v>
      </c>
      <c r="S785" s="34">
        <f>SalesTable47[[#This Row],[Profit]]/SalesTable47[[#This Row],[Net Revenue]]</f>
        <v>0.52978276103714084</v>
      </c>
      <c r="T785" s="3"/>
    </row>
    <row r="786" spans="1:20">
      <c r="A786" s="1">
        <v>45695</v>
      </c>
      <c r="B786" t="s">
        <v>844</v>
      </c>
      <c r="C786" t="s">
        <v>63</v>
      </c>
      <c r="D786" t="s">
        <v>64</v>
      </c>
      <c r="E786" t="s">
        <v>17</v>
      </c>
      <c r="F786" t="s">
        <v>18</v>
      </c>
      <c r="G786" t="s">
        <v>19</v>
      </c>
      <c r="H786" t="s">
        <v>20</v>
      </c>
      <c r="I786" s="2">
        <v>2</v>
      </c>
      <c r="J786" s="3">
        <v>79.709999999999994</v>
      </c>
      <c r="K786" s="4">
        <v>0.2</v>
      </c>
      <c r="L786" s="3">
        <v>45.67</v>
      </c>
      <c r="M786" s="3">
        <f>SalesTable47[[#This Row],[Quantity]]*SalesTable47[[#This Row],[Unit Cost]]</f>
        <v>91.34</v>
      </c>
      <c r="N786" s="3">
        <f>SalesTable47[[#This Row],[Net Revenue]]-SalesTable47[[#This Row],[Total Cost]]</f>
        <v>36.200000000000003</v>
      </c>
      <c r="O786" s="2">
        <v>2</v>
      </c>
      <c r="P786" s="3">
        <f>SalesTable47[[#This Row],[Unit Price]]*SalesTable47[[#This Row],[Quantity]]</f>
        <v>159.41999999999999</v>
      </c>
      <c r="Q786" s="3">
        <f>ROUND(SalesTable47[[#This Row],[Unit Price]]*SalesTable47[[#This Row],[Quantity]]*(1-SalesTable47[[#This Row],[Discount %]]),2)</f>
        <v>127.54</v>
      </c>
      <c r="R786" s="3">
        <f>SalesTable47[[#This Row],[Net Revenue]]-SalesTable47[[#This Row],[Total Cost]]</f>
        <v>36.200000000000003</v>
      </c>
      <c r="S786" s="34">
        <f>SalesTable47[[#This Row],[Profit]]/SalesTable47[[#This Row],[Net Revenue]]</f>
        <v>0.28383252312999846</v>
      </c>
      <c r="T786" s="3"/>
    </row>
    <row r="787" spans="1:20">
      <c r="A787" s="1">
        <v>45728</v>
      </c>
      <c r="B787" t="s">
        <v>845</v>
      </c>
      <c r="C787" t="s">
        <v>73</v>
      </c>
      <c r="D787" t="s">
        <v>74</v>
      </c>
      <c r="E787" t="s">
        <v>75</v>
      </c>
      <c r="F787" t="s">
        <v>31</v>
      </c>
      <c r="G787" t="s">
        <v>32</v>
      </c>
      <c r="H787" t="s">
        <v>20</v>
      </c>
      <c r="I787" s="2">
        <v>2</v>
      </c>
      <c r="J787" s="3">
        <v>32.89</v>
      </c>
      <c r="K787" s="4">
        <v>0.15</v>
      </c>
      <c r="L787" s="3">
        <v>14.11</v>
      </c>
      <c r="M787" s="3">
        <f>SalesTable47[[#This Row],[Quantity]]*SalesTable47[[#This Row],[Unit Cost]]</f>
        <v>28.22</v>
      </c>
      <c r="N787" s="3">
        <f>SalesTable47[[#This Row],[Net Revenue]]-SalesTable47[[#This Row],[Total Cost]]</f>
        <v>27.689999999999998</v>
      </c>
      <c r="O787" s="2">
        <v>2</v>
      </c>
      <c r="P787" s="3">
        <f>SalesTable47[[#This Row],[Unit Price]]*SalesTable47[[#This Row],[Quantity]]</f>
        <v>65.78</v>
      </c>
      <c r="Q787" s="3">
        <f>ROUND(SalesTable47[[#This Row],[Unit Price]]*SalesTable47[[#This Row],[Quantity]]*(1-SalesTable47[[#This Row],[Discount %]]),2)</f>
        <v>55.91</v>
      </c>
      <c r="R787" s="3">
        <f>SalesTable47[[#This Row],[Net Revenue]]-SalesTable47[[#This Row],[Total Cost]]</f>
        <v>27.689999999999998</v>
      </c>
      <c r="S787" s="34">
        <f>SalesTable47[[#This Row],[Profit]]/SalesTable47[[#This Row],[Net Revenue]]</f>
        <v>0.49526023967089966</v>
      </c>
      <c r="T787" s="3"/>
    </row>
    <row r="788" spans="1:20">
      <c r="A788" s="1">
        <v>45841</v>
      </c>
      <c r="B788" t="s">
        <v>846</v>
      </c>
      <c r="C788" t="s">
        <v>49</v>
      </c>
      <c r="D788" t="s">
        <v>50</v>
      </c>
      <c r="E788" t="s">
        <v>30</v>
      </c>
      <c r="F788" t="s">
        <v>18</v>
      </c>
      <c r="G788" t="s">
        <v>19</v>
      </c>
      <c r="H788" t="s">
        <v>33</v>
      </c>
      <c r="I788" s="2">
        <v>3</v>
      </c>
      <c r="J788" s="3">
        <v>191.47</v>
      </c>
      <c r="K788" s="4">
        <v>0.05</v>
      </c>
      <c r="L788" s="3">
        <v>116.36</v>
      </c>
      <c r="M788" s="3">
        <f>SalesTable47[[#This Row],[Quantity]]*SalesTable47[[#This Row],[Unit Cost]]</f>
        <v>349.08</v>
      </c>
      <c r="N788" s="3">
        <f>SalesTable47[[#This Row],[Net Revenue]]-SalesTable47[[#This Row],[Total Cost]]</f>
        <v>196.61000000000007</v>
      </c>
      <c r="O788" s="2">
        <v>0</v>
      </c>
      <c r="P788" s="3">
        <f>SalesTable47[[#This Row],[Unit Price]]*SalesTable47[[#This Row],[Quantity]]</f>
        <v>574.41</v>
      </c>
      <c r="Q788" s="3">
        <f>ROUND(SalesTable47[[#This Row],[Unit Price]]*SalesTable47[[#This Row],[Quantity]]*(1-SalesTable47[[#This Row],[Discount %]]),2)</f>
        <v>545.69000000000005</v>
      </c>
      <c r="R788" s="3">
        <f>SalesTable47[[#This Row],[Net Revenue]]-SalesTable47[[#This Row],[Total Cost]]</f>
        <v>196.61000000000007</v>
      </c>
      <c r="S788" s="34">
        <f>SalesTable47[[#This Row],[Profit]]/SalesTable47[[#This Row],[Net Revenue]]</f>
        <v>0.36029613883340367</v>
      </c>
      <c r="T788" s="3"/>
    </row>
    <row r="789" spans="1:20">
      <c r="A789" s="1">
        <v>45975</v>
      </c>
      <c r="B789" t="s">
        <v>847</v>
      </c>
      <c r="C789" t="s">
        <v>58</v>
      </c>
      <c r="D789" t="s">
        <v>59</v>
      </c>
      <c r="E789" t="s">
        <v>17</v>
      </c>
      <c r="F789" t="s">
        <v>31</v>
      </c>
      <c r="G789" t="s">
        <v>32</v>
      </c>
      <c r="H789" t="s">
        <v>20</v>
      </c>
      <c r="I789" s="2">
        <v>5</v>
      </c>
      <c r="J789" s="3">
        <v>20.47</v>
      </c>
      <c r="K789" s="4">
        <v>0.2</v>
      </c>
      <c r="L789" s="3">
        <v>7.28</v>
      </c>
      <c r="M789" s="3">
        <f>SalesTable47[[#This Row],[Quantity]]*SalesTable47[[#This Row],[Unit Cost]]</f>
        <v>36.4</v>
      </c>
      <c r="N789" s="3">
        <f>SalesTable47[[#This Row],[Net Revenue]]-SalesTable47[[#This Row],[Total Cost]]</f>
        <v>45.48</v>
      </c>
      <c r="O789" s="2">
        <v>5</v>
      </c>
      <c r="P789" s="3">
        <f>SalesTable47[[#This Row],[Unit Price]]*SalesTable47[[#This Row],[Quantity]]</f>
        <v>102.35</v>
      </c>
      <c r="Q789" s="3">
        <f>ROUND(SalesTable47[[#This Row],[Unit Price]]*SalesTable47[[#This Row],[Quantity]]*(1-SalesTable47[[#This Row],[Discount %]]),2)</f>
        <v>81.88</v>
      </c>
      <c r="R789" s="3">
        <f>SalesTable47[[#This Row],[Net Revenue]]-SalesTable47[[#This Row],[Total Cost]]</f>
        <v>45.48</v>
      </c>
      <c r="S789" s="34">
        <f>SalesTable47[[#This Row],[Profit]]/SalesTable47[[#This Row],[Net Revenue]]</f>
        <v>0.55544699560332189</v>
      </c>
      <c r="T789" s="3"/>
    </row>
    <row r="790" spans="1:20">
      <c r="A790" s="1">
        <v>45984</v>
      </c>
      <c r="B790" t="s">
        <v>848</v>
      </c>
      <c r="C790" t="s">
        <v>58</v>
      </c>
      <c r="D790" t="s">
        <v>59</v>
      </c>
      <c r="E790" t="s">
        <v>17</v>
      </c>
      <c r="F790" t="s">
        <v>25</v>
      </c>
      <c r="G790" t="s">
        <v>26</v>
      </c>
      <c r="H790" t="s">
        <v>33</v>
      </c>
      <c r="I790" s="2">
        <v>2</v>
      </c>
      <c r="J790" s="3">
        <v>19.87</v>
      </c>
      <c r="K790" s="4">
        <v>0.15</v>
      </c>
      <c r="L790" s="3">
        <v>7.38</v>
      </c>
      <c r="M790" s="3">
        <f>SalesTable47[[#This Row],[Quantity]]*SalesTable47[[#This Row],[Unit Cost]]</f>
        <v>14.76</v>
      </c>
      <c r="N790" s="3">
        <f>SalesTable47[[#This Row],[Net Revenue]]-SalesTable47[[#This Row],[Total Cost]]</f>
        <v>19.020000000000003</v>
      </c>
      <c r="O790" s="2">
        <v>0</v>
      </c>
      <c r="P790" s="3">
        <f>SalesTable47[[#This Row],[Unit Price]]*SalesTable47[[#This Row],[Quantity]]</f>
        <v>39.74</v>
      </c>
      <c r="Q790" s="3">
        <f>ROUND(SalesTable47[[#This Row],[Unit Price]]*SalesTable47[[#This Row],[Quantity]]*(1-SalesTable47[[#This Row],[Discount %]]),2)</f>
        <v>33.78</v>
      </c>
      <c r="R790" s="3">
        <f>SalesTable47[[#This Row],[Net Revenue]]-SalesTable47[[#This Row],[Total Cost]]</f>
        <v>19.020000000000003</v>
      </c>
      <c r="S790" s="34">
        <f>SalesTable47[[#This Row],[Profit]]/SalesTable47[[#This Row],[Net Revenue]]</f>
        <v>0.56305506216696277</v>
      </c>
      <c r="T790" s="3"/>
    </row>
    <row r="791" spans="1:20">
      <c r="A791" s="1">
        <v>45951</v>
      </c>
      <c r="B791" t="s">
        <v>849</v>
      </c>
      <c r="C791" t="s">
        <v>69</v>
      </c>
      <c r="D791" t="s">
        <v>70</v>
      </c>
      <c r="E791" t="s">
        <v>30</v>
      </c>
      <c r="F791" t="s">
        <v>25</v>
      </c>
      <c r="G791" t="s">
        <v>26</v>
      </c>
      <c r="H791" t="s">
        <v>20</v>
      </c>
      <c r="I791" s="2">
        <v>4</v>
      </c>
      <c r="J791" s="3">
        <v>40.5</v>
      </c>
      <c r="K791" s="4">
        <v>0.2</v>
      </c>
      <c r="L791" s="3">
        <v>18.190000000000001</v>
      </c>
      <c r="M791" s="3">
        <f>SalesTable47[[#This Row],[Quantity]]*SalesTable47[[#This Row],[Unit Cost]]</f>
        <v>72.760000000000005</v>
      </c>
      <c r="N791" s="3">
        <f>SalesTable47[[#This Row],[Net Revenue]]-SalesTable47[[#This Row],[Total Cost]]</f>
        <v>56.839999999999989</v>
      </c>
      <c r="O791" s="2">
        <v>4</v>
      </c>
      <c r="P791" s="3">
        <f>SalesTable47[[#This Row],[Unit Price]]*SalesTable47[[#This Row],[Quantity]]</f>
        <v>162</v>
      </c>
      <c r="Q791" s="3">
        <f>ROUND(SalesTable47[[#This Row],[Unit Price]]*SalesTable47[[#This Row],[Quantity]]*(1-SalesTable47[[#This Row],[Discount %]]),2)</f>
        <v>129.6</v>
      </c>
      <c r="R791" s="3">
        <f>SalesTable47[[#This Row],[Net Revenue]]-SalesTable47[[#This Row],[Total Cost]]</f>
        <v>56.839999999999989</v>
      </c>
      <c r="S791" s="34">
        <f>SalesTable47[[#This Row],[Profit]]/SalesTable47[[#This Row],[Net Revenue]]</f>
        <v>0.43858024691358016</v>
      </c>
      <c r="T791" s="3"/>
    </row>
    <row r="792" spans="1:20">
      <c r="A792" s="1">
        <v>46014</v>
      </c>
      <c r="B792" t="s">
        <v>850</v>
      </c>
      <c r="C792" t="s">
        <v>22</v>
      </c>
      <c r="D792" t="s">
        <v>23</v>
      </c>
      <c r="E792" t="s">
        <v>24</v>
      </c>
      <c r="F792" t="s">
        <v>18</v>
      </c>
      <c r="G792" t="s">
        <v>19</v>
      </c>
      <c r="H792" t="s">
        <v>33</v>
      </c>
      <c r="I792" s="2">
        <v>3</v>
      </c>
      <c r="J792" s="3">
        <v>12.61</v>
      </c>
      <c r="K792" s="4">
        <v>0.05</v>
      </c>
      <c r="L792" s="3">
        <v>4.2699999999999996</v>
      </c>
      <c r="M792" s="3">
        <f>SalesTable47[[#This Row],[Quantity]]*SalesTable47[[#This Row],[Unit Cost]]</f>
        <v>12.809999999999999</v>
      </c>
      <c r="N792" s="3">
        <f>SalesTable47[[#This Row],[Net Revenue]]-SalesTable47[[#This Row],[Total Cost]]</f>
        <v>23.13</v>
      </c>
      <c r="O792" s="2">
        <v>0</v>
      </c>
      <c r="P792" s="3">
        <f>SalesTable47[[#This Row],[Unit Price]]*SalesTable47[[#This Row],[Quantity]]</f>
        <v>37.83</v>
      </c>
      <c r="Q792" s="3">
        <f>ROUND(SalesTable47[[#This Row],[Unit Price]]*SalesTable47[[#This Row],[Quantity]]*(1-SalesTable47[[#This Row],[Discount %]]),2)</f>
        <v>35.94</v>
      </c>
      <c r="R792" s="3">
        <f>SalesTable47[[#This Row],[Net Revenue]]-SalesTable47[[#This Row],[Total Cost]]</f>
        <v>23.13</v>
      </c>
      <c r="S792" s="34">
        <f>SalesTable47[[#This Row],[Profit]]/SalesTable47[[#This Row],[Net Revenue]]</f>
        <v>0.64357262103505841</v>
      </c>
      <c r="T792" s="3"/>
    </row>
    <row r="793" spans="1:20">
      <c r="A793" s="1">
        <v>45729</v>
      </c>
      <c r="B793" t="s">
        <v>851</v>
      </c>
      <c r="C793" t="s">
        <v>89</v>
      </c>
      <c r="D793" t="s">
        <v>90</v>
      </c>
      <c r="E793" t="s">
        <v>75</v>
      </c>
      <c r="F793" t="s">
        <v>31</v>
      </c>
      <c r="G793" t="s">
        <v>32</v>
      </c>
      <c r="H793" t="s">
        <v>33</v>
      </c>
      <c r="I793" s="2">
        <v>4</v>
      </c>
      <c r="J793" s="3">
        <v>19.12</v>
      </c>
      <c r="K793" s="4">
        <v>0.15</v>
      </c>
      <c r="L793" s="3">
        <v>6.95</v>
      </c>
      <c r="M793" s="3">
        <f>SalesTable47[[#This Row],[Quantity]]*SalesTable47[[#This Row],[Unit Cost]]</f>
        <v>27.8</v>
      </c>
      <c r="N793" s="3">
        <f>SalesTable47[[#This Row],[Net Revenue]]-SalesTable47[[#This Row],[Total Cost]]</f>
        <v>37.210000000000008</v>
      </c>
      <c r="O793" s="2">
        <v>0</v>
      </c>
      <c r="P793" s="3">
        <f>SalesTable47[[#This Row],[Unit Price]]*SalesTable47[[#This Row],[Quantity]]</f>
        <v>76.48</v>
      </c>
      <c r="Q793" s="3">
        <f>ROUND(SalesTable47[[#This Row],[Unit Price]]*SalesTable47[[#This Row],[Quantity]]*(1-SalesTable47[[#This Row],[Discount %]]),2)</f>
        <v>65.010000000000005</v>
      </c>
      <c r="R793" s="3">
        <f>SalesTable47[[#This Row],[Net Revenue]]-SalesTable47[[#This Row],[Total Cost]]</f>
        <v>37.210000000000008</v>
      </c>
      <c r="S793" s="34">
        <f>SalesTable47[[#This Row],[Profit]]/SalesTable47[[#This Row],[Net Revenue]]</f>
        <v>0.57237348100292273</v>
      </c>
      <c r="T793" s="3"/>
    </row>
    <row r="794" spans="1:20">
      <c r="A794" s="1">
        <v>46017</v>
      </c>
      <c r="B794" t="s">
        <v>852</v>
      </c>
      <c r="C794" t="s">
        <v>45</v>
      </c>
      <c r="D794" t="s">
        <v>46</v>
      </c>
      <c r="E794" t="s">
        <v>24</v>
      </c>
      <c r="F794" t="s">
        <v>52</v>
      </c>
      <c r="G794" t="s">
        <v>53</v>
      </c>
      <c r="H794" t="s">
        <v>33</v>
      </c>
      <c r="I794" s="2">
        <v>7</v>
      </c>
      <c r="J794" s="3">
        <v>22.35</v>
      </c>
      <c r="K794" s="4">
        <v>0.2</v>
      </c>
      <c r="L794" s="3">
        <v>8.58</v>
      </c>
      <c r="M794" s="3">
        <f>SalesTable47[[#This Row],[Quantity]]*SalesTable47[[#This Row],[Unit Cost]]</f>
        <v>60.06</v>
      </c>
      <c r="N794" s="3">
        <f>SalesTable47[[#This Row],[Net Revenue]]-SalesTable47[[#This Row],[Total Cost]]</f>
        <v>65.099999999999994</v>
      </c>
      <c r="O794" s="2">
        <v>0</v>
      </c>
      <c r="P794" s="3">
        <f>SalesTable47[[#This Row],[Unit Price]]*SalesTable47[[#This Row],[Quantity]]</f>
        <v>156.45000000000002</v>
      </c>
      <c r="Q794" s="3">
        <f>ROUND(SalesTable47[[#This Row],[Unit Price]]*SalesTable47[[#This Row],[Quantity]]*(1-SalesTable47[[#This Row],[Discount %]]),2)</f>
        <v>125.16</v>
      </c>
      <c r="R794" s="3">
        <f>SalesTable47[[#This Row],[Net Revenue]]-SalesTable47[[#This Row],[Total Cost]]</f>
        <v>65.099999999999994</v>
      </c>
      <c r="S794" s="34">
        <f>SalesTable47[[#This Row],[Profit]]/SalesTable47[[#This Row],[Net Revenue]]</f>
        <v>0.52013422818791943</v>
      </c>
      <c r="T794" s="3"/>
    </row>
    <row r="795" spans="1:20">
      <c r="A795" s="1">
        <v>45706</v>
      </c>
      <c r="B795" t="s">
        <v>853</v>
      </c>
      <c r="C795" t="s">
        <v>49</v>
      </c>
      <c r="D795" t="s">
        <v>50</v>
      </c>
      <c r="E795" t="s">
        <v>30</v>
      </c>
      <c r="F795" t="s">
        <v>31</v>
      </c>
      <c r="G795" t="s">
        <v>32</v>
      </c>
      <c r="H795" t="s">
        <v>20</v>
      </c>
      <c r="I795" s="2">
        <v>4</v>
      </c>
      <c r="J795" s="3">
        <v>190.23</v>
      </c>
      <c r="K795" s="4">
        <v>0.2</v>
      </c>
      <c r="L795" s="3">
        <v>118.44</v>
      </c>
      <c r="M795" s="3">
        <f>SalesTable47[[#This Row],[Quantity]]*SalesTable47[[#This Row],[Unit Cost]]</f>
        <v>473.76</v>
      </c>
      <c r="N795" s="3">
        <f>SalesTable47[[#This Row],[Net Revenue]]-SalesTable47[[#This Row],[Total Cost]]</f>
        <v>134.98000000000002</v>
      </c>
      <c r="O795" s="2">
        <v>4</v>
      </c>
      <c r="P795" s="3">
        <f>SalesTable47[[#This Row],[Unit Price]]*SalesTable47[[#This Row],[Quantity]]</f>
        <v>760.92</v>
      </c>
      <c r="Q795" s="3">
        <f>ROUND(SalesTable47[[#This Row],[Unit Price]]*SalesTable47[[#This Row],[Quantity]]*(1-SalesTable47[[#This Row],[Discount %]]),2)</f>
        <v>608.74</v>
      </c>
      <c r="R795" s="3">
        <f>SalesTable47[[#This Row],[Net Revenue]]-SalesTable47[[#This Row],[Total Cost]]</f>
        <v>134.98000000000002</v>
      </c>
      <c r="S795" s="34">
        <f>SalesTable47[[#This Row],[Profit]]/SalesTable47[[#This Row],[Net Revenue]]</f>
        <v>0.22173670204027995</v>
      </c>
      <c r="T795" s="3"/>
    </row>
    <row r="796" spans="1:20">
      <c r="A796" s="1">
        <v>45772</v>
      </c>
      <c r="B796" t="s">
        <v>854</v>
      </c>
      <c r="C796" t="s">
        <v>49</v>
      </c>
      <c r="D796" t="s">
        <v>50</v>
      </c>
      <c r="E796" t="s">
        <v>30</v>
      </c>
      <c r="F796" t="s">
        <v>52</v>
      </c>
      <c r="G796" t="s">
        <v>53</v>
      </c>
      <c r="H796" t="s">
        <v>33</v>
      </c>
      <c r="I796" s="2">
        <v>1</v>
      </c>
      <c r="J796" s="3">
        <v>184.97</v>
      </c>
      <c r="K796" s="4">
        <v>0.1</v>
      </c>
      <c r="L796" s="3">
        <v>116.87</v>
      </c>
      <c r="M796" s="3">
        <f>SalesTable47[[#This Row],[Quantity]]*SalesTable47[[#This Row],[Unit Cost]]</f>
        <v>116.87</v>
      </c>
      <c r="N796" s="3">
        <f>SalesTable47[[#This Row],[Net Revenue]]-SalesTable47[[#This Row],[Total Cost]]</f>
        <v>49.599999999999994</v>
      </c>
      <c r="O796" s="2">
        <v>0</v>
      </c>
      <c r="P796" s="3">
        <f>SalesTable47[[#This Row],[Unit Price]]*SalesTable47[[#This Row],[Quantity]]</f>
        <v>184.97</v>
      </c>
      <c r="Q796" s="3">
        <f>ROUND(SalesTable47[[#This Row],[Unit Price]]*SalesTable47[[#This Row],[Quantity]]*(1-SalesTable47[[#This Row],[Discount %]]),2)</f>
        <v>166.47</v>
      </c>
      <c r="R796" s="3">
        <f>SalesTable47[[#This Row],[Net Revenue]]-SalesTable47[[#This Row],[Total Cost]]</f>
        <v>49.599999999999994</v>
      </c>
      <c r="S796" s="34">
        <f>SalesTable47[[#This Row],[Profit]]/SalesTable47[[#This Row],[Net Revenue]]</f>
        <v>0.29795158286778395</v>
      </c>
      <c r="T796" s="3"/>
    </row>
    <row r="797" spans="1:20">
      <c r="A797" s="1">
        <v>45842</v>
      </c>
      <c r="B797" t="s">
        <v>855</v>
      </c>
      <c r="C797" t="s">
        <v>28</v>
      </c>
      <c r="D797" t="s">
        <v>29</v>
      </c>
      <c r="E797" t="s">
        <v>30</v>
      </c>
      <c r="F797" t="s">
        <v>41</v>
      </c>
      <c r="G797" t="s">
        <v>42</v>
      </c>
      <c r="H797" t="s">
        <v>33</v>
      </c>
      <c r="I797" s="2">
        <v>4</v>
      </c>
      <c r="J797" s="3">
        <v>24.25</v>
      </c>
      <c r="K797" s="4">
        <v>0.1</v>
      </c>
      <c r="L797" s="3">
        <v>10.7</v>
      </c>
      <c r="M797" s="3">
        <f>SalesTable47[[#This Row],[Quantity]]*SalesTable47[[#This Row],[Unit Cost]]</f>
        <v>42.8</v>
      </c>
      <c r="N797" s="3">
        <f>SalesTable47[[#This Row],[Net Revenue]]-SalesTable47[[#This Row],[Total Cost]]</f>
        <v>44.5</v>
      </c>
      <c r="O797" s="2">
        <v>0</v>
      </c>
      <c r="P797" s="3">
        <f>SalesTable47[[#This Row],[Unit Price]]*SalesTable47[[#This Row],[Quantity]]</f>
        <v>97</v>
      </c>
      <c r="Q797" s="3">
        <f>ROUND(SalesTable47[[#This Row],[Unit Price]]*SalesTable47[[#This Row],[Quantity]]*(1-SalesTable47[[#This Row],[Discount %]]),2)</f>
        <v>87.3</v>
      </c>
      <c r="R797" s="3">
        <f>SalesTable47[[#This Row],[Net Revenue]]-SalesTable47[[#This Row],[Total Cost]]</f>
        <v>44.5</v>
      </c>
      <c r="S797" s="34">
        <f>SalesTable47[[#This Row],[Profit]]/SalesTable47[[#This Row],[Net Revenue]]</f>
        <v>0.50973654066437568</v>
      </c>
      <c r="T797" s="3"/>
    </row>
    <row r="798" spans="1:20">
      <c r="A798" s="1">
        <v>45980</v>
      </c>
      <c r="B798" t="s">
        <v>856</v>
      </c>
      <c r="C798" t="s">
        <v>55</v>
      </c>
      <c r="D798" t="s">
        <v>56</v>
      </c>
      <c r="E798" t="s">
        <v>24</v>
      </c>
      <c r="F798" t="s">
        <v>25</v>
      </c>
      <c r="G798" t="s">
        <v>26</v>
      </c>
      <c r="H798" t="s">
        <v>33</v>
      </c>
      <c r="I798" s="2">
        <v>3</v>
      </c>
      <c r="J798" s="3">
        <v>9.3699999999999992</v>
      </c>
      <c r="K798" s="4">
        <v>0</v>
      </c>
      <c r="L798" s="3">
        <v>2.85</v>
      </c>
      <c r="M798" s="3">
        <f>SalesTable47[[#This Row],[Quantity]]*SalesTable47[[#This Row],[Unit Cost]]</f>
        <v>8.5500000000000007</v>
      </c>
      <c r="N798" s="3">
        <f>SalesTable47[[#This Row],[Net Revenue]]-SalesTable47[[#This Row],[Total Cost]]</f>
        <v>19.559999999999999</v>
      </c>
      <c r="O798" s="2">
        <v>0</v>
      </c>
      <c r="P798" s="3">
        <f>SalesTable47[[#This Row],[Unit Price]]*SalesTable47[[#This Row],[Quantity]]</f>
        <v>28.11</v>
      </c>
      <c r="Q798" s="3">
        <f>ROUND(SalesTable47[[#This Row],[Unit Price]]*SalesTable47[[#This Row],[Quantity]]*(1-SalesTable47[[#This Row],[Discount %]]),2)</f>
        <v>28.11</v>
      </c>
      <c r="R798" s="3">
        <f>SalesTable47[[#This Row],[Net Revenue]]-SalesTable47[[#This Row],[Total Cost]]</f>
        <v>19.559999999999999</v>
      </c>
      <c r="S798" s="34">
        <f>SalesTable47[[#This Row],[Profit]]/SalesTable47[[#This Row],[Net Revenue]]</f>
        <v>0.695837780149413</v>
      </c>
      <c r="T798" s="3"/>
    </row>
    <row r="799" spans="1:20">
      <c r="A799" s="1">
        <v>45758</v>
      </c>
      <c r="B799" t="s">
        <v>857</v>
      </c>
      <c r="C799" t="s">
        <v>22</v>
      </c>
      <c r="D799" t="s">
        <v>23</v>
      </c>
      <c r="E799" t="s">
        <v>24</v>
      </c>
      <c r="F799" t="s">
        <v>25</v>
      </c>
      <c r="G799" t="s">
        <v>26</v>
      </c>
      <c r="H799" t="s">
        <v>20</v>
      </c>
      <c r="I799" s="2">
        <v>6</v>
      </c>
      <c r="J799" s="3">
        <v>12.95</v>
      </c>
      <c r="K799" s="4">
        <v>0</v>
      </c>
      <c r="L799" s="3">
        <v>4.3099999999999996</v>
      </c>
      <c r="M799" s="3">
        <f>SalesTable47[[#This Row],[Quantity]]*SalesTable47[[#This Row],[Unit Cost]]</f>
        <v>25.86</v>
      </c>
      <c r="N799" s="3">
        <f>SalesTable47[[#This Row],[Net Revenue]]-SalesTable47[[#This Row],[Total Cost]]</f>
        <v>51.84</v>
      </c>
      <c r="O799" s="2">
        <v>6</v>
      </c>
      <c r="P799" s="3">
        <f>SalesTable47[[#This Row],[Unit Price]]*SalesTable47[[#This Row],[Quantity]]</f>
        <v>77.699999999999989</v>
      </c>
      <c r="Q799" s="3">
        <f>ROUND(SalesTable47[[#This Row],[Unit Price]]*SalesTable47[[#This Row],[Quantity]]*(1-SalesTable47[[#This Row],[Discount %]]),2)</f>
        <v>77.7</v>
      </c>
      <c r="R799" s="3">
        <f>SalesTable47[[#This Row],[Net Revenue]]-SalesTable47[[#This Row],[Total Cost]]</f>
        <v>51.84</v>
      </c>
      <c r="S799" s="34">
        <f>SalesTable47[[#This Row],[Profit]]/SalesTable47[[#This Row],[Net Revenue]]</f>
        <v>0.6671814671814672</v>
      </c>
      <c r="T799" s="3"/>
    </row>
    <row r="800" spans="1:20">
      <c r="A800" s="1">
        <v>45690</v>
      </c>
      <c r="B800" t="s">
        <v>858</v>
      </c>
      <c r="C800" t="s">
        <v>82</v>
      </c>
      <c r="D800" t="s">
        <v>83</v>
      </c>
      <c r="E800" t="s">
        <v>75</v>
      </c>
      <c r="F800" t="s">
        <v>31</v>
      </c>
      <c r="G800" t="s">
        <v>32</v>
      </c>
      <c r="H800" t="s">
        <v>33</v>
      </c>
      <c r="I800" s="2">
        <v>3</v>
      </c>
      <c r="J800" s="3">
        <v>27.27</v>
      </c>
      <c r="K800" s="4">
        <v>0.2</v>
      </c>
      <c r="L800" s="3">
        <v>11.7</v>
      </c>
      <c r="M800" s="3">
        <f>SalesTable47[[#This Row],[Quantity]]*SalesTable47[[#This Row],[Unit Cost]]</f>
        <v>35.099999999999994</v>
      </c>
      <c r="N800" s="3">
        <f>SalesTable47[[#This Row],[Net Revenue]]-SalesTable47[[#This Row],[Total Cost]]</f>
        <v>30.350000000000009</v>
      </c>
      <c r="O800" s="2">
        <v>0</v>
      </c>
      <c r="P800" s="3">
        <f>SalesTable47[[#This Row],[Unit Price]]*SalesTable47[[#This Row],[Quantity]]</f>
        <v>81.81</v>
      </c>
      <c r="Q800" s="3">
        <f>ROUND(SalesTable47[[#This Row],[Unit Price]]*SalesTable47[[#This Row],[Quantity]]*(1-SalesTable47[[#This Row],[Discount %]]),2)</f>
        <v>65.45</v>
      </c>
      <c r="R800" s="3">
        <f>SalesTable47[[#This Row],[Net Revenue]]-SalesTable47[[#This Row],[Total Cost]]</f>
        <v>30.350000000000009</v>
      </c>
      <c r="S800" s="34">
        <f>SalesTable47[[#This Row],[Profit]]/SalesTable47[[#This Row],[Net Revenue]]</f>
        <v>0.463712757830405</v>
      </c>
      <c r="T800" s="3"/>
    </row>
    <row r="801" spans="1:20">
      <c r="A801" s="1">
        <v>45894</v>
      </c>
      <c r="B801" t="s">
        <v>859</v>
      </c>
      <c r="C801" t="s">
        <v>82</v>
      </c>
      <c r="D801" t="s">
        <v>83</v>
      </c>
      <c r="E801" t="s">
        <v>75</v>
      </c>
      <c r="F801" t="s">
        <v>18</v>
      </c>
      <c r="G801" t="s">
        <v>19</v>
      </c>
      <c r="H801" t="s">
        <v>33</v>
      </c>
      <c r="I801" s="2">
        <v>4</v>
      </c>
      <c r="J801" s="3">
        <v>28.31</v>
      </c>
      <c r="K801" s="4">
        <v>0.15</v>
      </c>
      <c r="L801" s="3">
        <v>11.86</v>
      </c>
      <c r="M801" s="3">
        <f>SalesTable47[[#This Row],[Quantity]]*SalesTable47[[#This Row],[Unit Cost]]</f>
        <v>47.44</v>
      </c>
      <c r="N801" s="3">
        <f>SalesTable47[[#This Row],[Net Revenue]]-SalesTable47[[#This Row],[Total Cost]]</f>
        <v>48.81</v>
      </c>
      <c r="O801" s="2">
        <v>0</v>
      </c>
      <c r="P801" s="3">
        <f>SalesTable47[[#This Row],[Unit Price]]*SalesTable47[[#This Row],[Quantity]]</f>
        <v>113.24</v>
      </c>
      <c r="Q801" s="3">
        <f>ROUND(SalesTable47[[#This Row],[Unit Price]]*SalesTable47[[#This Row],[Quantity]]*(1-SalesTable47[[#This Row],[Discount %]]),2)</f>
        <v>96.25</v>
      </c>
      <c r="R801" s="3">
        <f>SalesTable47[[#This Row],[Net Revenue]]-SalesTable47[[#This Row],[Total Cost]]</f>
        <v>48.81</v>
      </c>
      <c r="S801" s="34">
        <f>SalesTable47[[#This Row],[Profit]]/SalesTable47[[#This Row],[Net Revenue]]</f>
        <v>0.50711688311688319</v>
      </c>
      <c r="T801" s="3"/>
    </row>
    <row r="802" spans="1:20">
      <c r="A802" s="1">
        <v>45814</v>
      </c>
      <c r="B802" t="s">
        <v>860</v>
      </c>
      <c r="C802" t="s">
        <v>69</v>
      </c>
      <c r="D802" t="s">
        <v>70</v>
      </c>
      <c r="E802" t="s">
        <v>30</v>
      </c>
      <c r="F802" t="s">
        <v>25</v>
      </c>
      <c r="G802" t="s">
        <v>26</v>
      </c>
      <c r="H802" t="s">
        <v>20</v>
      </c>
      <c r="I802" s="2">
        <v>5</v>
      </c>
      <c r="J802" s="3">
        <v>39.1</v>
      </c>
      <c r="K802" s="4">
        <v>0.2</v>
      </c>
      <c r="L802" s="3">
        <v>17.97</v>
      </c>
      <c r="M802" s="3">
        <f>SalesTable47[[#This Row],[Quantity]]*SalesTable47[[#This Row],[Unit Cost]]</f>
        <v>89.85</v>
      </c>
      <c r="N802" s="3">
        <f>SalesTable47[[#This Row],[Net Revenue]]-SalesTable47[[#This Row],[Total Cost]]</f>
        <v>66.550000000000011</v>
      </c>
      <c r="O802" s="2">
        <v>5</v>
      </c>
      <c r="P802" s="3">
        <f>SalesTable47[[#This Row],[Unit Price]]*SalesTable47[[#This Row],[Quantity]]</f>
        <v>195.5</v>
      </c>
      <c r="Q802" s="3">
        <f>ROUND(SalesTable47[[#This Row],[Unit Price]]*SalesTable47[[#This Row],[Quantity]]*(1-SalesTable47[[#This Row],[Discount %]]),2)</f>
        <v>156.4</v>
      </c>
      <c r="R802" s="3">
        <f>SalesTable47[[#This Row],[Net Revenue]]-SalesTable47[[#This Row],[Total Cost]]</f>
        <v>66.550000000000011</v>
      </c>
      <c r="S802" s="34">
        <f>SalesTable47[[#This Row],[Profit]]/SalesTable47[[#This Row],[Net Revenue]]</f>
        <v>0.42551150895140671</v>
      </c>
      <c r="T802" s="3"/>
    </row>
    <row r="803" spans="1:20">
      <c r="A803" s="1">
        <v>45763</v>
      </c>
      <c r="B803" t="s">
        <v>861</v>
      </c>
      <c r="C803" t="s">
        <v>28</v>
      </c>
      <c r="D803" t="s">
        <v>29</v>
      </c>
      <c r="E803" t="s">
        <v>30</v>
      </c>
      <c r="F803" t="s">
        <v>31</v>
      </c>
      <c r="G803" t="s">
        <v>32</v>
      </c>
      <c r="H803" t="s">
        <v>33</v>
      </c>
      <c r="I803" s="2">
        <v>2</v>
      </c>
      <c r="J803" s="3">
        <v>25.67</v>
      </c>
      <c r="K803" s="4">
        <v>0.1</v>
      </c>
      <c r="L803" s="3">
        <v>10.34</v>
      </c>
      <c r="M803" s="3">
        <f>SalesTable47[[#This Row],[Quantity]]*SalesTable47[[#This Row],[Unit Cost]]</f>
        <v>20.68</v>
      </c>
      <c r="N803" s="3">
        <f>SalesTable47[[#This Row],[Net Revenue]]-SalesTable47[[#This Row],[Total Cost]]</f>
        <v>25.53</v>
      </c>
      <c r="O803" s="2">
        <v>0</v>
      </c>
      <c r="P803" s="3">
        <f>SalesTable47[[#This Row],[Unit Price]]*SalesTable47[[#This Row],[Quantity]]</f>
        <v>51.34</v>
      </c>
      <c r="Q803" s="3">
        <f>ROUND(SalesTable47[[#This Row],[Unit Price]]*SalesTable47[[#This Row],[Quantity]]*(1-SalesTable47[[#This Row],[Discount %]]),2)</f>
        <v>46.21</v>
      </c>
      <c r="R803" s="3">
        <f>SalesTable47[[#This Row],[Net Revenue]]-SalesTable47[[#This Row],[Total Cost]]</f>
        <v>25.53</v>
      </c>
      <c r="S803" s="34">
        <f>SalesTable47[[#This Row],[Profit]]/SalesTable47[[#This Row],[Net Revenue]]</f>
        <v>0.55247781865397105</v>
      </c>
      <c r="T803" s="3"/>
    </row>
    <row r="804" spans="1:20">
      <c r="A804" s="1">
        <v>45818</v>
      </c>
      <c r="B804" t="s">
        <v>862</v>
      </c>
      <c r="C804" t="s">
        <v>28</v>
      </c>
      <c r="D804" t="s">
        <v>29</v>
      </c>
      <c r="E804" t="s">
        <v>30</v>
      </c>
      <c r="F804" t="s">
        <v>25</v>
      </c>
      <c r="G804" t="s">
        <v>26</v>
      </c>
      <c r="H804" t="s">
        <v>20</v>
      </c>
      <c r="I804" s="2">
        <v>2</v>
      </c>
      <c r="J804" s="3">
        <v>25.73</v>
      </c>
      <c r="K804" s="4">
        <v>0.1</v>
      </c>
      <c r="L804" s="3">
        <v>10.62</v>
      </c>
      <c r="M804" s="3">
        <f>SalesTable47[[#This Row],[Quantity]]*SalesTable47[[#This Row],[Unit Cost]]</f>
        <v>21.24</v>
      </c>
      <c r="N804" s="3">
        <f>SalesTable47[[#This Row],[Net Revenue]]-SalesTable47[[#This Row],[Total Cost]]</f>
        <v>25.070000000000004</v>
      </c>
      <c r="O804" s="2">
        <v>2</v>
      </c>
      <c r="P804" s="3">
        <f>SalesTable47[[#This Row],[Unit Price]]*SalesTable47[[#This Row],[Quantity]]</f>
        <v>51.46</v>
      </c>
      <c r="Q804" s="3">
        <f>ROUND(SalesTable47[[#This Row],[Unit Price]]*SalesTable47[[#This Row],[Quantity]]*(1-SalesTable47[[#This Row],[Discount %]]),2)</f>
        <v>46.31</v>
      </c>
      <c r="R804" s="3">
        <f>SalesTable47[[#This Row],[Net Revenue]]-SalesTable47[[#This Row],[Total Cost]]</f>
        <v>25.070000000000004</v>
      </c>
      <c r="S804" s="34">
        <f>SalesTable47[[#This Row],[Profit]]/SalesTable47[[#This Row],[Net Revenue]]</f>
        <v>0.5413517598790758</v>
      </c>
      <c r="T804" s="3"/>
    </row>
    <row r="805" spans="1:20">
      <c r="A805" s="1">
        <v>45735</v>
      </c>
      <c r="B805" t="s">
        <v>863</v>
      </c>
      <c r="C805" t="s">
        <v>82</v>
      </c>
      <c r="D805" t="s">
        <v>83</v>
      </c>
      <c r="E805" t="s">
        <v>75</v>
      </c>
      <c r="F805" t="s">
        <v>41</v>
      </c>
      <c r="G805" t="s">
        <v>42</v>
      </c>
      <c r="H805" t="s">
        <v>33</v>
      </c>
      <c r="I805" s="2">
        <v>2</v>
      </c>
      <c r="J805" s="3">
        <v>27.13</v>
      </c>
      <c r="K805" s="4">
        <v>0</v>
      </c>
      <c r="L805" s="3">
        <v>11.9</v>
      </c>
      <c r="M805" s="3">
        <f>SalesTable47[[#This Row],[Quantity]]*SalesTable47[[#This Row],[Unit Cost]]</f>
        <v>23.8</v>
      </c>
      <c r="N805" s="3">
        <f>SalesTable47[[#This Row],[Net Revenue]]-SalesTable47[[#This Row],[Total Cost]]</f>
        <v>30.459999999999997</v>
      </c>
      <c r="O805" s="2">
        <v>0</v>
      </c>
      <c r="P805" s="3">
        <f>SalesTable47[[#This Row],[Unit Price]]*SalesTable47[[#This Row],[Quantity]]</f>
        <v>54.26</v>
      </c>
      <c r="Q805" s="3">
        <f>ROUND(SalesTable47[[#This Row],[Unit Price]]*SalesTable47[[#This Row],[Quantity]]*(1-SalesTable47[[#This Row],[Discount %]]),2)</f>
        <v>54.26</v>
      </c>
      <c r="R805" s="3">
        <f>SalesTable47[[#This Row],[Net Revenue]]-SalesTable47[[#This Row],[Total Cost]]</f>
        <v>30.459999999999997</v>
      </c>
      <c r="S805" s="34">
        <f>SalesTable47[[#This Row],[Profit]]/SalesTable47[[#This Row],[Net Revenue]]</f>
        <v>0.5613711758201253</v>
      </c>
      <c r="T805" s="3"/>
    </row>
    <row r="806" spans="1:20">
      <c r="A806" s="1">
        <v>45842</v>
      </c>
      <c r="B806" t="s">
        <v>864</v>
      </c>
      <c r="C806" t="s">
        <v>22</v>
      </c>
      <c r="D806" t="s">
        <v>23</v>
      </c>
      <c r="E806" t="s">
        <v>24</v>
      </c>
      <c r="F806" t="s">
        <v>18</v>
      </c>
      <c r="G806" t="s">
        <v>19</v>
      </c>
      <c r="H806" t="s">
        <v>20</v>
      </c>
      <c r="I806" s="2">
        <v>1</v>
      </c>
      <c r="J806" s="3">
        <v>12.98</v>
      </c>
      <c r="K806" s="4">
        <v>0.05</v>
      </c>
      <c r="L806" s="3">
        <v>4.32</v>
      </c>
      <c r="M806" s="3">
        <f>SalesTable47[[#This Row],[Quantity]]*SalesTable47[[#This Row],[Unit Cost]]</f>
        <v>4.32</v>
      </c>
      <c r="N806" s="3">
        <f>SalesTable47[[#This Row],[Net Revenue]]-SalesTable47[[#This Row],[Total Cost]]</f>
        <v>8.01</v>
      </c>
      <c r="O806" s="2">
        <v>1</v>
      </c>
      <c r="P806" s="3">
        <f>SalesTable47[[#This Row],[Unit Price]]*SalesTable47[[#This Row],[Quantity]]</f>
        <v>12.98</v>
      </c>
      <c r="Q806" s="3">
        <f>ROUND(SalesTable47[[#This Row],[Unit Price]]*SalesTable47[[#This Row],[Quantity]]*(1-SalesTable47[[#This Row],[Discount %]]),2)</f>
        <v>12.33</v>
      </c>
      <c r="R806" s="3">
        <f>SalesTable47[[#This Row],[Net Revenue]]-SalesTable47[[#This Row],[Total Cost]]</f>
        <v>8.01</v>
      </c>
      <c r="S806" s="34">
        <f>SalesTable47[[#This Row],[Profit]]/SalesTable47[[#This Row],[Net Revenue]]</f>
        <v>0.64963503649635035</v>
      </c>
      <c r="T806" s="3"/>
    </row>
    <row r="807" spans="1:20">
      <c r="A807" s="1">
        <v>45977</v>
      </c>
      <c r="B807" t="s">
        <v>865</v>
      </c>
      <c r="C807" t="s">
        <v>35</v>
      </c>
      <c r="D807" t="s">
        <v>36</v>
      </c>
      <c r="E807" t="s">
        <v>17</v>
      </c>
      <c r="F807" t="s">
        <v>25</v>
      </c>
      <c r="G807" t="s">
        <v>26</v>
      </c>
      <c r="H807" t="s">
        <v>20</v>
      </c>
      <c r="I807" s="2">
        <v>3</v>
      </c>
      <c r="J807" s="3">
        <v>24.87</v>
      </c>
      <c r="K807" s="4">
        <v>0.2</v>
      </c>
      <c r="L807" s="3">
        <v>9.66</v>
      </c>
      <c r="M807" s="3">
        <f>SalesTable47[[#This Row],[Quantity]]*SalesTable47[[#This Row],[Unit Cost]]</f>
        <v>28.98</v>
      </c>
      <c r="N807" s="3">
        <f>SalesTable47[[#This Row],[Net Revenue]]-SalesTable47[[#This Row],[Total Cost]]</f>
        <v>30.709999999999997</v>
      </c>
      <c r="O807" s="2">
        <v>3</v>
      </c>
      <c r="P807" s="3">
        <f>SalesTable47[[#This Row],[Unit Price]]*SalesTable47[[#This Row],[Quantity]]</f>
        <v>74.61</v>
      </c>
      <c r="Q807" s="3">
        <f>ROUND(SalesTable47[[#This Row],[Unit Price]]*SalesTable47[[#This Row],[Quantity]]*(1-SalesTable47[[#This Row],[Discount %]]),2)</f>
        <v>59.69</v>
      </c>
      <c r="R807" s="3">
        <f>SalesTable47[[#This Row],[Net Revenue]]-SalesTable47[[#This Row],[Total Cost]]</f>
        <v>30.709999999999997</v>
      </c>
      <c r="S807" s="34">
        <f>SalesTable47[[#This Row],[Profit]]/SalesTable47[[#This Row],[Net Revenue]]</f>
        <v>0.51449153962137706</v>
      </c>
      <c r="T807" s="3"/>
    </row>
    <row r="808" spans="1:20">
      <c r="A808" s="1">
        <v>45816</v>
      </c>
      <c r="B808" t="s">
        <v>866</v>
      </c>
      <c r="C808" t="s">
        <v>63</v>
      </c>
      <c r="D808" t="s">
        <v>64</v>
      </c>
      <c r="E808" t="s">
        <v>17</v>
      </c>
      <c r="F808" t="s">
        <v>52</v>
      </c>
      <c r="G808" t="s">
        <v>53</v>
      </c>
      <c r="H808" t="s">
        <v>20</v>
      </c>
      <c r="I808" s="2">
        <v>1</v>
      </c>
      <c r="J808" s="3">
        <v>80.81</v>
      </c>
      <c r="K808" s="4">
        <v>0.15</v>
      </c>
      <c r="L808" s="3">
        <v>45.26</v>
      </c>
      <c r="M808" s="3">
        <f>SalesTable47[[#This Row],[Quantity]]*SalesTable47[[#This Row],[Unit Cost]]</f>
        <v>45.26</v>
      </c>
      <c r="N808" s="3">
        <f>SalesTable47[[#This Row],[Net Revenue]]-SalesTable47[[#This Row],[Total Cost]]</f>
        <v>23.43</v>
      </c>
      <c r="O808" s="2">
        <v>1</v>
      </c>
      <c r="P808" s="3">
        <f>SalesTable47[[#This Row],[Unit Price]]*SalesTable47[[#This Row],[Quantity]]</f>
        <v>80.81</v>
      </c>
      <c r="Q808" s="3">
        <f>ROUND(SalesTable47[[#This Row],[Unit Price]]*SalesTable47[[#This Row],[Quantity]]*(1-SalesTable47[[#This Row],[Discount %]]),2)</f>
        <v>68.69</v>
      </c>
      <c r="R808" s="3">
        <f>SalesTable47[[#This Row],[Net Revenue]]-SalesTable47[[#This Row],[Total Cost]]</f>
        <v>23.43</v>
      </c>
      <c r="S808" s="34">
        <f>SalesTable47[[#This Row],[Profit]]/SalesTable47[[#This Row],[Net Revenue]]</f>
        <v>0.3410976852525841</v>
      </c>
      <c r="T808" s="3"/>
    </row>
    <row r="809" spans="1:20">
      <c r="A809" s="1">
        <v>46014</v>
      </c>
      <c r="B809" t="s">
        <v>867</v>
      </c>
      <c r="C809" t="s">
        <v>28</v>
      </c>
      <c r="D809" t="s">
        <v>29</v>
      </c>
      <c r="E809" t="s">
        <v>30</v>
      </c>
      <c r="F809" t="s">
        <v>25</v>
      </c>
      <c r="G809" t="s">
        <v>26</v>
      </c>
      <c r="H809" t="s">
        <v>33</v>
      </c>
      <c r="I809" s="2">
        <v>7</v>
      </c>
      <c r="J809" s="3">
        <v>25.08</v>
      </c>
      <c r="K809" s="4">
        <v>0</v>
      </c>
      <c r="L809" s="3">
        <v>10.33</v>
      </c>
      <c r="M809" s="3">
        <f>SalesTable47[[#This Row],[Quantity]]*SalesTable47[[#This Row],[Unit Cost]]</f>
        <v>72.31</v>
      </c>
      <c r="N809" s="3">
        <f>SalesTable47[[#This Row],[Net Revenue]]-SalesTable47[[#This Row],[Total Cost]]</f>
        <v>103.25</v>
      </c>
      <c r="O809" s="2">
        <v>0</v>
      </c>
      <c r="P809" s="3">
        <f>SalesTable47[[#This Row],[Unit Price]]*SalesTable47[[#This Row],[Quantity]]</f>
        <v>175.56</v>
      </c>
      <c r="Q809" s="3">
        <f>ROUND(SalesTable47[[#This Row],[Unit Price]]*SalesTable47[[#This Row],[Quantity]]*(1-SalesTable47[[#This Row],[Discount %]]),2)</f>
        <v>175.56</v>
      </c>
      <c r="R809" s="3">
        <f>SalesTable47[[#This Row],[Net Revenue]]-SalesTable47[[#This Row],[Total Cost]]</f>
        <v>103.25</v>
      </c>
      <c r="S809" s="34">
        <f>SalesTable47[[#This Row],[Profit]]/SalesTable47[[#This Row],[Net Revenue]]</f>
        <v>0.5881180223285486</v>
      </c>
      <c r="T809" s="3"/>
    </row>
    <row r="810" spans="1:20">
      <c r="A810" s="1">
        <v>46009</v>
      </c>
      <c r="B810" t="s">
        <v>868</v>
      </c>
      <c r="C810" t="s">
        <v>55</v>
      </c>
      <c r="D810" t="s">
        <v>56</v>
      </c>
      <c r="E810" t="s">
        <v>24</v>
      </c>
      <c r="F810" t="s">
        <v>41</v>
      </c>
      <c r="G810" t="s">
        <v>42</v>
      </c>
      <c r="H810" t="s">
        <v>33</v>
      </c>
      <c r="I810" s="2">
        <v>5</v>
      </c>
      <c r="J810" s="3">
        <v>9.49</v>
      </c>
      <c r="K810" s="4">
        <v>0.2</v>
      </c>
      <c r="L810" s="3">
        <v>2.81</v>
      </c>
      <c r="M810" s="3">
        <f>SalesTable47[[#This Row],[Quantity]]*SalesTable47[[#This Row],[Unit Cost]]</f>
        <v>14.05</v>
      </c>
      <c r="N810" s="3">
        <f>SalesTable47[[#This Row],[Net Revenue]]-SalesTable47[[#This Row],[Total Cost]]</f>
        <v>23.91</v>
      </c>
      <c r="O810" s="2">
        <v>0</v>
      </c>
      <c r="P810" s="3">
        <f>SalesTable47[[#This Row],[Unit Price]]*SalesTable47[[#This Row],[Quantity]]</f>
        <v>47.45</v>
      </c>
      <c r="Q810" s="3">
        <f>ROUND(SalesTable47[[#This Row],[Unit Price]]*SalesTable47[[#This Row],[Quantity]]*(1-SalesTable47[[#This Row],[Discount %]]),2)</f>
        <v>37.96</v>
      </c>
      <c r="R810" s="3">
        <f>SalesTable47[[#This Row],[Net Revenue]]-SalesTable47[[#This Row],[Total Cost]]</f>
        <v>23.91</v>
      </c>
      <c r="S810" s="34">
        <f>SalesTable47[[#This Row],[Profit]]/SalesTable47[[#This Row],[Net Revenue]]</f>
        <v>0.62987355110642784</v>
      </c>
      <c r="T810" s="3"/>
    </row>
    <row r="811" spans="1:20">
      <c r="A811" s="1">
        <v>45683</v>
      </c>
      <c r="B811" t="s">
        <v>869</v>
      </c>
      <c r="C811" t="s">
        <v>39</v>
      </c>
      <c r="D811" t="s">
        <v>40</v>
      </c>
      <c r="E811" t="s">
        <v>30</v>
      </c>
      <c r="F811" t="s">
        <v>31</v>
      </c>
      <c r="G811" t="s">
        <v>32</v>
      </c>
      <c r="H811" t="s">
        <v>33</v>
      </c>
      <c r="I811" s="2">
        <v>6</v>
      </c>
      <c r="J811" s="3">
        <v>55.25</v>
      </c>
      <c r="K811" s="4">
        <v>0</v>
      </c>
      <c r="L811" s="3">
        <v>27.33</v>
      </c>
      <c r="M811" s="3">
        <f>SalesTable47[[#This Row],[Quantity]]*SalesTable47[[#This Row],[Unit Cost]]</f>
        <v>163.98</v>
      </c>
      <c r="N811" s="3">
        <f>SalesTable47[[#This Row],[Net Revenue]]-SalesTable47[[#This Row],[Total Cost]]</f>
        <v>167.52</v>
      </c>
      <c r="O811" s="2">
        <v>0</v>
      </c>
      <c r="P811" s="3">
        <f>SalesTable47[[#This Row],[Unit Price]]*SalesTable47[[#This Row],[Quantity]]</f>
        <v>331.5</v>
      </c>
      <c r="Q811" s="3">
        <f>ROUND(SalesTable47[[#This Row],[Unit Price]]*SalesTable47[[#This Row],[Quantity]]*(1-SalesTable47[[#This Row],[Discount %]]),2)</f>
        <v>331.5</v>
      </c>
      <c r="R811" s="3">
        <f>SalesTable47[[#This Row],[Net Revenue]]-SalesTable47[[#This Row],[Total Cost]]</f>
        <v>167.52</v>
      </c>
      <c r="S811" s="34">
        <f>SalesTable47[[#This Row],[Profit]]/SalesTable47[[#This Row],[Net Revenue]]</f>
        <v>0.50533936651583711</v>
      </c>
      <c r="T811" s="3"/>
    </row>
    <row r="812" spans="1:20">
      <c r="A812" s="1">
        <v>45913</v>
      </c>
      <c r="B812" t="s">
        <v>870</v>
      </c>
      <c r="C812" t="s">
        <v>55</v>
      </c>
      <c r="D812" t="s">
        <v>56</v>
      </c>
      <c r="E812" t="s">
        <v>24</v>
      </c>
      <c r="F812" t="s">
        <v>41</v>
      </c>
      <c r="G812" t="s">
        <v>42</v>
      </c>
      <c r="H812" t="s">
        <v>33</v>
      </c>
      <c r="I812" s="2">
        <v>8</v>
      </c>
      <c r="J812" s="3">
        <v>9.4</v>
      </c>
      <c r="K812" s="4">
        <v>0</v>
      </c>
      <c r="L812" s="3">
        <v>2.84</v>
      </c>
      <c r="M812" s="3">
        <f>SalesTable47[[#This Row],[Quantity]]*SalesTable47[[#This Row],[Unit Cost]]</f>
        <v>22.72</v>
      </c>
      <c r="N812" s="3">
        <f>SalesTable47[[#This Row],[Net Revenue]]-SalesTable47[[#This Row],[Total Cost]]</f>
        <v>52.480000000000004</v>
      </c>
      <c r="O812" s="2">
        <v>0</v>
      </c>
      <c r="P812" s="3">
        <f>SalesTable47[[#This Row],[Unit Price]]*SalesTable47[[#This Row],[Quantity]]</f>
        <v>75.2</v>
      </c>
      <c r="Q812" s="3">
        <f>ROUND(SalesTable47[[#This Row],[Unit Price]]*SalesTable47[[#This Row],[Quantity]]*(1-SalesTable47[[#This Row],[Discount %]]),2)</f>
        <v>75.2</v>
      </c>
      <c r="R812" s="3">
        <f>SalesTable47[[#This Row],[Net Revenue]]-SalesTable47[[#This Row],[Total Cost]]</f>
        <v>52.480000000000004</v>
      </c>
      <c r="S812" s="34">
        <f>SalesTable47[[#This Row],[Profit]]/SalesTable47[[#This Row],[Net Revenue]]</f>
        <v>0.69787234042553192</v>
      </c>
      <c r="T812" s="3"/>
    </row>
    <row r="813" spans="1:20">
      <c r="A813" s="1">
        <v>46002</v>
      </c>
      <c r="B813" t="s">
        <v>871</v>
      </c>
      <c r="C813" t="s">
        <v>82</v>
      </c>
      <c r="D813" t="s">
        <v>83</v>
      </c>
      <c r="E813" t="s">
        <v>75</v>
      </c>
      <c r="F813" t="s">
        <v>18</v>
      </c>
      <c r="G813" t="s">
        <v>19</v>
      </c>
      <c r="H813" t="s">
        <v>20</v>
      </c>
      <c r="I813" s="2">
        <v>13</v>
      </c>
      <c r="J813" s="3">
        <v>26.94</v>
      </c>
      <c r="K813" s="4">
        <v>0.15</v>
      </c>
      <c r="L813" s="3">
        <v>11.83</v>
      </c>
      <c r="M813" s="3">
        <f>SalesTable47[[#This Row],[Quantity]]*SalesTable47[[#This Row],[Unit Cost]]</f>
        <v>153.79</v>
      </c>
      <c r="N813" s="3">
        <f>SalesTable47[[#This Row],[Net Revenue]]-SalesTable47[[#This Row],[Total Cost]]</f>
        <v>143.9</v>
      </c>
      <c r="O813" s="2">
        <v>13</v>
      </c>
      <c r="P813" s="3">
        <f>SalesTable47[[#This Row],[Unit Price]]*SalesTable47[[#This Row],[Quantity]]</f>
        <v>350.22</v>
      </c>
      <c r="Q813" s="3">
        <f>ROUND(SalesTable47[[#This Row],[Unit Price]]*SalesTable47[[#This Row],[Quantity]]*(1-SalesTable47[[#This Row],[Discount %]]),2)</f>
        <v>297.69</v>
      </c>
      <c r="R813" s="3">
        <f>SalesTable47[[#This Row],[Net Revenue]]-SalesTable47[[#This Row],[Total Cost]]</f>
        <v>143.9</v>
      </c>
      <c r="S813" s="34">
        <f>SalesTable47[[#This Row],[Profit]]/SalesTable47[[#This Row],[Net Revenue]]</f>
        <v>0.48338876011958753</v>
      </c>
      <c r="T813" s="3"/>
    </row>
    <row r="814" spans="1:20">
      <c r="A814" s="1">
        <v>45688</v>
      </c>
      <c r="B814" t="s">
        <v>872</v>
      </c>
      <c r="C814" t="s">
        <v>73</v>
      </c>
      <c r="D814" t="s">
        <v>74</v>
      </c>
      <c r="E814" t="s">
        <v>75</v>
      </c>
      <c r="F814" t="s">
        <v>31</v>
      </c>
      <c r="G814" t="s">
        <v>32</v>
      </c>
      <c r="H814" t="s">
        <v>20</v>
      </c>
      <c r="I814" s="2">
        <v>1</v>
      </c>
      <c r="J814" s="3">
        <v>31.78</v>
      </c>
      <c r="K814" s="4">
        <v>0.15</v>
      </c>
      <c r="L814" s="3">
        <v>14.06</v>
      </c>
      <c r="M814" s="3">
        <f>SalesTable47[[#This Row],[Quantity]]*SalesTable47[[#This Row],[Unit Cost]]</f>
        <v>14.06</v>
      </c>
      <c r="N814" s="3">
        <f>SalesTable47[[#This Row],[Net Revenue]]-SalesTable47[[#This Row],[Total Cost]]</f>
        <v>12.950000000000001</v>
      </c>
      <c r="O814" s="2">
        <v>1</v>
      </c>
      <c r="P814" s="3">
        <f>SalesTable47[[#This Row],[Unit Price]]*SalesTable47[[#This Row],[Quantity]]</f>
        <v>31.78</v>
      </c>
      <c r="Q814" s="3">
        <f>ROUND(SalesTable47[[#This Row],[Unit Price]]*SalesTable47[[#This Row],[Quantity]]*(1-SalesTable47[[#This Row],[Discount %]]),2)</f>
        <v>27.01</v>
      </c>
      <c r="R814" s="3">
        <f>SalesTable47[[#This Row],[Net Revenue]]-SalesTable47[[#This Row],[Total Cost]]</f>
        <v>12.950000000000001</v>
      </c>
      <c r="S814" s="34">
        <f>SalesTable47[[#This Row],[Profit]]/SalesTable47[[#This Row],[Net Revenue]]</f>
        <v>0.47945205479452058</v>
      </c>
      <c r="T814" s="3"/>
    </row>
    <row r="815" spans="1:20">
      <c r="A815" s="1">
        <v>46020</v>
      </c>
      <c r="B815" t="s">
        <v>873</v>
      </c>
      <c r="C815" t="s">
        <v>66</v>
      </c>
      <c r="D815" t="s">
        <v>67</v>
      </c>
      <c r="E815" t="s">
        <v>30</v>
      </c>
      <c r="F815" t="s">
        <v>41</v>
      </c>
      <c r="G815" t="s">
        <v>42</v>
      </c>
      <c r="H815" t="s">
        <v>20</v>
      </c>
      <c r="I815" s="2">
        <v>8</v>
      </c>
      <c r="J815" s="3">
        <v>68.88</v>
      </c>
      <c r="K815" s="4">
        <v>0.2</v>
      </c>
      <c r="L815" s="3">
        <v>33.69</v>
      </c>
      <c r="M815" s="3">
        <f>SalesTable47[[#This Row],[Quantity]]*SalesTable47[[#This Row],[Unit Cost]]</f>
        <v>269.52</v>
      </c>
      <c r="N815" s="3">
        <f>SalesTable47[[#This Row],[Net Revenue]]-SalesTable47[[#This Row],[Total Cost]]</f>
        <v>171.31</v>
      </c>
      <c r="O815" s="2">
        <v>8</v>
      </c>
      <c r="P815" s="3">
        <f>SalesTable47[[#This Row],[Unit Price]]*SalesTable47[[#This Row],[Quantity]]</f>
        <v>551.04</v>
      </c>
      <c r="Q815" s="3">
        <f>ROUND(SalesTable47[[#This Row],[Unit Price]]*SalesTable47[[#This Row],[Quantity]]*(1-SalesTable47[[#This Row],[Discount %]]),2)</f>
        <v>440.83</v>
      </c>
      <c r="R815" s="3">
        <f>SalesTable47[[#This Row],[Net Revenue]]-SalesTable47[[#This Row],[Total Cost]]</f>
        <v>171.31</v>
      </c>
      <c r="S815" s="34">
        <f>SalesTable47[[#This Row],[Profit]]/SalesTable47[[#This Row],[Net Revenue]]</f>
        <v>0.3886078533675113</v>
      </c>
      <c r="T815" s="3"/>
    </row>
    <row r="816" spans="1:20">
      <c r="A816" s="1">
        <v>45795</v>
      </c>
      <c r="B816" t="s">
        <v>874</v>
      </c>
      <c r="C816" t="s">
        <v>82</v>
      </c>
      <c r="D816" t="s">
        <v>83</v>
      </c>
      <c r="E816" t="s">
        <v>75</v>
      </c>
      <c r="F816" t="s">
        <v>41</v>
      </c>
      <c r="G816" t="s">
        <v>42</v>
      </c>
      <c r="H816" t="s">
        <v>33</v>
      </c>
      <c r="I816" s="2">
        <v>3</v>
      </c>
      <c r="J816" s="3">
        <v>27.05</v>
      </c>
      <c r="K816" s="4">
        <v>0</v>
      </c>
      <c r="L816" s="3">
        <v>11.64</v>
      </c>
      <c r="M816" s="3">
        <f>SalesTable47[[#This Row],[Quantity]]*SalesTable47[[#This Row],[Unit Cost]]</f>
        <v>34.92</v>
      </c>
      <c r="N816" s="3">
        <f>SalesTable47[[#This Row],[Net Revenue]]-SalesTable47[[#This Row],[Total Cost]]</f>
        <v>46.230000000000004</v>
      </c>
      <c r="O816" s="2">
        <v>0</v>
      </c>
      <c r="P816" s="3">
        <f>SalesTable47[[#This Row],[Unit Price]]*SalesTable47[[#This Row],[Quantity]]</f>
        <v>81.150000000000006</v>
      </c>
      <c r="Q816" s="3">
        <f>ROUND(SalesTable47[[#This Row],[Unit Price]]*SalesTable47[[#This Row],[Quantity]]*(1-SalesTable47[[#This Row],[Discount %]]),2)</f>
        <v>81.150000000000006</v>
      </c>
      <c r="R816" s="3">
        <f>SalesTable47[[#This Row],[Net Revenue]]-SalesTable47[[#This Row],[Total Cost]]</f>
        <v>46.230000000000004</v>
      </c>
      <c r="S816" s="34">
        <f>SalesTable47[[#This Row],[Profit]]/SalesTable47[[#This Row],[Net Revenue]]</f>
        <v>0.5696857670979667</v>
      </c>
      <c r="T816" s="3"/>
    </row>
    <row r="817" spans="1:20">
      <c r="A817" s="1">
        <v>46013</v>
      </c>
      <c r="B817" t="s">
        <v>875</v>
      </c>
      <c r="C817" t="s">
        <v>66</v>
      </c>
      <c r="D817" t="s">
        <v>67</v>
      </c>
      <c r="E817" t="s">
        <v>30</v>
      </c>
      <c r="F817" t="s">
        <v>31</v>
      </c>
      <c r="G817" t="s">
        <v>32</v>
      </c>
      <c r="H817" t="s">
        <v>33</v>
      </c>
      <c r="I817" s="2">
        <v>5</v>
      </c>
      <c r="J817" s="3">
        <v>69.17</v>
      </c>
      <c r="K817" s="4">
        <v>0.2</v>
      </c>
      <c r="L817" s="3">
        <v>34</v>
      </c>
      <c r="M817" s="3">
        <f>SalesTable47[[#This Row],[Quantity]]*SalesTable47[[#This Row],[Unit Cost]]</f>
        <v>170</v>
      </c>
      <c r="N817" s="3">
        <f>SalesTable47[[#This Row],[Net Revenue]]-SalesTable47[[#This Row],[Total Cost]]</f>
        <v>106.68</v>
      </c>
      <c r="O817" s="2">
        <v>0</v>
      </c>
      <c r="P817" s="3">
        <f>SalesTable47[[#This Row],[Unit Price]]*SalesTable47[[#This Row],[Quantity]]</f>
        <v>345.85</v>
      </c>
      <c r="Q817" s="3">
        <f>ROUND(SalesTable47[[#This Row],[Unit Price]]*SalesTable47[[#This Row],[Quantity]]*(1-SalesTable47[[#This Row],[Discount %]]),2)</f>
        <v>276.68</v>
      </c>
      <c r="R817" s="3">
        <f>SalesTable47[[#This Row],[Net Revenue]]-SalesTable47[[#This Row],[Total Cost]]</f>
        <v>106.68</v>
      </c>
      <c r="S817" s="34">
        <f>SalesTable47[[#This Row],[Profit]]/SalesTable47[[#This Row],[Net Revenue]]</f>
        <v>0.38557177967326878</v>
      </c>
      <c r="T817" s="3"/>
    </row>
    <row r="818" spans="1:20">
      <c r="A818" s="1">
        <v>45966</v>
      </c>
      <c r="B818" t="s">
        <v>876</v>
      </c>
      <c r="C818" t="s">
        <v>73</v>
      </c>
      <c r="D818" t="s">
        <v>74</v>
      </c>
      <c r="E818" t="s">
        <v>75</v>
      </c>
      <c r="F818" t="s">
        <v>25</v>
      </c>
      <c r="G818" t="s">
        <v>26</v>
      </c>
      <c r="H818" t="s">
        <v>33</v>
      </c>
      <c r="I818" s="2">
        <v>9</v>
      </c>
      <c r="J818" s="3">
        <v>32.86</v>
      </c>
      <c r="K818" s="4">
        <v>0.2</v>
      </c>
      <c r="L818" s="3">
        <v>13.92</v>
      </c>
      <c r="M818" s="3">
        <f>SalesTable47[[#This Row],[Quantity]]*SalesTable47[[#This Row],[Unit Cost]]</f>
        <v>125.28</v>
      </c>
      <c r="N818" s="3">
        <f>SalesTable47[[#This Row],[Net Revenue]]-SalesTable47[[#This Row],[Total Cost]]</f>
        <v>111.31</v>
      </c>
      <c r="O818" s="2">
        <v>0</v>
      </c>
      <c r="P818" s="3">
        <f>SalesTable47[[#This Row],[Unit Price]]*SalesTable47[[#This Row],[Quantity]]</f>
        <v>295.74</v>
      </c>
      <c r="Q818" s="3">
        <f>ROUND(SalesTable47[[#This Row],[Unit Price]]*SalesTable47[[#This Row],[Quantity]]*(1-SalesTable47[[#This Row],[Discount %]]),2)</f>
        <v>236.59</v>
      </c>
      <c r="R818" s="3">
        <f>SalesTable47[[#This Row],[Net Revenue]]-SalesTable47[[#This Row],[Total Cost]]</f>
        <v>111.31</v>
      </c>
      <c r="S818" s="34">
        <f>SalesTable47[[#This Row],[Profit]]/SalesTable47[[#This Row],[Net Revenue]]</f>
        <v>0.47047635149414602</v>
      </c>
      <c r="T818" s="3"/>
    </row>
    <row r="819" spans="1:20">
      <c r="A819" s="1">
        <v>45865</v>
      </c>
      <c r="B819" t="s">
        <v>877</v>
      </c>
      <c r="C819" t="s">
        <v>55</v>
      </c>
      <c r="D819" t="s">
        <v>56</v>
      </c>
      <c r="E819" t="s">
        <v>24</v>
      </c>
      <c r="F819" t="s">
        <v>18</v>
      </c>
      <c r="G819" t="s">
        <v>19</v>
      </c>
      <c r="H819" t="s">
        <v>33</v>
      </c>
      <c r="I819" s="2">
        <v>1</v>
      </c>
      <c r="J819" s="3">
        <v>9.24</v>
      </c>
      <c r="K819" s="4">
        <v>0.15</v>
      </c>
      <c r="L819" s="3">
        <v>2.82</v>
      </c>
      <c r="M819" s="3">
        <f>SalesTable47[[#This Row],[Quantity]]*SalesTable47[[#This Row],[Unit Cost]]</f>
        <v>2.82</v>
      </c>
      <c r="N819" s="3">
        <f>SalesTable47[[#This Row],[Net Revenue]]-SalesTable47[[#This Row],[Total Cost]]</f>
        <v>5.0299999999999994</v>
      </c>
      <c r="O819" s="2">
        <v>0</v>
      </c>
      <c r="P819" s="3">
        <f>SalesTable47[[#This Row],[Unit Price]]*SalesTable47[[#This Row],[Quantity]]</f>
        <v>9.24</v>
      </c>
      <c r="Q819" s="3">
        <f>ROUND(SalesTable47[[#This Row],[Unit Price]]*SalesTable47[[#This Row],[Quantity]]*(1-SalesTable47[[#This Row],[Discount %]]),2)</f>
        <v>7.85</v>
      </c>
      <c r="R819" s="3">
        <f>SalesTable47[[#This Row],[Net Revenue]]-SalesTable47[[#This Row],[Total Cost]]</f>
        <v>5.0299999999999994</v>
      </c>
      <c r="S819" s="34">
        <f>SalesTable47[[#This Row],[Profit]]/SalesTable47[[#This Row],[Net Revenue]]</f>
        <v>0.64076433121019105</v>
      </c>
      <c r="T819" s="3"/>
    </row>
    <row r="820" spans="1:20">
      <c r="A820" s="1">
        <v>45769</v>
      </c>
      <c r="B820" t="s">
        <v>878</v>
      </c>
      <c r="C820" t="s">
        <v>82</v>
      </c>
      <c r="D820" t="s">
        <v>83</v>
      </c>
      <c r="E820" t="s">
        <v>75</v>
      </c>
      <c r="F820" t="s">
        <v>18</v>
      </c>
      <c r="G820" t="s">
        <v>19</v>
      </c>
      <c r="H820" t="s">
        <v>33</v>
      </c>
      <c r="I820" s="2">
        <v>2</v>
      </c>
      <c r="J820" s="3">
        <v>28.05</v>
      </c>
      <c r="K820" s="4">
        <v>0.05</v>
      </c>
      <c r="L820" s="3">
        <v>11.54</v>
      </c>
      <c r="M820" s="3">
        <f>SalesTable47[[#This Row],[Quantity]]*SalesTable47[[#This Row],[Unit Cost]]</f>
        <v>23.08</v>
      </c>
      <c r="N820" s="3">
        <f>SalesTable47[[#This Row],[Net Revenue]]-SalesTable47[[#This Row],[Total Cost]]</f>
        <v>30.22</v>
      </c>
      <c r="O820" s="2">
        <v>0</v>
      </c>
      <c r="P820" s="3">
        <f>SalesTable47[[#This Row],[Unit Price]]*SalesTable47[[#This Row],[Quantity]]</f>
        <v>56.1</v>
      </c>
      <c r="Q820" s="3">
        <f>ROUND(SalesTable47[[#This Row],[Unit Price]]*SalesTable47[[#This Row],[Quantity]]*(1-SalesTable47[[#This Row],[Discount %]]),2)</f>
        <v>53.3</v>
      </c>
      <c r="R820" s="3">
        <f>SalesTable47[[#This Row],[Net Revenue]]-SalesTable47[[#This Row],[Total Cost]]</f>
        <v>30.22</v>
      </c>
      <c r="S820" s="34">
        <f>SalesTable47[[#This Row],[Profit]]/SalesTable47[[#This Row],[Net Revenue]]</f>
        <v>0.56697936210131328</v>
      </c>
      <c r="T820" s="3"/>
    </row>
    <row r="821" spans="1:20">
      <c r="A821" s="1">
        <v>45980</v>
      </c>
      <c r="B821" t="s">
        <v>879</v>
      </c>
      <c r="C821" t="s">
        <v>66</v>
      </c>
      <c r="D821" t="s">
        <v>67</v>
      </c>
      <c r="E821" t="s">
        <v>30</v>
      </c>
      <c r="F821" t="s">
        <v>18</v>
      </c>
      <c r="G821" t="s">
        <v>19</v>
      </c>
      <c r="H821" t="s">
        <v>20</v>
      </c>
      <c r="I821" s="2">
        <v>6</v>
      </c>
      <c r="J821" s="3">
        <v>70.94</v>
      </c>
      <c r="K821" s="4">
        <v>0.2</v>
      </c>
      <c r="L821" s="3">
        <v>34.619999999999997</v>
      </c>
      <c r="M821" s="3">
        <f>SalesTable47[[#This Row],[Quantity]]*SalesTable47[[#This Row],[Unit Cost]]</f>
        <v>207.71999999999997</v>
      </c>
      <c r="N821" s="3">
        <f>SalesTable47[[#This Row],[Net Revenue]]-SalesTable47[[#This Row],[Total Cost]]</f>
        <v>132.79000000000002</v>
      </c>
      <c r="O821" s="2">
        <v>6</v>
      </c>
      <c r="P821" s="3">
        <f>SalesTable47[[#This Row],[Unit Price]]*SalesTable47[[#This Row],[Quantity]]</f>
        <v>425.64</v>
      </c>
      <c r="Q821" s="3">
        <f>ROUND(SalesTable47[[#This Row],[Unit Price]]*SalesTable47[[#This Row],[Quantity]]*(1-SalesTable47[[#This Row],[Discount %]]),2)</f>
        <v>340.51</v>
      </c>
      <c r="R821" s="3">
        <f>SalesTable47[[#This Row],[Net Revenue]]-SalesTable47[[#This Row],[Total Cost]]</f>
        <v>132.79000000000002</v>
      </c>
      <c r="S821" s="34">
        <f>SalesTable47[[#This Row],[Profit]]/SalesTable47[[#This Row],[Net Revenue]]</f>
        <v>0.38997386273530887</v>
      </c>
      <c r="T821" s="3"/>
    </row>
    <row r="822" spans="1:20">
      <c r="A822" s="1">
        <v>45799</v>
      </c>
      <c r="B822" t="s">
        <v>880</v>
      </c>
      <c r="C822" t="s">
        <v>73</v>
      </c>
      <c r="D822" t="s">
        <v>74</v>
      </c>
      <c r="E822" t="s">
        <v>75</v>
      </c>
      <c r="F822" t="s">
        <v>18</v>
      </c>
      <c r="G822" t="s">
        <v>19</v>
      </c>
      <c r="H822" t="s">
        <v>33</v>
      </c>
      <c r="I822" s="2">
        <v>5</v>
      </c>
      <c r="J822" s="3">
        <v>31.55</v>
      </c>
      <c r="K822" s="4">
        <v>0.1</v>
      </c>
      <c r="L822" s="3">
        <v>14.11</v>
      </c>
      <c r="M822" s="3">
        <f>SalesTable47[[#This Row],[Quantity]]*SalesTable47[[#This Row],[Unit Cost]]</f>
        <v>70.55</v>
      </c>
      <c r="N822" s="3">
        <f>SalesTable47[[#This Row],[Net Revenue]]-SalesTable47[[#This Row],[Total Cost]]</f>
        <v>71.429999999999993</v>
      </c>
      <c r="O822" s="2">
        <v>0</v>
      </c>
      <c r="P822" s="3">
        <f>SalesTable47[[#This Row],[Unit Price]]*SalesTable47[[#This Row],[Quantity]]</f>
        <v>157.75</v>
      </c>
      <c r="Q822" s="3">
        <f>ROUND(SalesTable47[[#This Row],[Unit Price]]*SalesTable47[[#This Row],[Quantity]]*(1-SalesTable47[[#This Row],[Discount %]]),2)</f>
        <v>141.97999999999999</v>
      </c>
      <c r="R822" s="3">
        <f>SalesTable47[[#This Row],[Net Revenue]]-SalesTable47[[#This Row],[Total Cost]]</f>
        <v>71.429999999999993</v>
      </c>
      <c r="S822" s="34">
        <f>SalesTable47[[#This Row],[Profit]]/SalesTable47[[#This Row],[Net Revenue]]</f>
        <v>0.50309902803211715</v>
      </c>
      <c r="T822" s="3"/>
    </row>
    <row r="823" spans="1:20">
      <c r="A823" s="1">
        <v>45858</v>
      </c>
      <c r="B823" t="s">
        <v>881</v>
      </c>
      <c r="C823" t="s">
        <v>73</v>
      </c>
      <c r="D823" t="s">
        <v>74</v>
      </c>
      <c r="E823" t="s">
        <v>75</v>
      </c>
      <c r="F823" t="s">
        <v>41</v>
      </c>
      <c r="G823" t="s">
        <v>42</v>
      </c>
      <c r="H823" t="s">
        <v>33</v>
      </c>
      <c r="I823" s="2">
        <v>1</v>
      </c>
      <c r="J823" s="3">
        <v>32.799999999999997</v>
      </c>
      <c r="K823" s="4">
        <v>0.15</v>
      </c>
      <c r="L823" s="3">
        <v>13.92</v>
      </c>
      <c r="M823" s="3">
        <f>SalesTable47[[#This Row],[Quantity]]*SalesTable47[[#This Row],[Unit Cost]]</f>
        <v>13.92</v>
      </c>
      <c r="N823" s="3">
        <f>SalesTable47[[#This Row],[Net Revenue]]-SalesTable47[[#This Row],[Total Cost]]</f>
        <v>13.959999999999999</v>
      </c>
      <c r="O823" s="2">
        <v>0</v>
      </c>
      <c r="P823" s="3">
        <f>SalesTable47[[#This Row],[Unit Price]]*SalesTable47[[#This Row],[Quantity]]</f>
        <v>32.799999999999997</v>
      </c>
      <c r="Q823" s="3">
        <f>ROUND(SalesTable47[[#This Row],[Unit Price]]*SalesTable47[[#This Row],[Quantity]]*(1-SalesTable47[[#This Row],[Discount %]]),2)</f>
        <v>27.88</v>
      </c>
      <c r="R823" s="3">
        <f>SalesTable47[[#This Row],[Net Revenue]]-SalesTable47[[#This Row],[Total Cost]]</f>
        <v>13.959999999999999</v>
      </c>
      <c r="S823" s="34">
        <f>SalesTable47[[#This Row],[Profit]]/SalesTable47[[#This Row],[Net Revenue]]</f>
        <v>0.50071736011477763</v>
      </c>
      <c r="T823" s="3"/>
    </row>
    <row r="824" spans="1:20">
      <c r="A824" s="1">
        <v>45663</v>
      </c>
      <c r="B824" t="s">
        <v>882</v>
      </c>
      <c r="C824" t="s">
        <v>82</v>
      </c>
      <c r="D824" t="s">
        <v>83</v>
      </c>
      <c r="E824" t="s">
        <v>75</v>
      </c>
      <c r="F824" t="s">
        <v>25</v>
      </c>
      <c r="G824" t="s">
        <v>26</v>
      </c>
      <c r="H824" t="s">
        <v>33</v>
      </c>
      <c r="I824" s="2">
        <v>5</v>
      </c>
      <c r="J824" s="3">
        <v>27.92</v>
      </c>
      <c r="K824" s="4">
        <v>0.2</v>
      </c>
      <c r="L824" s="3">
        <v>11.55</v>
      </c>
      <c r="M824" s="3">
        <f>SalesTable47[[#This Row],[Quantity]]*SalesTable47[[#This Row],[Unit Cost]]</f>
        <v>57.75</v>
      </c>
      <c r="N824" s="3">
        <f>SalesTable47[[#This Row],[Net Revenue]]-SalesTable47[[#This Row],[Total Cost]]</f>
        <v>53.930000000000007</v>
      </c>
      <c r="O824" s="2">
        <v>0</v>
      </c>
      <c r="P824" s="3">
        <f>SalesTable47[[#This Row],[Unit Price]]*SalesTable47[[#This Row],[Quantity]]</f>
        <v>139.60000000000002</v>
      </c>
      <c r="Q824" s="3">
        <f>ROUND(SalesTable47[[#This Row],[Unit Price]]*SalesTable47[[#This Row],[Quantity]]*(1-SalesTable47[[#This Row],[Discount %]]),2)</f>
        <v>111.68</v>
      </c>
      <c r="R824" s="3">
        <f>SalesTable47[[#This Row],[Net Revenue]]-SalesTable47[[#This Row],[Total Cost]]</f>
        <v>53.930000000000007</v>
      </c>
      <c r="S824" s="34">
        <f>SalesTable47[[#This Row],[Profit]]/SalesTable47[[#This Row],[Net Revenue]]</f>
        <v>0.48289756446991405</v>
      </c>
      <c r="T824" s="3"/>
    </row>
    <row r="825" spans="1:20">
      <c r="A825" s="1">
        <v>46012</v>
      </c>
      <c r="B825" t="s">
        <v>883</v>
      </c>
      <c r="C825" t="s">
        <v>66</v>
      </c>
      <c r="D825" t="s">
        <v>67</v>
      </c>
      <c r="E825" t="s">
        <v>30</v>
      </c>
      <c r="F825" t="s">
        <v>25</v>
      </c>
      <c r="G825" t="s">
        <v>26</v>
      </c>
      <c r="H825" t="s">
        <v>20</v>
      </c>
      <c r="I825" s="2">
        <v>8</v>
      </c>
      <c r="J825" s="3">
        <v>70.709999999999994</v>
      </c>
      <c r="K825" s="4">
        <v>0.2</v>
      </c>
      <c r="L825" s="3">
        <v>33.81</v>
      </c>
      <c r="M825" s="3">
        <f>SalesTable47[[#This Row],[Quantity]]*SalesTable47[[#This Row],[Unit Cost]]</f>
        <v>270.48</v>
      </c>
      <c r="N825" s="3">
        <f>SalesTable47[[#This Row],[Net Revenue]]-SalesTable47[[#This Row],[Total Cost]]</f>
        <v>182.06</v>
      </c>
      <c r="O825" s="2">
        <v>8</v>
      </c>
      <c r="P825" s="3">
        <f>SalesTable47[[#This Row],[Unit Price]]*SalesTable47[[#This Row],[Quantity]]</f>
        <v>565.67999999999995</v>
      </c>
      <c r="Q825" s="3">
        <f>ROUND(SalesTable47[[#This Row],[Unit Price]]*SalesTable47[[#This Row],[Quantity]]*(1-SalesTable47[[#This Row],[Discount %]]),2)</f>
        <v>452.54</v>
      </c>
      <c r="R825" s="3">
        <f>SalesTable47[[#This Row],[Net Revenue]]-SalesTable47[[#This Row],[Total Cost]]</f>
        <v>182.06</v>
      </c>
      <c r="S825" s="34">
        <f>SalesTable47[[#This Row],[Profit]]/SalesTable47[[#This Row],[Net Revenue]]</f>
        <v>0.4023069783886507</v>
      </c>
      <c r="T825" s="3"/>
    </row>
    <row r="826" spans="1:20">
      <c r="A826" s="1">
        <v>45741</v>
      </c>
      <c r="B826" t="s">
        <v>884</v>
      </c>
      <c r="C826" t="s">
        <v>58</v>
      </c>
      <c r="D826" t="s">
        <v>59</v>
      </c>
      <c r="E826" t="s">
        <v>17</v>
      </c>
      <c r="F826" t="s">
        <v>41</v>
      </c>
      <c r="G826" t="s">
        <v>42</v>
      </c>
      <c r="H826" t="s">
        <v>20</v>
      </c>
      <c r="I826" s="2">
        <v>2</v>
      </c>
      <c r="J826" s="3">
        <v>19.62</v>
      </c>
      <c r="K826" s="4">
        <v>0.1</v>
      </c>
      <c r="L826" s="3">
        <v>7.38</v>
      </c>
      <c r="M826" s="3">
        <f>SalesTable47[[#This Row],[Quantity]]*SalesTable47[[#This Row],[Unit Cost]]</f>
        <v>14.76</v>
      </c>
      <c r="N826" s="3">
        <f>SalesTable47[[#This Row],[Net Revenue]]-SalesTable47[[#This Row],[Total Cost]]</f>
        <v>20.560000000000002</v>
      </c>
      <c r="O826" s="2">
        <v>2</v>
      </c>
      <c r="P826" s="3">
        <f>SalesTable47[[#This Row],[Unit Price]]*SalesTable47[[#This Row],[Quantity]]</f>
        <v>39.24</v>
      </c>
      <c r="Q826" s="3">
        <f>ROUND(SalesTable47[[#This Row],[Unit Price]]*SalesTable47[[#This Row],[Quantity]]*(1-SalesTable47[[#This Row],[Discount %]]),2)</f>
        <v>35.32</v>
      </c>
      <c r="R826" s="3">
        <f>SalesTable47[[#This Row],[Net Revenue]]-SalesTable47[[#This Row],[Total Cost]]</f>
        <v>20.560000000000002</v>
      </c>
      <c r="S826" s="34">
        <f>SalesTable47[[#This Row],[Profit]]/SalesTable47[[#This Row],[Net Revenue]]</f>
        <v>0.58210645526613825</v>
      </c>
      <c r="T826" s="3"/>
    </row>
    <row r="827" spans="1:20">
      <c r="A827" s="1">
        <v>45953</v>
      </c>
      <c r="B827" t="s">
        <v>885</v>
      </c>
      <c r="C827" t="s">
        <v>73</v>
      </c>
      <c r="D827" t="s">
        <v>74</v>
      </c>
      <c r="E827" t="s">
        <v>75</v>
      </c>
      <c r="F827" t="s">
        <v>31</v>
      </c>
      <c r="G827" t="s">
        <v>32</v>
      </c>
      <c r="H827" t="s">
        <v>20</v>
      </c>
      <c r="I827" s="2">
        <v>4</v>
      </c>
      <c r="J827" s="3">
        <v>31.61</v>
      </c>
      <c r="K827" s="4">
        <v>0.15</v>
      </c>
      <c r="L827" s="3">
        <v>14.47</v>
      </c>
      <c r="M827" s="3">
        <f>SalesTable47[[#This Row],[Quantity]]*SalesTable47[[#This Row],[Unit Cost]]</f>
        <v>57.88</v>
      </c>
      <c r="N827" s="3">
        <f>SalesTable47[[#This Row],[Net Revenue]]-SalesTable47[[#This Row],[Total Cost]]</f>
        <v>49.589999999999996</v>
      </c>
      <c r="O827" s="2">
        <v>4</v>
      </c>
      <c r="P827" s="3">
        <f>SalesTable47[[#This Row],[Unit Price]]*SalesTable47[[#This Row],[Quantity]]</f>
        <v>126.44</v>
      </c>
      <c r="Q827" s="3">
        <f>ROUND(SalesTable47[[#This Row],[Unit Price]]*SalesTable47[[#This Row],[Quantity]]*(1-SalesTable47[[#This Row],[Discount %]]),2)</f>
        <v>107.47</v>
      </c>
      <c r="R827" s="3">
        <f>SalesTable47[[#This Row],[Net Revenue]]-SalesTable47[[#This Row],[Total Cost]]</f>
        <v>49.589999999999996</v>
      </c>
      <c r="S827" s="34">
        <f>SalesTable47[[#This Row],[Profit]]/SalesTable47[[#This Row],[Net Revenue]]</f>
        <v>0.46143109705033958</v>
      </c>
      <c r="T827" s="3"/>
    </row>
    <row r="828" spans="1:20">
      <c r="A828" s="1">
        <v>45673</v>
      </c>
      <c r="B828" t="s">
        <v>886</v>
      </c>
      <c r="C828" t="s">
        <v>63</v>
      </c>
      <c r="D828" t="s">
        <v>64</v>
      </c>
      <c r="E828" t="s">
        <v>17</v>
      </c>
      <c r="F828" t="s">
        <v>25</v>
      </c>
      <c r="G828" t="s">
        <v>26</v>
      </c>
      <c r="H828" t="s">
        <v>20</v>
      </c>
      <c r="I828" s="2">
        <v>1</v>
      </c>
      <c r="J828" s="3">
        <v>81.53</v>
      </c>
      <c r="K828" s="4">
        <v>0.15</v>
      </c>
      <c r="L828" s="3">
        <v>45.12</v>
      </c>
      <c r="M828" s="3">
        <f>SalesTable47[[#This Row],[Quantity]]*SalesTable47[[#This Row],[Unit Cost]]</f>
        <v>45.12</v>
      </c>
      <c r="N828" s="3">
        <f>SalesTable47[[#This Row],[Net Revenue]]-SalesTable47[[#This Row],[Total Cost]]</f>
        <v>24.18</v>
      </c>
      <c r="O828" s="2">
        <v>1</v>
      </c>
      <c r="P828" s="3">
        <f>SalesTable47[[#This Row],[Unit Price]]*SalesTable47[[#This Row],[Quantity]]</f>
        <v>81.53</v>
      </c>
      <c r="Q828" s="3">
        <f>ROUND(SalesTable47[[#This Row],[Unit Price]]*SalesTable47[[#This Row],[Quantity]]*(1-SalesTable47[[#This Row],[Discount %]]),2)</f>
        <v>69.3</v>
      </c>
      <c r="R828" s="3">
        <f>SalesTable47[[#This Row],[Net Revenue]]-SalesTable47[[#This Row],[Total Cost]]</f>
        <v>24.18</v>
      </c>
      <c r="S828" s="34">
        <f>SalesTable47[[#This Row],[Profit]]/SalesTable47[[#This Row],[Net Revenue]]</f>
        <v>0.3489177489177489</v>
      </c>
      <c r="T828" s="3"/>
    </row>
    <row r="829" spans="1:20">
      <c r="A829" s="1">
        <v>45856</v>
      </c>
      <c r="B829" t="s">
        <v>887</v>
      </c>
      <c r="C829" t="s">
        <v>39</v>
      </c>
      <c r="D829" t="s">
        <v>40</v>
      </c>
      <c r="E829" t="s">
        <v>30</v>
      </c>
      <c r="F829" t="s">
        <v>25</v>
      </c>
      <c r="G829" t="s">
        <v>26</v>
      </c>
      <c r="H829" t="s">
        <v>33</v>
      </c>
      <c r="I829" s="2">
        <v>4</v>
      </c>
      <c r="J829" s="3">
        <v>53.92</v>
      </c>
      <c r="K829" s="4">
        <v>0</v>
      </c>
      <c r="L829" s="3">
        <v>27.27</v>
      </c>
      <c r="M829" s="3">
        <f>SalesTable47[[#This Row],[Quantity]]*SalesTable47[[#This Row],[Unit Cost]]</f>
        <v>109.08</v>
      </c>
      <c r="N829" s="3">
        <f>SalesTable47[[#This Row],[Net Revenue]]-SalesTable47[[#This Row],[Total Cost]]</f>
        <v>106.60000000000001</v>
      </c>
      <c r="O829" s="2">
        <v>0</v>
      </c>
      <c r="P829" s="3">
        <f>SalesTable47[[#This Row],[Unit Price]]*SalesTable47[[#This Row],[Quantity]]</f>
        <v>215.68</v>
      </c>
      <c r="Q829" s="3">
        <f>ROUND(SalesTable47[[#This Row],[Unit Price]]*SalesTable47[[#This Row],[Quantity]]*(1-SalesTable47[[#This Row],[Discount %]]),2)</f>
        <v>215.68</v>
      </c>
      <c r="R829" s="3">
        <f>SalesTable47[[#This Row],[Net Revenue]]-SalesTable47[[#This Row],[Total Cost]]</f>
        <v>106.60000000000001</v>
      </c>
      <c r="S829" s="34">
        <f>SalesTable47[[#This Row],[Profit]]/SalesTable47[[#This Row],[Net Revenue]]</f>
        <v>0.49425074183976264</v>
      </c>
      <c r="T829" s="3"/>
    </row>
    <row r="830" spans="1:20">
      <c r="A830" s="1">
        <v>45707</v>
      </c>
      <c r="B830" t="s">
        <v>888</v>
      </c>
      <c r="C830" t="s">
        <v>35</v>
      </c>
      <c r="D830" t="s">
        <v>36</v>
      </c>
      <c r="E830" t="s">
        <v>17</v>
      </c>
      <c r="F830" t="s">
        <v>31</v>
      </c>
      <c r="G830" t="s">
        <v>32</v>
      </c>
      <c r="H830" t="s">
        <v>33</v>
      </c>
      <c r="I830" s="2">
        <v>5</v>
      </c>
      <c r="J830" s="3">
        <v>24.16</v>
      </c>
      <c r="K830" s="4">
        <v>0</v>
      </c>
      <c r="L830" s="3">
        <v>9.7899999999999991</v>
      </c>
      <c r="M830" s="3">
        <f>SalesTable47[[#This Row],[Quantity]]*SalesTable47[[#This Row],[Unit Cost]]</f>
        <v>48.949999999999996</v>
      </c>
      <c r="N830" s="3">
        <f>SalesTable47[[#This Row],[Net Revenue]]-SalesTable47[[#This Row],[Total Cost]]</f>
        <v>71.849999999999994</v>
      </c>
      <c r="O830" s="2">
        <v>0</v>
      </c>
      <c r="P830" s="3">
        <f>SalesTable47[[#This Row],[Unit Price]]*SalesTable47[[#This Row],[Quantity]]</f>
        <v>120.8</v>
      </c>
      <c r="Q830" s="3">
        <f>ROUND(SalesTable47[[#This Row],[Unit Price]]*SalesTable47[[#This Row],[Quantity]]*(1-SalesTable47[[#This Row],[Discount %]]),2)</f>
        <v>120.8</v>
      </c>
      <c r="R830" s="3">
        <f>SalesTable47[[#This Row],[Net Revenue]]-SalesTable47[[#This Row],[Total Cost]]</f>
        <v>71.849999999999994</v>
      </c>
      <c r="S830" s="34">
        <f>SalesTable47[[#This Row],[Profit]]/SalesTable47[[#This Row],[Net Revenue]]</f>
        <v>0.5947847682119205</v>
      </c>
      <c r="T830" s="3"/>
    </row>
    <row r="831" spans="1:20">
      <c r="A831" s="1">
        <v>45948</v>
      </c>
      <c r="B831" t="s">
        <v>889</v>
      </c>
      <c r="C831" t="s">
        <v>55</v>
      </c>
      <c r="D831" t="s">
        <v>56</v>
      </c>
      <c r="E831" t="s">
        <v>24</v>
      </c>
      <c r="F831" t="s">
        <v>18</v>
      </c>
      <c r="G831" t="s">
        <v>19</v>
      </c>
      <c r="H831" t="s">
        <v>33</v>
      </c>
      <c r="I831" s="2">
        <v>7</v>
      </c>
      <c r="J831" s="3">
        <v>9.2100000000000009</v>
      </c>
      <c r="K831" s="4">
        <v>0.1</v>
      </c>
      <c r="L831" s="3">
        <v>2.87</v>
      </c>
      <c r="M831" s="3">
        <f>SalesTable47[[#This Row],[Quantity]]*SalesTable47[[#This Row],[Unit Cost]]</f>
        <v>20.09</v>
      </c>
      <c r="N831" s="3">
        <f>SalesTable47[[#This Row],[Net Revenue]]-SalesTable47[[#This Row],[Total Cost]]</f>
        <v>37.930000000000007</v>
      </c>
      <c r="O831" s="2">
        <v>0</v>
      </c>
      <c r="P831" s="3">
        <f>SalesTable47[[#This Row],[Unit Price]]*SalesTable47[[#This Row],[Quantity]]</f>
        <v>64.47</v>
      </c>
      <c r="Q831" s="3">
        <f>ROUND(SalesTable47[[#This Row],[Unit Price]]*SalesTable47[[#This Row],[Quantity]]*(1-SalesTable47[[#This Row],[Discount %]]),2)</f>
        <v>58.02</v>
      </c>
      <c r="R831" s="3">
        <f>SalesTable47[[#This Row],[Net Revenue]]-SalesTable47[[#This Row],[Total Cost]]</f>
        <v>37.930000000000007</v>
      </c>
      <c r="S831" s="34">
        <f>SalesTable47[[#This Row],[Profit]]/SalesTable47[[#This Row],[Net Revenue]]</f>
        <v>0.65374008962426755</v>
      </c>
      <c r="T831" s="3"/>
    </row>
    <row r="832" spans="1:20">
      <c r="A832" s="1">
        <v>45993</v>
      </c>
      <c r="B832" t="s">
        <v>890</v>
      </c>
      <c r="C832" t="s">
        <v>35</v>
      </c>
      <c r="D832" t="s">
        <v>36</v>
      </c>
      <c r="E832" t="s">
        <v>17</v>
      </c>
      <c r="F832" t="s">
        <v>18</v>
      </c>
      <c r="G832" t="s">
        <v>19</v>
      </c>
      <c r="H832" t="s">
        <v>33</v>
      </c>
      <c r="I832" s="2">
        <v>11</v>
      </c>
      <c r="J832" s="3">
        <v>23.93</v>
      </c>
      <c r="K832" s="4">
        <v>0.2</v>
      </c>
      <c r="L832" s="3">
        <v>9.5500000000000007</v>
      </c>
      <c r="M832" s="3">
        <f>SalesTable47[[#This Row],[Quantity]]*SalesTable47[[#This Row],[Unit Cost]]</f>
        <v>105.05000000000001</v>
      </c>
      <c r="N832" s="3">
        <f>SalesTable47[[#This Row],[Net Revenue]]-SalesTable47[[#This Row],[Total Cost]]</f>
        <v>105.53</v>
      </c>
      <c r="O832" s="2">
        <v>0</v>
      </c>
      <c r="P832" s="3">
        <f>SalesTable47[[#This Row],[Unit Price]]*SalesTable47[[#This Row],[Quantity]]</f>
        <v>263.23</v>
      </c>
      <c r="Q832" s="3">
        <f>ROUND(SalesTable47[[#This Row],[Unit Price]]*SalesTable47[[#This Row],[Quantity]]*(1-SalesTable47[[#This Row],[Discount %]]),2)</f>
        <v>210.58</v>
      </c>
      <c r="R832" s="3">
        <f>SalesTable47[[#This Row],[Net Revenue]]-SalesTable47[[#This Row],[Total Cost]]</f>
        <v>105.53</v>
      </c>
      <c r="S832" s="34">
        <f>SalesTable47[[#This Row],[Profit]]/SalesTable47[[#This Row],[Net Revenue]]</f>
        <v>0.50113970937410957</v>
      </c>
      <c r="T832" s="3"/>
    </row>
    <row r="833" spans="1:20">
      <c r="A833" s="1">
        <v>45990</v>
      </c>
      <c r="B833" t="s">
        <v>891</v>
      </c>
      <c r="C833" t="s">
        <v>15</v>
      </c>
      <c r="D833" t="s">
        <v>16</v>
      </c>
      <c r="E833" t="s">
        <v>17</v>
      </c>
      <c r="F833" t="s">
        <v>31</v>
      </c>
      <c r="G833" t="s">
        <v>32</v>
      </c>
      <c r="H833" t="s">
        <v>20</v>
      </c>
      <c r="I833" s="2">
        <v>11</v>
      </c>
      <c r="J833" s="3">
        <v>29.9</v>
      </c>
      <c r="K833" s="4">
        <v>0.2</v>
      </c>
      <c r="L833" s="3">
        <v>12.15</v>
      </c>
      <c r="M833" s="3">
        <f>SalesTable47[[#This Row],[Quantity]]*SalesTable47[[#This Row],[Unit Cost]]</f>
        <v>133.65</v>
      </c>
      <c r="N833" s="3">
        <f>SalesTable47[[#This Row],[Net Revenue]]-SalesTable47[[#This Row],[Total Cost]]</f>
        <v>129.47</v>
      </c>
      <c r="O833" s="2">
        <v>11</v>
      </c>
      <c r="P833" s="3">
        <f>SalesTable47[[#This Row],[Unit Price]]*SalesTable47[[#This Row],[Quantity]]</f>
        <v>328.9</v>
      </c>
      <c r="Q833" s="3">
        <f>ROUND(SalesTable47[[#This Row],[Unit Price]]*SalesTable47[[#This Row],[Quantity]]*(1-SalesTable47[[#This Row],[Discount %]]),2)</f>
        <v>263.12</v>
      </c>
      <c r="R833" s="3">
        <f>SalesTable47[[#This Row],[Net Revenue]]-SalesTable47[[#This Row],[Total Cost]]</f>
        <v>129.47</v>
      </c>
      <c r="S833" s="34">
        <f>SalesTable47[[#This Row],[Profit]]/SalesTable47[[#This Row],[Net Revenue]]</f>
        <v>0.49205685618729095</v>
      </c>
      <c r="T833" s="3"/>
    </row>
    <row r="834" spans="1:20">
      <c r="A834" s="1">
        <v>45665</v>
      </c>
      <c r="B834" t="s">
        <v>892</v>
      </c>
      <c r="C834" t="s">
        <v>15</v>
      </c>
      <c r="D834" t="s">
        <v>16</v>
      </c>
      <c r="E834" t="s">
        <v>17</v>
      </c>
      <c r="F834" t="s">
        <v>52</v>
      </c>
      <c r="G834" t="s">
        <v>53</v>
      </c>
      <c r="H834" t="s">
        <v>33</v>
      </c>
      <c r="I834" s="2">
        <v>8</v>
      </c>
      <c r="J834" s="3">
        <v>29.44</v>
      </c>
      <c r="K834" s="4">
        <v>0.1</v>
      </c>
      <c r="L834" s="3">
        <v>11.91</v>
      </c>
      <c r="M834" s="3">
        <f>SalesTable47[[#This Row],[Quantity]]*SalesTable47[[#This Row],[Unit Cost]]</f>
        <v>95.28</v>
      </c>
      <c r="N834" s="3">
        <f>SalesTable47[[#This Row],[Net Revenue]]-SalesTable47[[#This Row],[Total Cost]]</f>
        <v>116.69</v>
      </c>
      <c r="O834" s="2">
        <v>0</v>
      </c>
      <c r="P834" s="3">
        <f>SalesTable47[[#This Row],[Unit Price]]*SalesTable47[[#This Row],[Quantity]]</f>
        <v>235.52</v>
      </c>
      <c r="Q834" s="3">
        <f>ROUND(SalesTable47[[#This Row],[Unit Price]]*SalesTable47[[#This Row],[Quantity]]*(1-SalesTable47[[#This Row],[Discount %]]),2)</f>
        <v>211.97</v>
      </c>
      <c r="R834" s="3">
        <f>SalesTable47[[#This Row],[Net Revenue]]-SalesTable47[[#This Row],[Total Cost]]</f>
        <v>116.69</v>
      </c>
      <c r="S834" s="34">
        <f>SalesTable47[[#This Row],[Profit]]/SalesTable47[[#This Row],[Net Revenue]]</f>
        <v>0.55050242958909279</v>
      </c>
      <c r="T834" s="3"/>
    </row>
    <row r="835" spans="1:20">
      <c r="A835" s="1">
        <v>45904</v>
      </c>
      <c r="B835" t="s">
        <v>893</v>
      </c>
      <c r="C835" t="s">
        <v>28</v>
      </c>
      <c r="D835" t="s">
        <v>29</v>
      </c>
      <c r="E835" t="s">
        <v>30</v>
      </c>
      <c r="F835" t="s">
        <v>52</v>
      </c>
      <c r="G835" t="s">
        <v>53</v>
      </c>
      <c r="H835" t="s">
        <v>33</v>
      </c>
      <c r="I835" s="2">
        <v>1</v>
      </c>
      <c r="J835" s="3">
        <v>25.44</v>
      </c>
      <c r="K835" s="4">
        <v>0.1</v>
      </c>
      <c r="L835" s="3">
        <v>10.64</v>
      </c>
      <c r="M835" s="3">
        <f>SalesTable47[[#This Row],[Quantity]]*SalesTable47[[#This Row],[Unit Cost]]</f>
        <v>10.64</v>
      </c>
      <c r="N835" s="3">
        <f>SalesTable47[[#This Row],[Net Revenue]]-SalesTable47[[#This Row],[Total Cost]]</f>
        <v>12.259999999999998</v>
      </c>
      <c r="O835" s="2">
        <v>0</v>
      </c>
      <c r="P835" s="3">
        <f>SalesTable47[[#This Row],[Unit Price]]*SalesTable47[[#This Row],[Quantity]]</f>
        <v>25.44</v>
      </c>
      <c r="Q835" s="3">
        <f>ROUND(SalesTable47[[#This Row],[Unit Price]]*SalesTable47[[#This Row],[Quantity]]*(1-SalesTable47[[#This Row],[Discount %]]),2)</f>
        <v>22.9</v>
      </c>
      <c r="R835" s="3">
        <f>SalesTable47[[#This Row],[Net Revenue]]-SalesTable47[[#This Row],[Total Cost]]</f>
        <v>12.259999999999998</v>
      </c>
      <c r="S835" s="34">
        <f>SalesTable47[[#This Row],[Profit]]/SalesTable47[[#This Row],[Net Revenue]]</f>
        <v>0.5353711790393012</v>
      </c>
      <c r="T835" s="3"/>
    </row>
    <row r="836" spans="1:20">
      <c r="A836" s="1">
        <v>45763</v>
      </c>
      <c r="B836" t="s">
        <v>894</v>
      </c>
      <c r="C836" t="s">
        <v>39</v>
      </c>
      <c r="D836" t="s">
        <v>40</v>
      </c>
      <c r="E836" t="s">
        <v>30</v>
      </c>
      <c r="F836" t="s">
        <v>18</v>
      </c>
      <c r="G836" t="s">
        <v>19</v>
      </c>
      <c r="H836" t="s">
        <v>33</v>
      </c>
      <c r="I836" s="2">
        <v>6</v>
      </c>
      <c r="J836" s="3">
        <v>55.05</v>
      </c>
      <c r="K836" s="4">
        <v>0.05</v>
      </c>
      <c r="L836" s="3">
        <v>27.48</v>
      </c>
      <c r="M836" s="3">
        <f>SalesTable47[[#This Row],[Quantity]]*SalesTable47[[#This Row],[Unit Cost]]</f>
        <v>164.88</v>
      </c>
      <c r="N836" s="3">
        <f>SalesTable47[[#This Row],[Net Revenue]]-SalesTable47[[#This Row],[Total Cost]]</f>
        <v>148.91000000000003</v>
      </c>
      <c r="O836" s="2">
        <v>0</v>
      </c>
      <c r="P836" s="3">
        <f>SalesTable47[[#This Row],[Unit Price]]*SalesTable47[[#This Row],[Quantity]]</f>
        <v>330.29999999999995</v>
      </c>
      <c r="Q836" s="3">
        <f>ROUND(SalesTable47[[#This Row],[Unit Price]]*SalesTable47[[#This Row],[Quantity]]*(1-SalesTable47[[#This Row],[Discount %]]),2)</f>
        <v>313.79000000000002</v>
      </c>
      <c r="R836" s="3">
        <f>SalesTable47[[#This Row],[Net Revenue]]-SalesTable47[[#This Row],[Total Cost]]</f>
        <v>148.91000000000003</v>
      </c>
      <c r="S836" s="34">
        <f>SalesTable47[[#This Row],[Profit]]/SalesTable47[[#This Row],[Net Revenue]]</f>
        <v>0.47455304503011575</v>
      </c>
      <c r="T836" s="3"/>
    </row>
    <row r="837" spans="1:20">
      <c r="A837" s="1">
        <v>45981</v>
      </c>
      <c r="B837" t="s">
        <v>895</v>
      </c>
      <c r="C837" t="s">
        <v>89</v>
      </c>
      <c r="D837" t="s">
        <v>90</v>
      </c>
      <c r="E837" t="s">
        <v>75</v>
      </c>
      <c r="F837" t="s">
        <v>41</v>
      </c>
      <c r="G837" t="s">
        <v>42</v>
      </c>
      <c r="H837" t="s">
        <v>33</v>
      </c>
      <c r="I837" s="2">
        <v>4</v>
      </c>
      <c r="J837" s="3">
        <v>19.53</v>
      </c>
      <c r="K837" s="4">
        <v>0.2</v>
      </c>
      <c r="L837" s="3">
        <v>6.78</v>
      </c>
      <c r="M837" s="3">
        <f>SalesTable47[[#This Row],[Quantity]]*SalesTable47[[#This Row],[Unit Cost]]</f>
        <v>27.12</v>
      </c>
      <c r="N837" s="3">
        <f>SalesTable47[[#This Row],[Net Revenue]]-SalesTable47[[#This Row],[Total Cost]]</f>
        <v>35.379999999999995</v>
      </c>
      <c r="O837" s="2">
        <v>0</v>
      </c>
      <c r="P837" s="3">
        <f>SalesTable47[[#This Row],[Unit Price]]*SalesTable47[[#This Row],[Quantity]]</f>
        <v>78.12</v>
      </c>
      <c r="Q837" s="3">
        <f>ROUND(SalesTable47[[#This Row],[Unit Price]]*SalesTable47[[#This Row],[Quantity]]*(1-SalesTable47[[#This Row],[Discount %]]),2)</f>
        <v>62.5</v>
      </c>
      <c r="R837" s="3">
        <f>SalesTable47[[#This Row],[Net Revenue]]-SalesTable47[[#This Row],[Total Cost]]</f>
        <v>35.379999999999995</v>
      </c>
      <c r="S837" s="34">
        <f>SalesTable47[[#This Row],[Profit]]/SalesTable47[[#This Row],[Net Revenue]]</f>
        <v>0.56607999999999992</v>
      </c>
      <c r="T837" s="3"/>
    </row>
    <row r="838" spans="1:20">
      <c r="A838" s="1">
        <v>45714</v>
      </c>
      <c r="B838" t="s">
        <v>896</v>
      </c>
      <c r="C838" t="s">
        <v>89</v>
      </c>
      <c r="D838" t="s">
        <v>90</v>
      </c>
      <c r="E838" t="s">
        <v>75</v>
      </c>
      <c r="F838" t="s">
        <v>41</v>
      </c>
      <c r="G838" t="s">
        <v>42</v>
      </c>
      <c r="H838" t="s">
        <v>20</v>
      </c>
      <c r="I838" s="2">
        <v>4</v>
      </c>
      <c r="J838" s="3">
        <v>18.5</v>
      </c>
      <c r="K838" s="4">
        <v>0</v>
      </c>
      <c r="L838" s="3">
        <v>6.84</v>
      </c>
      <c r="M838" s="3">
        <f>SalesTable47[[#This Row],[Quantity]]*SalesTable47[[#This Row],[Unit Cost]]</f>
        <v>27.36</v>
      </c>
      <c r="N838" s="3">
        <f>SalesTable47[[#This Row],[Net Revenue]]-SalesTable47[[#This Row],[Total Cost]]</f>
        <v>46.64</v>
      </c>
      <c r="O838" s="2">
        <v>4</v>
      </c>
      <c r="P838" s="3">
        <f>SalesTable47[[#This Row],[Unit Price]]*SalesTable47[[#This Row],[Quantity]]</f>
        <v>74</v>
      </c>
      <c r="Q838" s="3">
        <f>ROUND(SalesTable47[[#This Row],[Unit Price]]*SalesTable47[[#This Row],[Quantity]]*(1-SalesTable47[[#This Row],[Discount %]]),2)</f>
        <v>74</v>
      </c>
      <c r="R838" s="3">
        <f>SalesTable47[[#This Row],[Net Revenue]]-SalesTable47[[#This Row],[Total Cost]]</f>
        <v>46.64</v>
      </c>
      <c r="S838" s="34">
        <f>SalesTable47[[#This Row],[Profit]]/SalesTable47[[#This Row],[Net Revenue]]</f>
        <v>0.63027027027027027</v>
      </c>
      <c r="T838" s="3"/>
    </row>
    <row r="839" spans="1:20">
      <c r="A839" s="1">
        <v>45812</v>
      </c>
      <c r="B839" t="s">
        <v>897</v>
      </c>
      <c r="C839" t="s">
        <v>55</v>
      </c>
      <c r="D839" t="s">
        <v>56</v>
      </c>
      <c r="E839" t="s">
        <v>24</v>
      </c>
      <c r="F839" t="s">
        <v>52</v>
      </c>
      <c r="G839" t="s">
        <v>53</v>
      </c>
      <c r="H839" t="s">
        <v>20</v>
      </c>
      <c r="I839" s="2">
        <v>4</v>
      </c>
      <c r="J839" s="3">
        <v>9.58</v>
      </c>
      <c r="K839" s="4">
        <v>0</v>
      </c>
      <c r="L839" s="3">
        <v>2.85</v>
      </c>
      <c r="M839" s="3">
        <f>SalesTable47[[#This Row],[Quantity]]*SalesTable47[[#This Row],[Unit Cost]]</f>
        <v>11.4</v>
      </c>
      <c r="N839" s="3">
        <f>SalesTable47[[#This Row],[Net Revenue]]-SalesTable47[[#This Row],[Total Cost]]</f>
        <v>26.92</v>
      </c>
      <c r="O839" s="2">
        <v>4</v>
      </c>
      <c r="P839" s="3">
        <f>SalesTable47[[#This Row],[Unit Price]]*SalesTable47[[#This Row],[Quantity]]</f>
        <v>38.32</v>
      </c>
      <c r="Q839" s="3">
        <f>ROUND(SalesTable47[[#This Row],[Unit Price]]*SalesTable47[[#This Row],[Quantity]]*(1-SalesTable47[[#This Row],[Discount %]]),2)</f>
        <v>38.32</v>
      </c>
      <c r="R839" s="3">
        <f>SalesTable47[[#This Row],[Net Revenue]]-SalesTable47[[#This Row],[Total Cost]]</f>
        <v>26.92</v>
      </c>
      <c r="S839" s="34">
        <f>SalesTable47[[#This Row],[Profit]]/SalesTable47[[#This Row],[Net Revenue]]</f>
        <v>0.70250521920668063</v>
      </c>
      <c r="T839" s="3"/>
    </row>
    <row r="840" spans="1:20">
      <c r="A840" s="1">
        <v>45828</v>
      </c>
      <c r="B840" t="s">
        <v>898</v>
      </c>
      <c r="C840" t="s">
        <v>55</v>
      </c>
      <c r="D840" t="s">
        <v>56</v>
      </c>
      <c r="E840" t="s">
        <v>24</v>
      </c>
      <c r="F840" t="s">
        <v>41</v>
      </c>
      <c r="G840" t="s">
        <v>42</v>
      </c>
      <c r="H840" t="s">
        <v>20</v>
      </c>
      <c r="I840" s="2">
        <v>8</v>
      </c>
      <c r="J840" s="3">
        <v>9.65</v>
      </c>
      <c r="K840" s="4">
        <v>0.15</v>
      </c>
      <c r="L840" s="3">
        <v>2.86</v>
      </c>
      <c r="M840" s="3">
        <f>SalesTable47[[#This Row],[Quantity]]*SalesTable47[[#This Row],[Unit Cost]]</f>
        <v>22.88</v>
      </c>
      <c r="N840" s="3">
        <f>SalesTable47[[#This Row],[Net Revenue]]-SalesTable47[[#This Row],[Total Cost]]</f>
        <v>42.740000000000009</v>
      </c>
      <c r="O840" s="2">
        <v>8</v>
      </c>
      <c r="P840" s="3">
        <f>SalesTable47[[#This Row],[Unit Price]]*SalesTable47[[#This Row],[Quantity]]</f>
        <v>77.2</v>
      </c>
      <c r="Q840" s="3">
        <f>ROUND(SalesTable47[[#This Row],[Unit Price]]*SalesTable47[[#This Row],[Quantity]]*(1-SalesTable47[[#This Row],[Discount %]]),2)</f>
        <v>65.62</v>
      </c>
      <c r="R840" s="3">
        <f>SalesTable47[[#This Row],[Net Revenue]]-SalesTable47[[#This Row],[Total Cost]]</f>
        <v>42.740000000000009</v>
      </c>
      <c r="S840" s="34">
        <f>SalesTable47[[#This Row],[Profit]]/SalesTable47[[#This Row],[Net Revenue]]</f>
        <v>0.6513258153002135</v>
      </c>
      <c r="T840" s="3"/>
    </row>
    <row r="841" spans="1:20">
      <c r="A841" s="1">
        <v>45689</v>
      </c>
      <c r="B841" t="s">
        <v>899</v>
      </c>
      <c r="C841" t="s">
        <v>55</v>
      </c>
      <c r="D841" t="s">
        <v>56</v>
      </c>
      <c r="E841" t="s">
        <v>24</v>
      </c>
      <c r="F841" t="s">
        <v>41</v>
      </c>
      <c r="G841" t="s">
        <v>42</v>
      </c>
      <c r="H841" t="s">
        <v>33</v>
      </c>
      <c r="I841" s="2">
        <v>7</v>
      </c>
      <c r="J841" s="3">
        <v>9.7200000000000006</v>
      </c>
      <c r="K841" s="4">
        <v>0</v>
      </c>
      <c r="L841" s="3">
        <v>2.87</v>
      </c>
      <c r="M841" s="3">
        <f>SalesTable47[[#This Row],[Quantity]]*SalesTable47[[#This Row],[Unit Cost]]</f>
        <v>20.09</v>
      </c>
      <c r="N841" s="3">
        <f>SalesTable47[[#This Row],[Net Revenue]]-SalesTable47[[#This Row],[Total Cost]]</f>
        <v>47.95</v>
      </c>
      <c r="O841" s="2">
        <v>0</v>
      </c>
      <c r="P841" s="3">
        <f>SalesTable47[[#This Row],[Unit Price]]*SalesTable47[[#This Row],[Quantity]]</f>
        <v>68.040000000000006</v>
      </c>
      <c r="Q841" s="3">
        <f>ROUND(SalesTable47[[#This Row],[Unit Price]]*SalesTable47[[#This Row],[Quantity]]*(1-SalesTable47[[#This Row],[Discount %]]),2)</f>
        <v>68.040000000000006</v>
      </c>
      <c r="R841" s="3">
        <f>SalesTable47[[#This Row],[Net Revenue]]-SalesTable47[[#This Row],[Total Cost]]</f>
        <v>47.95</v>
      </c>
      <c r="S841" s="34">
        <f>SalesTable47[[#This Row],[Profit]]/SalesTable47[[#This Row],[Net Revenue]]</f>
        <v>0.70473251028806583</v>
      </c>
      <c r="T841" s="3"/>
    </row>
    <row r="842" spans="1:20">
      <c r="A842" s="1">
        <v>45761</v>
      </c>
      <c r="B842" t="s">
        <v>900</v>
      </c>
      <c r="C842" t="s">
        <v>89</v>
      </c>
      <c r="D842" t="s">
        <v>90</v>
      </c>
      <c r="E842" t="s">
        <v>75</v>
      </c>
      <c r="F842" t="s">
        <v>25</v>
      </c>
      <c r="G842" t="s">
        <v>26</v>
      </c>
      <c r="H842" t="s">
        <v>33</v>
      </c>
      <c r="I842" s="2">
        <v>2</v>
      </c>
      <c r="J842" s="3">
        <v>19.329999999999998</v>
      </c>
      <c r="K842" s="4">
        <v>0</v>
      </c>
      <c r="L842" s="3">
        <v>6.8</v>
      </c>
      <c r="M842" s="3">
        <f>SalesTable47[[#This Row],[Quantity]]*SalesTable47[[#This Row],[Unit Cost]]</f>
        <v>13.6</v>
      </c>
      <c r="N842" s="3">
        <f>SalesTable47[[#This Row],[Net Revenue]]-SalesTable47[[#This Row],[Total Cost]]</f>
        <v>25.059999999999995</v>
      </c>
      <c r="O842" s="2">
        <v>0</v>
      </c>
      <c r="P842" s="3">
        <f>SalesTable47[[#This Row],[Unit Price]]*SalesTable47[[#This Row],[Quantity]]</f>
        <v>38.659999999999997</v>
      </c>
      <c r="Q842" s="3">
        <f>ROUND(SalesTable47[[#This Row],[Unit Price]]*SalesTable47[[#This Row],[Quantity]]*(1-SalesTable47[[#This Row],[Discount %]]),2)</f>
        <v>38.659999999999997</v>
      </c>
      <c r="R842" s="3">
        <f>SalesTable47[[#This Row],[Net Revenue]]-SalesTable47[[#This Row],[Total Cost]]</f>
        <v>25.059999999999995</v>
      </c>
      <c r="S842" s="34">
        <f>SalesTable47[[#This Row],[Profit]]/SalesTable47[[#This Row],[Net Revenue]]</f>
        <v>0.64821520951888245</v>
      </c>
      <c r="T842" s="3"/>
    </row>
    <row r="843" spans="1:20">
      <c r="A843" s="1">
        <v>45886</v>
      </c>
      <c r="B843" t="s">
        <v>901</v>
      </c>
      <c r="C843" t="s">
        <v>45</v>
      </c>
      <c r="D843" t="s">
        <v>46</v>
      </c>
      <c r="E843" t="s">
        <v>24</v>
      </c>
      <c r="F843" t="s">
        <v>18</v>
      </c>
      <c r="G843" t="s">
        <v>19</v>
      </c>
      <c r="H843" t="s">
        <v>20</v>
      </c>
      <c r="I843" s="2">
        <v>7</v>
      </c>
      <c r="J843" s="3">
        <v>23.37</v>
      </c>
      <c r="K843" s="4">
        <v>0</v>
      </c>
      <c r="L843" s="3">
        <v>8.5399999999999991</v>
      </c>
      <c r="M843" s="3">
        <f>SalesTable47[[#This Row],[Quantity]]*SalesTable47[[#This Row],[Unit Cost]]</f>
        <v>59.779999999999994</v>
      </c>
      <c r="N843" s="3">
        <f>SalesTable47[[#This Row],[Net Revenue]]-SalesTable47[[#This Row],[Total Cost]]</f>
        <v>103.81</v>
      </c>
      <c r="O843" s="2">
        <v>7</v>
      </c>
      <c r="P843" s="3">
        <f>SalesTable47[[#This Row],[Unit Price]]*SalesTable47[[#This Row],[Quantity]]</f>
        <v>163.59</v>
      </c>
      <c r="Q843" s="3">
        <f>ROUND(SalesTable47[[#This Row],[Unit Price]]*SalesTable47[[#This Row],[Quantity]]*(1-SalesTable47[[#This Row],[Discount %]]),2)</f>
        <v>163.59</v>
      </c>
      <c r="R843" s="3">
        <f>SalesTable47[[#This Row],[Net Revenue]]-SalesTable47[[#This Row],[Total Cost]]</f>
        <v>103.81</v>
      </c>
      <c r="S843" s="34">
        <f>SalesTable47[[#This Row],[Profit]]/SalesTable47[[#This Row],[Net Revenue]]</f>
        <v>0.63457424047924693</v>
      </c>
      <c r="T843" s="3"/>
    </row>
    <row r="844" spans="1:20">
      <c r="A844" s="1">
        <v>45778</v>
      </c>
      <c r="B844" t="s">
        <v>902</v>
      </c>
      <c r="C844" t="s">
        <v>22</v>
      </c>
      <c r="D844" t="s">
        <v>23</v>
      </c>
      <c r="E844" t="s">
        <v>24</v>
      </c>
      <c r="F844" t="s">
        <v>25</v>
      </c>
      <c r="G844" t="s">
        <v>26</v>
      </c>
      <c r="H844" t="s">
        <v>33</v>
      </c>
      <c r="I844" s="2">
        <v>1</v>
      </c>
      <c r="J844" s="3">
        <v>12.79</v>
      </c>
      <c r="K844" s="4">
        <v>0.2</v>
      </c>
      <c r="L844" s="3">
        <v>4.3099999999999996</v>
      </c>
      <c r="M844" s="3">
        <f>SalesTable47[[#This Row],[Quantity]]*SalesTable47[[#This Row],[Unit Cost]]</f>
        <v>4.3099999999999996</v>
      </c>
      <c r="N844" s="3">
        <f>SalesTable47[[#This Row],[Net Revenue]]-SalesTable47[[#This Row],[Total Cost]]</f>
        <v>5.9200000000000008</v>
      </c>
      <c r="O844" s="2">
        <v>0</v>
      </c>
      <c r="P844" s="3">
        <f>SalesTable47[[#This Row],[Unit Price]]*SalesTable47[[#This Row],[Quantity]]</f>
        <v>12.79</v>
      </c>
      <c r="Q844" s="3">
        <f>ROUND(SalesTable47[[#This Row],[Unit Price]]*SalesTable47[[#This Row],[Quantity]]*(1-SalesTable47[[#This Row],[Discount %]]),2)</f>
        <v>10.23</v>
      </c>
      <c r="R844" s="3">
        <f>SalesTable47[[#This Row],[Net Revenue]]-SalesTable47[[#This Row],[Total Cost]]</f>
        <v>5.9200000000000008</v>
      </c>
      <c r="S844" s="34">
        <f>SalesTable47[[#This Row],[Profit]]/SalesTable47[[#This Row],[Net Revenue]]</f>
        <v>0.57869012707722389</v>
      </c>
      <c r="T844" s="3"/>
    </row>
    <row r="845" spans="1:20">
      <c r="A845" s="1">
        <v>45815</v>
      </c>
      <c r="B845" t="s">
        <v>903</v>
      </c>
      <c r="C845" t="s">
        <v>39</v>
      </c>
      <c r="D845" t="s">
        <v>40</v>
      </c>
      <c r="E845" t="s">
        <v>30</v>
      </c>
      <c r="F845" t="s">
        <v>31</v>
      </c>
      <c r="G845" t="s">
        <v>32</v>
      </c>
      <c r="H845" t="s">
        <v>33</v>
      </c>
      <c r="I845" s="2">
        <v>2</v>
      </c>
      <c r="J845" s="3">
        <v>55.54</v>
      </c>
      <c r="K845" s="4">
        <v>0.15</v>
      </c>
      <c r="L845" s="3">
        <v>27.11</v>
      </c>
      <c r="M845" s="3">
        <f>SalesTable47[[#This Row],[Quantity]]*SalesTable47[[#This Row],[Unit Cost]]</f>
        <v>54.22</v>
      </c>
      <c r="N845" s="3">
        <f>SalesTable47[[#This Row],[Net Revenue]]-SalesTable47[[#This Row],[Total Cost]]</f>
        <v>40.200000000000003</v>
      </c>
      <c r="O845" s="2">
        <v>0</v>
      </c>
      <c r="P845" s="3">
        <f>SalesTable47[[#This Row],[Unit Price]]*SalesTable47[[#This Row],[Quantity]]</f>
        <v>111.08</v>
      </c>
      <c r="Q845" s="3">
        <f>ROUND(SalesTable47[[#This Row],[Unit Price]]*SalesTable47[[#This Row],[Quantity]]*(1-SalesTable47[[#This Row],[Discount %]]),2)</f>
        <v>94.42</v>
      </c>
      <c r="R845" s="3">
        <f>SalesTable47[[#This Row],[Net Revenue]]-SalesTable47[[#This Row],[Total Cost]]</f>
        <v>40.200000000000003</v>
      </c>
      <c r="S845" s="34">
        <f>SalesTable47[[#This Row],[Profit]]/SalesTable47[[#This Row],[Net Revenue]]</f>
        <v>0.42575725481889432</v>
      </c>
      <c r="T845" s="3"/>
    </row>
    <row r="846" spans="1:20">
      <c r="A846" s="1">
        <v>45796</v>
      </c>
      <c r="B846" t="s">
        <v>904</v>
      </c>
      <c r="C846" t="s">
        <v>55</v>
      </c>
      <c r="D846" t="s">
        <v>56</v>
      </c>
      <c r="E846" t="s">
        <v>24</v>
      </c>
      <c r="F846" t="s">
        <v>18</v>
      </c>
      <c r="G846" t="s">
        <v>19</v>
      </c>
      <c r="H846" t="s">
        <v>33</v>
      </c>
      <c r="I846" s="2">
        <v>3</v>
      </c>
      <c r="J846" s="3">
        <v>9.3000000000000007</v>
      </c>
      <c r="K846" s="4">
        <v>0.15</v>
      </c>
      <c r="L846" s="3">
        <v>2.89</v>
      </c>
      <c r="M846" s="3">
        <f>SalesTable47[[#This Row],[Quantity]]*SalesTable47[[#This Row],[Unit Cost]]</f>
        <v>8.67</v>
      </c>
      <c r="N846" s="3">
        <f>SalesTable47[[#This Row],[Net Revenue]]-SalesTable47[[#This Row],[Total Cost]]</f>
        <v>15.049999999999999</v>
      </c>
      <c r="O846" s="2">
        <v>0</v>
      </c>
      <c r="P846" s="3">
        <f>SalesTable47[[#This Row],[Unit Price]]*SalesTable47[[#This Row],[Quantity]]</f>
        <v>27.900000000000002</v>
      </c>
      <c r="Q846" s="3">
        <f>ROUND(SalesTable47[[#This Row],[Unit Price]]*SalesTable47[[#This Row],[Quantity]]*(1-SalesTable47[[#This Row],[Discount %]]),2)</f>
        <v>23.72</v>
      </c>
      <c r="R846" s="3">
        <f>SalesTable47[[#This Row],[Net Revenue]]-SalesTable47[[#This Row],[Total Cost]]</f>
        <v>15.049999999999999</v>
      </c>
      <c r="S846" s="34">
        <f>SalesTable47[[#This Row],[Profit]]/SalesTable47[[#This Row],[Net Revenue]]</f>
        <v>0.63448566610455315</v>
      </c>
      <c r="T846" s="3"/>
    </row>
    <row r="847" spans="1:20">
      <c r="A847" s="1">
        <v>46007</v>
      </c>
      <c r="B847" t="s">
        <v>905</v>
      </c>
      <c r="C847" t="s">
        <v>39</v>
      </c>
      <c r="D847" t="s">
        <v>40</v>
      </c>
      <c r="E847" t="s">
        <v>30</v>
      </c>
      <c r="F847" t="s">
        <v>41</v>
      </c>
      <c r="G847" t="s">
        <v>42</v>
      </c>
      <c r="H847" t="s">
        <v>33</v>
      </c>
      <c r="I847" s="2">
        <v>7</v>
      </c>
      <c r="J847" s="3">
        <v>55.4</v>
      </c>
      <c r="K847" s="4">
        <v>0.05</v>
      </c>
      <c r="L847" s="3">
        <v>27.29</v>
      </c>
      <c r="M847" s="3">
        <f>SalesTable47[[#This Row],[Quantity]]*SalesTable47[[#This Row],[Unit Cost]]</f>
        <v>191.03</v>
      </c>
      <c r="N847" s="3">
        <f>SalesTable47[[#This Row],[Net Revenue]]-SalesTable47[[#This Row],[Total Cost]]</f>
        <v>177.38000000000002</v>
      </c>
      <c r="O847" s="2">
        <v>0</v>
      </c>
      <c r="P847" s="3">
        <f>SalesTable47[[#This Row],[Unit Price]]*SalesTable47[[#This Row],[Quantity]]</f>
        <v>387.8</v>
      </c>
      <c r="Q847" s="3">
        <f>ROUND(SalesTable47[[#This Row],[Unit Price]]*SalesTable47[[#This Row],[Quantity]]*(1-SalesTable47[[#This Row],[Discount %]]),2)</f>
        <v>368.41</v>
      </c>
      <c r="R847" s="3">
        <f>SalesTable47[[#This Row],[Net Revenue]]-SalesTable47[[#This Row],[Total Cost]]</f>
        <v>177.38000000000002</v>
      </c>
      <c r="S847" s="34">
        <f>SalesTable47[[#This Row],[Profit]]/SalesTable47[[#This Row],[Net Revenue]]</f>
        <v>0.48147444423332703</v>
      </c>
      <c r="T847" s="3"/>
    </row>
    <row r="848" spans="1:20">
      <c r="A848" s="1">
        <v>45987</v>
      </c>
      <c r="B848" t="s">
        <v>906</v>
      </c>
      <c r="C848" t="s">
        <v>15</v>
      </c>
      <c r="D848" t="s">
        <v>16</v>
      </c>
      <c r="E848" t="s">
        <v>17</v>
      </c>
      <c r="F848" t="s">
        <v>52</v>
      </c>
      <c r="G848" t="s">
        <v>53</v>
      </c>
      <c r="H848" t="s">
        <v>20</v>
      </c>
      <c r="I848" s="2">
        <v>1</v>
      </c>
      <c r="J848" s="3">
        <v>29.74</v>
      </c>
      <c r="K848" s="4">
        <v>0</v>
      </c>
      <c r="L848" s="3">
        <v>11.83</v>
      </c>
      <c r="M848" s="3">
        <f>SalesTable47[[#This Row],[Quantity]]*SalesTable47[[#This Row],[Unit Cost]]</f>
        <v>11.83</v>
      </c>
      <c r="N848" s="3">
        <f>SalesTable47[[#This Row],[Net Revenue]]-SalesTable47[[#This Row],[Total Cost]]</f>
        <v>17.909999999999997</v>
      </c>
      <c r="O848" s="2">
        <v>1</v>
      </c>
      <c r="P848" s="3">
        <f>SalesTable47[[#This Row],[Unit Price]]*SalesTable47[[#This Row],[Quantity]]</f>
        <v>29.74</v>
      </c>
      <c r="Q848" s="3">
        <f>ROUND(SalesTable47[[#This Row],[Unit Price]]*SalesTable47[[#This Row],[Quantity]]*(1-SalesTable47[[#This Row],[Discount %]]),2)</f>
        <v>29.74</v>
      </c>
      <c r="R848" s="3">
        <f>SalesTable47[[#This Row],[Net Revenue]]-SalesTable47[[#This Row],[Total Cost]]</f>
        <v>17.909999999999997</v>
      </c>
      <c r="S848" s="34">
        <f>SalesTable47[[#This Row],[Profit]]/SalesTable47[[#This Row],[Net Revenue]]</f>
        <v>0.60221923335574978</v>
      </c>
      <c r="T848" s="3"/>
    </row>
    <row r="849" spans="1:21">
      <c r="A849" s="1">
        <v>45859</v>
      </c>
      <c r="B849" t="s">
        <v>907</v>
      </c>
      <c r="C849" t="s">
        <v>55</v>
      </c>
      <c r="D849" t="s">
        <v>56</v>
      </c>
      <c r="E849" t="s">
        <v>24</v>
      </c>
      <c r="F849" t="s">
        <v>18</v>
      </c>
      <c r="G849" t="s">
        <v>19</v>
      </c>
      <c r="H849" t="s">
        <v>20</v>
      </c>
      <c r="I849" s="2">
        <v>1</v>
      </c>
      <c r="J849" s="3">
        <v>9.32</v>
      </c>
      <c r="K849" s="4">
        <v>0.15</v>
      </c>
      <c r="L849" s="3">
        <v>2.87</v>
      </c>
      <c r="M849" s="3">
        <f>SalesTable47[[#This Row],[Quantity]]*SalesTable47[[#This Row],[Unit Cost]]</f>
        <v>2.87</v>
      </c>
      <c r="N849" s="3">
        <f>SalesTable47[[#This Row],[Net Revenue]]-SalesTable47[[#This Row],[Total Cost]]</f>
        <v>5.05</v>
      </c>
      <c r="O849" s="2">
        <v>1</v>
      </c>
      <c r="P849" s="3">
        <f>SalesTable47[[#This Row],[Unit Price]]*SalesTable47[[#This Row],[Quantity]]</f>
        <v>9.32</v>
      </c>
      <c r="Q849" s="3">
        <f>ROUND(SalesTable47[[#This Row],[Unit Price]]*SalesTable47[[#This Row],[Quantity]]*(1-SalesTable47[[#This Row],[Discount %]]),2)</f>
        <v>7.92</v>
      </c>
      <c r="R849" s="3">
        <f>SalesTable47[[#This Row],[Net Revenue]]-SalesTable47[[#This Row],[Total Cost]]</f>
        <v>5.05</v>
      </c>
      <c r="S849" s="34">
        <f>SalesTable47[[#This Row],[Profit]]/SalesTable47[[#This Row],[Net Revenue]]</f>
        <v>0.63762626262626265</v>
      </c>
      <c r="T849" s="3"/>
    </row>
    <row r="850" spans="1:21">
      <c r="A850" s="1">
        <v>45795</v>
      </c>
      <c r="B850" t="s">
        <v>908</v>
      </c>
      <c r="C850" t="s">
        <v>39</v>
      </c>
      <c r="D850" t="s">
        <v>40</v>
      </c>
      <c r="E850" t="s">
        <v>30</v>
      </c>
      <c r="F850" t="s">
        <v>31</v>
      </c>
      <c r="G850" t="s">
        <v>32</v>
      </c>
      <c r="H850" t="s">
        <v>20</v>
      </c>
      <c r="I850" s="2">
        <v>1</v>
      </c>
      <c r="J850" s="3">
        <v>54.2</v>
      </c>
      <c r="K850" s="4">
        <v>0.2</v>
      </c>
      <c r="L850" s="3">
        <v>26.61</v>
      </c>
      <c r="M850" s="3">
        <f>SalesTable47[[#This Row],[Quantity]]*SalesTable47[[#This Row],[Unit Cost]]</f>
        <v>26.61</v>
      </c>
      <c r="N850" s="3">
        <f>SalesTable47[[#This Row],[Net Revenue]]-SalesTable47[[#This Row],[Total Cost]]</f>
        <v>16.75</v>
      </c>
      <c r="O850" s="2">
        <v>1</v>
      </c>
      <c r="P850" s="3">
        <f>SalesTable47[[#This Row],[Unit Price]]*SalesTable47[[#This Row],[Quantity]]</f>
        <v>54.2</v>
      </c>
      <c r="Q850" s="3">
        <f>ROUND(SalesTable47[[#This Row],[Unit Price]]*SalesTable47[[#This Row],[Quantity]]*(1-SalesTable47[[#This Row],[Discount %]]),2)</f>
        <v>43.36</v>
      </c>
      <c r="R850" s="3">
        <f>SalesTable47[[#This Row],[Net Revenue]]-SalesTable47[[#This Row],[Total Cost]]</f>
        <v>16.75</v>
      </c>
      <c r="S850" s="34">
        <f>SalesTable47[[#This Row],[Profit]]/SalesTable47[[#This Row],[Net Revenue]]</f>
        <v>0.38630073800738007</v>
      </c>
      <c r="T850" s="3"/>
    </row>
    <row r="851" spans="1:21">
      <c r="A851" s="1">
        <v>45929</v>
      </c>
      <c r="B851" t="s">
        <v>909</v>
      </c>
      <c r="C851" t="s">
        <v>66</v>
      </c>
      <c r="D851" t="s">
        <v>67</v>
      </c>
      <c r="E851" t="s">
        <v>30</v>
      </c>
      <c r="F851" t="s">
        <v>18</v>
      </c>
      <c r="G851" t="s">
        <v>19</v>
      </c>
      <c r="H851" t="s">
        <v>33</v>
      </c>
      <c r="I851" s="2">
        <v>2</v>
      </c>
      <c r="J851" s="3">
        <v>68.900000000000006</v>
      </c>
      <c r="K851" s="4">
        <v>0.1</v>
      </c>
      <c r="L851" s="3">
        <v>34.22</v>
      </c>
      <c r="M851" s="3">
        <f>SalesTable47[[#This Row],[Quantity]]*SalesTable47[[#This Row],[Unit Cost]]</f>
        <v>68.44</v>
      </c>
      <c r="N851" s="3">
        <f>SalesTable47[[#This Row],[Net Revenue]]-SalesTable47[[#This Row],[Total Cost]]</f>
        <v>55.58</v>
      </c>
      <c r="O851" s="2">
        <v>0</v>
      </c>
      <c r="P851" s="3">
        <f>SalesTable47[[#This Row],[Unit Price]]*SalesTable47[[#This Row],[Quantity]]</f>
        <v>137.80000000000001</v>
      </c>
      <c r="Q851" s="3">
        <f>ROUND(SalesTable47[[#This Row],[Unit Price]]*SalesTable47[[#This Row],[Quantity]]*(1-SalesTable47[[#This Row],[Discount %]]),2)</f>
        <v>124.02</v>
      </c>
      <c r="R851" s="3">
        <f>SalesTable47[[#This Row],[Net Revenue]]-SalesTable47[[#This Row],[Total Cost]]</f>
        <v>55.58</v>
      </c>
      <c r="S851" s="34">
        <f>SalesTable47[[#This Row],[Profit]]/SalesTable47[[#This Row],[Net Revenue]]</f>
        <v>0.44815352362522176</v>
      </c>
      <c r="T851" s="3"/>
    </row>
    <row r="852" spans="1:21">
      <c r="A852" s="1">
        <v>46017</v>
      </c>
      <c r="B852" t="s">
        <v>910</v>
      </c>
      <c r="C852" t="s">
        <v>55</v>
      </c>
      <c r="D852" t="s">
        <v>56</v>
      </c>
      <c r="E852" t="s">
        <v>24</v>
      </c>
      <c r="F852" t="s">
        <v>52</v>
      </c>
      <c r="G852" t="s">
        <v>53</v>
      </c>
      <c r="H852" t="s">
        <v>33</v>
      </c>
      <c r="I852" s="2">
        <v>2</v>
      </c>
      <c r="J852" s="3">
        <v>9.7100000000000009</v>
      </c>
      <c r="K852" s="4">
        <v>0</v>
      </c>
      <c r="L852" s="3">
        <v>2.81</v>
      </c>
      <c r="M852" s="3">
        <f>SalesTable47[[#This Row],[Quantity]]*SalesTable47[[#This Row],[Unit Cost]]</f>
        <v>5.62</v>
      </c>
      <c r="N852" s="3">
        <f>SalesTable47[[#This Row],[Net Revenue]]-SalesTable47[[#This Row],[Total Cost]]</f>
        <v>13.8</v>
      </c>
      <c r="O852" s="2">
        <v>0</v>
      </c>
      <c r="P852" s="3">
        <f>SalesTable47[[#This Row],[Unit Price]]*SalesTable47[[#This Row],[Quantity]]</f>
        <v>19.420000000000002</v>
      </c>
      <c r="Q852" s="3">
        <f>ROUND(SalesTable47[[#This Row],[Unit Price]]*SalesTable47[[#This Row],[Quantity]]*(1-SalesTable47[[#This Row],[Discount %]]),2)</f>
        <v>19.420000000000002</v>
      </c>
      <c r="R852" s="3">
        <f>SalesTable47[[#This Row],[Net Revenue]]-SalesTable47[[#This Row],[Total Cost]]</f>
        <v>13.8</v>
      </c>
      <c r="S852" s="34">
        <f>SalesTable47[[#This Row],[Profit]]/SalesTable47[[#This Row],[Net Revenue]]</f>
        <v>0.71060762100926878</v>
      </c>
      <c r="T852" s="3"/>
    </row>
    <row r="853" spans="1:21">
      <c r="A853" s="1">
        <v>45820</v>
      </c>
      <c r="B853" t="s">
        <v>911</v>
      </c>
      <c r="C853" t="s">
        <v>73</v>
      </c>
      <c r="D853" t="s">
        <v>74</v>
      </c>
      <c r="E853" t="s">
        <v>75</v>
      </c>
      <c r="F853" t="s">
        <v>25</v>
      </c>
      <c r="G853" t="s">
        <v>26</v>
      </c>
      <c r="H853" t="s">
        <v>33</v>
      </c>
      <c r="I853" s="2">
        <v>4</v>
      </c>
      <c r="J853" s="3">
        <v>32.799999999999997</v>
      </c>
      <c r="K853" s="4">
        <v>0.05</v>
      </c>
      <c r="L853" s="3">
        <v>14.4</v>
      </c>
      <c r="M853" s="3">
        <f>SalesTable47[[#This Row],[Quantity]]*SalesTable47[[#This Row],[Unit Cost]]</f>
        <v>57.6</v>
      </c>
      <c r="N853" s="3">
        <f>SalesTable47[[#This Row],[Net Revenue]]-SalesTable47[[#This Row],[Total Cost]]</f>
        <v>67.039999999999992</v>
      </c>
      <c r="O853" s="2">
        <v>0</v>
      </c>
      <c r="P853" s="3">
        <f>SalesTable47[[#This Row],[Unit Price]]*SalesTable47[[#This Row],[Quantity]]</f>
        <v>131.19999999999999</v>
      </c>
      <c r="Q853" s="3">
        <f>ROUND(SalesTable47[[#This Row],[Unit Price]]*SalesTable47[[#This Row],[Quantity]]*(1-SalesTable47[[#This Row],[Discount %]]),2)</f>
        <v>124.64</v>
      </c>
      <c r="R853" s="3">
        <f>SalesTable47[[#This Row],[Net Revenue]]-SalesTable47[[#This Row],[Total Cost]]</f>
        <v>67.039999999999992</v>
      </c>
      <c r="S853" s="34">
        <f>SalesTable47[[#This Row],[Profit]]/SalesTable47[[#This Row],[Net Revenue]]</f>
        <v>0.53786906290115521</v>
      </c>
      <c r="T853" s="3"/>
      <c r="U853" s="29"/>
    </row>
    <row r="854" spans="1:21">
      <c r="A854" s="1">
        <v>45782</v>
      </c>
      <c r="B854" t="s">
        <v>912</v>
      </c>
      <c r="C854" t="s">
        <v>73</v>
      </c>
      <c r="D854" t="s">
        <v>74</v>
      </c>
      <c r="E854" t="s">
        <v>75</v>
      </c>
      <c r="F854" t="s">
        <v>31</v>
      </c>
      <c r="G854" t="s">
        <v>32</v>
      </c>
      <c r="H854" t="s">
        <v>20</v>
      </c>
      <c r="I854" s="2">
        <v>6</v>
      </c>
      <c r="J854" s="3">
        <v>32.71</v>
      </c>
      <c r="K854" s="4">
        <v>0.2</v>
      </c>
      <c r="L854" s="3">
        <v>14.42</v>
      </c>
      <c r="M854" s="3">
        <f>SalesTable47[[#This Row],[Quantity]]*SalesTable47[[#This Row],[Unit Cost]]</f>
        <v>86.52</v>
      </c>
      <c r="N854" s="3">
        <f>SalesTable47[[#This Row],[Net Revenue]]-SalesTable47[[#This Row],[Total Cost]]</f>
        <v>70.489999999999995</v>
      </c>
      <c r="O854" s="2">
        <v>6</v>
      </c>
      <c r="P854" s="3">
        <f>SalesTable47[[#This Row],[Unit Price]]*SalesTable47[[#This Row],[Quantity]]</f>
        <v>196.26</v>
      </c>
      <c r="Q854" s="3">
        <f>ROUND(SalesTable47[[#This Row],[Unit Price]]*SalesTable47[[#This Row],[Quantity]]*(1-SalesTable47[[#This Row],[Discount %]]),2)</f>
        <v>157.01</v>
      </c>
      <c r="R854" s="3">
        <f>SalesTable47[[#This Row],[Net Revenue]]-SalesTable47[[#This Row],[Total Cost]]</f>
        <v>70.489999999999995</v>
      </c>
      <c r="S854" s="34">
        <f>SalesTable47[[#This Row],[Profit]]/SalesTable47[[#This Row],[Net Revenue]]</f>
        <v>0.44895229603209985</v>
      </c>
      <c r="T854" s="3"/>
    </row>
    <row r="855" spans="1:21">
      <c r="A855" s="1">
        <v>45719</v>
      </c>
      <c r="B855" t="s">
        <v>913</v>
      </c>
      <c r="C855" t="s">
        <v>58</v>
      </c>
      <c r="D855" t="s">
        <v>59</v>
      </c>
      <c r="E855" t="s">
        <v>17</v>
      </c>
      <c r="F855" t="s">
        <v>52</v>
      </c>
      <c r="G855" t="s">
        <v>53</v>
      </c>
      <c r="H855" t="s">
        <v>33</v>
      </c>
      <c r="I855" s="2">
        <v>4</v>
      </c>
      <c r="J855" s="3">
        <v>19.59</v>
      </c>
      <c r="K855" s="4">
        <v>0.1</v>
      </c>
      <c r="L855" s="3">
        <v>7.37</v>
      </c>
      <c r="M855" s="3">
        <f>SalesTable47[[#This Row],[Quantity]]*SalesTable47[[#This Row],[Unit Cost]]</f>
        <v>29.48</v>
      </c>
      <c r="N855" s="3">
        <f>SalesTable47[[#This Row],[Net Revenue]]-SalesTable47[[#This Row],[Total Cost]]</f>
        <v>41.039999999999992</v>
      </c>
      <c r="O855" s="2">
        <v>0</v>
      </c>
      <c r="P855" s="3">
        <f>SalesTable47[[#This Row],[Unit Price]]*SalesTable47[[#This Row],[Quantity]]</f>
        <v>78.36</v>
      </c>
      <c r="Q855" s="3">
        <f>ROUND(SalesTable47[[#This Row],[Unit Price]]*SalesTable47[[#This Row],[Quantity]]*(1-SalesTable47[[#This Row],[Discount %]]),2)</f>
        <v>70.52</v>
      </c>
      <c r="R855" s="3">
        <f>SalesTable47[[#This Row],[Net Revenue]]-SalesTable47[[#This Row],[Total Cost]]</f>
        <v>41.039999999999992</v>
      </c>
      <c r="S855" s="34">
        <f>SalesTable47[[#This Row],[Profit]]/SalesTable47[[#This Row],[Net Revenue]]</f>
        <v>0.58196256381168454</v>
      </c>
      <c r="T855" s="3"/>
    </row>
    <row r="856" spans="1:21">
      <c r="A856" s="1">
        <v>45917</v>
      </c>
      <c r="B856" t="s">
        <v>914</v>
      </c>
      <c r="C856" t="s">
        <v>73</v>
      </c>
      <c r="D856" t="s">
        <v>74</v>
      </c>
      <c r="E856" t="s">
        <v>75</v>
      </c>
      <c r="F856" t="s">
        <v>52</v>
      </c>
      <c r="G856" t="s">
        <v>53</v>
      </c>
      <c r="H856" t="s">
        <v>33</v>
      </c>
      <c r="I856" s="2">
        <v>1</v>
      </c>
      <c r="J856" s="3">
        <v>32.4</v>
      </c>
      <c r="K856" s="4">
        <v>0.2</v>
      </c>
      <c r="L856" s="3">
        <v>14.31</v>
      </c>
      <c r="M856" s="3">
        <f>SalesTable47[[#This Row],[Quantity]]*SalesTable47[[#This Row],[Unit Cost]]</f>
        <v>14.31</v>
      </c>
      <c r="N856" s="3">
        <f>SalesTable47[[#This Row],[Net Revenue]]-SalesTable47[[#This Row],[Total Cost]]</f>
        <v>11.610000000000001</v>
      </c>
      <c r="O856" s="2">
        <v>0</v>
      </c>
      <c r="P856" s="3">
        <f>SalesTable47[[#This Row],[Unit Price]]*SalesTable47[[#This Row],[Quantity]]</f>
        <v>32.4</v>
      </c>
      <c r="Q856" s="3">
        <f>ROUND(SalesTable47[[#This Row],[Unit Price]]*SalesTable47[[#This Row],[Quantity]]*(1-SalesTable47[[#This Row],[Discount %]]),2)</f>
        <v>25.92</v>
      </c>
      <c r="R856" s="3">
        <f>SalesTable47[[#This Row],[Net Revenue]]-SalesTable47[[#This Row],[Total Cost]]</f>
        <v>11.610000000000001</v>
      </c>
      <c r="S856" s="34">
        <f>SalesTable47[[#This Row],[Profit]]/SalesTable47[[#This Row],[Net Revenue]]</f>
        <v>0.44791666666666669</v>
      </c>
      <c r="T856" s="3"/>
    </row>
    <row r="857" spans="1:21">
      <c r="A857" s="1">
        <v>45946</v>
      </c>
      <c r="B857" t="s">
        <v>915</v>
      </c>
      <c r="C857" t="s">
        <v>89</v>
      </c>
      <c r="D857" t="s">
        <v>90</v>
      </c>
      <c r="E857" t="s">
        <v>75</v>
      </c>
      <c r="F857" t="s">
        <v>18</v>
      </c>
      <c r="G857" t="s">
        <v>19</v>
      </c>
      <c r="H857" t="s">
        <v>33</v>
      </c>
      <c r="I857" s="2">
        <v>4</v>
      </c>
      <c r="J857" s="3">
        <v>19.32</v>
      </c>
      <c r="K857" s="4">
        <v>0</v>
      </c>
      <c r="L857" s="3">
        <v>6.82</v>
      </c>
      <c r="M857" s="3">
        <f>SalesTable47[[#This Row],[Quantity]]*SalesTable47[[#This Row],[Unit Cost]]</f>
        <v>27.28</v>
      </c>
      <c r="N857" s="3">
        <f>SalesTable47[[#This Row],[Net Revenue]]-SalesTable47[[#This Row],[Total Cost]]</f>
        <v>50</v>
      </c>
      <c r="O857" s="2">
        <v>0</v>
      </c>
      <c r="P857" s="3">
        <f>SalesTable47[[#This Row],[Unit Price]]*SalesTable47[[#This Row],[Quantity]]</f>
        <v>77.28</v>
      </c>
      <c r="Q857" s="3">
        <f>ROUND(SalesTable47[[#This Row],[Unit Price]]*SalesTable47[[#This Row],[Quantity]]*(1-SalesTable47[[#This Row],[Discount %]]),2)</f>
        <v>77.28</v>
      </c>
      <c r="R857" s="3">
        <f>SalesTable47[[#This Row],[Net Revenue]]-SalesTable47[[#This Row],[Total Cost]]</f>
        <v>50</v>
      </c>
      <c r="S857" s="34">
        <f>SalesTable47[[#This Row],[Profit]]/SalesTable47[[#This Row],[Net Revenue]]</f>
        <v>0.64699792960662528</v>
      </c>
      <c r="T857" s="3"/>
    </row>
    <row r="858" spans="1:21">
      <c r="A858" s="1">
        <v>46006</v>
      </c>
      <c r="B858" t="s">
        <v>916</v>
      </c>
      <c r="C858" t="s">
        <v>35</v>
      </c>
      <c r="D858" t="s">
        <v>36</v>
      </c>
      <c r="E858" t="s">
        <v>17</v>
      </c>
      <c r="F858" t="s">
        <v>31</v>
      </c>
      <c r="G858" t="s">
        <v>32</v>
      </c>
      <c r="H858" t="s">
        <v>33</v>
      </c>
      <c r="I858" s="2">
        <v>4</v>
      </c>
      <c r="J858" s="3">
        <v>24.59</v>
      </c>
      <c r="K858" s="4">
        <v>0.1</v>
      </c>
      <c r="L858" s="3">
        <v>9.4600000000000009</v>
      </c>
      <c r="M858" s="3">
        <f>SalesTable47[[#This Row],[Quantity]]*SalesTable47[[#This Row],[Unit Cost]]</f>
        <v>37.840000000000003</v>
      </c>
      <c r="N858" s="3">
        <f>SalesTable47[[#This Row],[Net Revenue]]-SalesTable47[[#This Row],[Total Cost]]</f>
        <v>50.679999999999993</v>
      </c>
      <c r="O858" s="2">
        <v>0</v>
      </c>
      <c r="P858" s="3">
        <f>SalesTable47[[#This Row],[Unit Price]]*SalesTable47[[#This Row],[Quantity]]</f>
        <v>98.36</v>
      </c>
      <c r="Q858" s="3">
        <f>ROUND(SalesTable47[[#This Row],[Unit Price]]*SalesTable47[[#This Row],[Quantity]]*(1-SalesTable47[[#This Row],[Discount %]]),2)</f>
        <v>88.52</v>
      </c>
      <c r="R858" s="3">
        <f>SalesTable47[[#This Row],[Net Revenue]]-SalesTable47[[#This Row],[Total Cost]]</f>
        <v>50.679999999999993</v>
      </c>
      <c r="S858" s="34">
        <f>SalesTable47[[#This Row],[Profit]]/SalesTable47[[#This Row],[Net Revenue]]</f>
        <v>0.57252598282873923</v>
      </c>
      <c r="T858" s="3"/>
    </row>
    <row r="859" spans="1:21">
      <c r="A859" s="1">
        <v>45703</v>
      </c>
      <c r="B859" t="s">
        <v>917</v>
      </c>
      <c r="C859" t="s">
        <v>22</v>
      </c>
      <c r="D859" t="s">
        <v>23</v>
      </c>
      <c r="E859" t="s">
        <v>24</v>
      </c>
      <c r="F859" t="s">
        <v>18</v>
      </c>
      <c r="G859" t="s">
        <v>19</v>
      </c>
      <c r="H859" t="s">
        <v>20</v>
      </c>
      <c r="I859" s="2">
        <v>1</v>
      </c>
      <c r="J859" s="3">
        <v>13</v>
      </c>
      <c r="K859" s="4">
        <v>0.1</v>
      </c>
      <c r="L859" s="3">
        <v>4.24</v>
      </c>
      <c r="M859" s="3">
        <f>SalesTable47[[#This Row],[Quantity]]*SalesTable47[[#This Row],[Unit Cost]]</f>
        <v>4.24</v>
      </c>
      <c r="N859" s="3">
        <f>SalesTable47[[#This Row],[Net Revenue]]-SalesTable47[[#This Row],[Total Cost]]</f>
        <v>7.4599999999999991</v>
      </c>
      <c r="O859" s="2">
        <v>1</v>
      </c>
      <c r="P859" s="3">
        <f>SalesTable47[[#This Row],[Unit Price]]*SalesTable47[[#This Row],[Quantity]]</f>
        <v>13</v>
      </c>
      <c r="Q859" s="3">
        <f>ROUND(SalesTable47[[#This Row],[Unit Price]]*SalesTable47[[#This Row],[Quantity]]*(1-SalesTable47[[#This Row],[Discount %]]),2)</f>
        <v>11.7</v>
      </c>
      <c r="R859" s="3">
        <f>SalesTable47[[#This Row],[Net Revenue]]-SalesTable47[[#This Row],[Total Cost]]</f>
        <v>7.4599999999999991</v>
      </c>
      <c r="S859" s="34">
        <f>SalesTable47[[#This Row],[Profit]]/SalesTable47[[#This Row],[Net Revenue]]</f>
        <v>0.63760683760683756</v>
      </c>
      <c r="T859" s="3"/>
    </row>
    <row r="860" spans="1:21">
      <c r="A860" s="1">
        <v>45834</v>
      </c>
      <c r="B860" t="s">
        <v>918</v>
      </c>
      <c r="C860" t="s">
        <v>89</v>
      </c>
      <c r="D860" t="s">
        <v>90</v>
      </c>
      <c r="E860" t="s">
        <v>75</v>
      </c>
      <c r="F860" t="s">
        <v>18</v>
      </c>
      <c r="G860" t="s">
        <v>19</v>
      </c>
      <c r="H860" t="s">
        <v>20</v>
      </c>
      <c r="I860" s="2">
        <v>1</v>
      </c>
      <c r="J860" s="3">
        <v>18.920000000000002</v>
      </c>
      <c r="K860" s="4">
        <v>0.05</v>
      </c>
      <c r="L860" s="3">
        <v>6.86</v>
      </c>
      <c r="M860" s="3">
        <f>SalesTable47[[#This Row],[Quantity]]*SalesTable47[[#This Row],[Unit Cost]]</f>
        <v>6.86</v>
      </c>
      <c r="N860" s="3">
        <f>SalesTable47[[#This Row],[Net Revenue]]-SalesTable47[[#This Row],[Total Cost]]</f>
        <v>11.11</v>
      </c>
      <c r="O860" s="2">
        <v>1</v>
      </c>
      <c r="P860" s="3">
        <f>SalesTable47[[#This Row],[Unit Price]]*SalesTable47[[#This Row],[Quantity]]</f>
        <v>18.920000000000002</v>
      </c>
      <c r="Q860" s="3">
        <f>ROUND(SalesTable47[[#This Row],[Unit Price]]*SalesTable47[[#This Row],[Quantity]]*(1-SalesTable47[[#This Row],[Discount %]]),2)</f>
        <v>17.97</v>
      </c>
      <c r="R860" s="3">
        <f>SalesTable47[[#This Row],[Net Revenue]]-SalesTable47[[#This Row],[Total Cost]]</f>
        <v>11.11</v>
      </c>
      <c r="S860" s="34">
        <f>SalesTable47[[#This Row],[Profit]]/SalesTable47[[#This Row],[Net Revenue]]</f>
        <v>0.61825264329437957</v>
      </c>
      <c r="T860" s="3"/>
    </row>
    <row r="861" spans="1:21">
      <c r="A861" s="1">
        <v>45715</v>
      </c>
      <c r="B861" t="s">
        <v>919</v>
      </c>
      <c r="C861" t="s">
        <v>22</v>
      </c>
      <c r="D861" t="s">
        <v>23</v>
      </c>
      <c r="E861" t="s">
        <v>24</v>
      </c>
      <c r="F861" t="s">
        <v>25</v>
      </c>
      <c r="G861" t="s">
        <v>26</v>
      </c>
      <c r="H861" t="s">
        <v>33</v>
      </c>
      <c r="I861" s="2">
        <v>1</v>
      </c>
      <c r="J861" s="3">
        <v>12.82</v>
      </c>
      <c r="K861" s="4">
        <v>0.05</v>
      </c>
      <c r="L861" s="3">
        <v>4.18</v>
      </c>
      <c r="M861" s="3">
        <f>SalesTable47[[#This Row],[Quantity]]*SalesTable47[[#This Row],[Unit Cost]]</f>
        <v>4.18</v>
      </c>
      <c r="N861" s="3">
        <f>SalesTable47[[#This Row],[Net Revenue]]-SalesTable47[[#This Row],[Total Cost]]</f>
        <v>8</v>
      </c>
      <c r="O861" s="2">
        <v>0</v>
      </c>
      <c r="P861" s="3">
        <f>SalesTable47[[#This Row],[Unit Price]]*SalesTable47[[#This Row],[Quantity]]</f>
        <v>12.82</v>
      </c>
      <c r="Q861" s="3">
        <f>ROUND(SalesTable47[[#This Row],[Unit Price]]*SalesTable47[[#This Row],[Quantity]]*(1-SalesTable47[[#This Row],[Discount %]]),2)</f>
        <v>12.18</v>
      </c>
      <c r="R861" s="3">
        <f>SalesTable47[[#This Row],[Net Revenue]]-SalesTable47[[#This Row],[Total Cost]]</f>
        <v>8</v>
      </c>
      <c r="S861" s="34">
        <f>SalesTable47[[#This Row],[Profit]]/SalesTable47[[#This Row],[Net Revenue]]</f>
        <v>0.65681444991789817</v>
      </c>
      <c r="T861" s="3"/>
    </row>
    <row r="862" spans="1:21">
      <c r="A862" s="1">
        <v>45690</v>
      </c>
      <c r="B862" t="s">
        <v>920</v>
      </c>
      <c r="C862" t="s">
        <v>22</v>
      </c>
      <c r="D862" t="s">
        <v>23</v>
      </c>
      <c r="E862" t="s">
        <v>24</v>
      </c>
      <c r="F862" t="s">
        <v>31</v>
      </c>
      <c r="G862" t="s">
        <v>32</v>
      </c>
      <c r="H862" t="s">
        <v>20</v>
      </c>
      <c r="I862" s="2">
        <v>5</v>
      </c>
      <c r="J862" s="3">
        <v>12.8</v>
      </c>
      <c r="K862" s="4">
        <v>0.2</v>
      </c>
      <c r="L862" s="3">
        <v>4.33</v>
      </c>
      <c r="M862" s="3">
        <f>SalesTable47[[#This Row],[Quantity]]*SalesTable47[[#This Row],[Unit Cost]]</f>
        <v>21.65</v>
      </c>
      <c r="N862" s="3">
        <f>SalesTable47[[#This Row],[Net Revenue]]-SalesTable47[[#This Row],[Total Cost]]</f>
        <v>29.550000000000004</v>
      </c>
      <c r="O862" s="2">
        <v>5</v>
      </c>
      <c r="P862" s="3">
        <f>SalesTable47[[#This Row],[Unit Price]]*SalesTable47[[#This Row],[Quantity]]</f>
        <v>64</v>
      </c>
      <c r="Q862" s="3">
        <f>ROUND(SalesTable47[[#This Row],[Unit Price]]*SalesTable47[[#This Row],[Quantity]]*(1-SalesTable47[[#This Row],[Discount %]]),2)</f>
        <v>51.2</v>
      </c>
      <c r="R862" s="3">
        <f>SalesTable47[[#This Row],[Net Revenue]]-SalesTable47[[#This Row],[Total Cost]]</f>
        <v>29.550000000000004</v>
      </c>
      <c r="S862" s="34">
        <f>SalesTable47[[#This Row],[Profit]]/SalesTable47[[#This Row],[Net Revenue]]</f>
        <v>0.5771484375</v>
      </c>
      <c r="T862" s="3"/>
    </row>
    <row r="863" spans="1:21">
      <c r="A863" s="1">
        <v>45682</v>
      </c>
      <c r="B863" t="s">
        <v>921</v>
      </c>
      <c r="C863" t="s">
        <v>15</v>
      </c>
      <c r="D863" t="s">
        <v>16</v>
      </c>
      <c r="E863" t="s">
        <v>17</v>
      </c>
      <c r="F863" t="s">
        <v>25</v>
      </c>
      <c r="G863" t="s">
        <v>26</v>
      </c>
      <c r="H863" t="s">
        <v>33</v>
      </c>
      <c r="I863" s="2">
        <v>1</v>
      </c>
      <c r="J863" s="3">
        <v>29.63</v>
      </c>
      <c r="K863" s="4">
        <v>0.1</v>
      </c>
      <c r="L863" s="3">
        <v>12.14</v>
      </c>
      <c r="M863" s="3">
        <f>SalesTable47[[#This Row],[Quantity]]*SalesTable47[[#This Row],[Unit Cost]]</f>
        <v>12.14</v>
      </c>
      <c r="N863" s="3">
        <f>SalesTable47[[#This Row],[Net Revenue]]-SalesTable47[[#This Row],[Total Cost]]</f>
        <v>14.530000000000001</v>
      </c>
      <c r="O863" s="2">
        <v>0</v>
      </c>
      <c r="P863" s="3">
        <f>SalesTable47[[#This Row],[Unit Price]]*SalesTable47[[#This Row],[Quantity]]</f>
        <v>29.63</v>
      </c>
      <c r="Q863" s="3">
        <f>ROUND(SalesTable47[[#This Row],[Unit Price]]*SalesTable47[[#This Row],[Quantity]]*(1-SalesTable47[[#This Row],[Discount %]]),2)</f>
        <v>26.67</v>
      </c>
      <c r="R863" s="3">
        <f>SalesTable47[[#This Row],[Net Revenue]]-SalesTable47[[#This Row],[Total Cost]]</f>
        <v>14.530000000000001</v>
      </c>
      <c r="S863" s="34">
        <f>SalesTable47[[#This Row],[Profit]]/SalesTable47[[#This Row],[Net Revenue]]</f>
        <v>0.54480689913760783</v>
      </c>
      <c r="T863" s="3"/>
    </row>
    <row r="864" spans="1:21">
      <c r="A864" s="1">
        <v>45821</v>
      </c>
      <c r="B864" t="s">
        <v>922</v>
      </c>
      <c r="C864" t="s">
        <v>35</v>
      </c>
      <c r="D864" t="s">
        <v>36</v>
      </c>
      <c r="E864" t="s">
        <v>17</v>
      </c>
      <c r="F864" t="s">
        <v>25</v>
      </c>
      <c r="G864" t="s">
        <v>26</v>
      </c>
      <c r="H864" t="s">
        <v>33</v>
      </c>
      <c r="I864" s="2">
        <v>1</v>
      </c>
      <c r="J864" s="3">
        <v>24.72</v>
      </c>
      <c r="K864" s="4">
        <v>0</v>
      </c>
      <c r="L864" s="3">
        <v>9.74</v>
      </c>
      <c r="M864" s="3">
        <f>SalesTable47[[#This Row],[Quantity]]*SalesTable47[[#This Row],[Unit Cost]]</f>
        <v>9.74</v>
      </c>
      <c r="N864" s="3">
        <f>SalesTable47[[#This Row],[Net Revenue]]-SalesTable47[[#This Row],[Total Cost]]</f>
        <v>14.979999999999999</v>
      </c>
      <c r="O864" s="2">
        <v>0</v>
      </c>
      <c r="P864" s="3">
        <f>SalesTable47[[#This Row],[Unit Price]]*SalesTable47[[#This Row],[Quantity]]</f>
        <v>24.72</v>
      </c>
      <c r="Q864" s="3">
        <f>ROUND(SalesTable47[[#This Row],[Unit Price]]*SalesTable47[[#This Row],[Quantity]]*(1-SalesTable47[[#This Row],[Discount %]]),2)</f>
        <v>24.72</v>
      </c>
      <c r="R864" s="3">
        <f>SalesTable47[[#This Row],[Net Revenue]]-SalesTable47[[#This Row],[Total Cost]]</f>
        <v>14.979999999999999</v>
      </c>
      <c r="S864" s="34">
        <f>SalesTable47[[#This Row],[Profit]]/SalesTable47[[#This Row],[Net Revenue]]</f>
        <v>0.60598705501618122</v>
      </c>
      <c r="T864" s="3"/>
    </row>
    <row r="865" spans="1:20">
      <c r="A865" s="1">
        <v>45771</v>
      </c>
      <c r="B865" t="s">
        <v>923</v>
      </c>
      <c r="C865" t="s">
        <v>15</v>
      </c>
      <c r="D865" t="s">
        <v>16</v>
      </c>
      <c r="E865" t="s">
        <v>17</v>
      </c>
      <c r="F865" t="s">
        <v>31</v>
      </c>
      <c r="G865" t="s">
        <v>32</v>
      </c>
      <c r="H865" t="s">
        <v>33</v>
      </c>
      <c r="I865" s="2">
        <v>3</v>
      </c>
      <c r="J865" s="3">
        <v>30.5</v>
      </c>
      <c r="K865" s="4">
        <v>0.15</v>
      </c>
      <c r="L865" s="3">
        <v>12.11</v>
      </c>
      <c r="M865" s="3">
        <f>SalesTable47[[#This Row],[Quantity]]*SalesTable47[[#This Row],[Unit Cost]]</f>
        <v>36.33</v>
      </c>
      <c r="N865" s="3">
        <f>SalesTable47[[#This Row],[Net Revenue]]-SalesTable47[[#This Row],[Total Cost]]</f>
        <v>41.45</v>
      </c>
      <c r="O865" s="2">
        <v>0</v>
      </c>
      <c r="P865" s="3">
        <f>SalesTable47[[#This Row],[Unit Price]]*SalesTable47[[#This Row],[Quantity]]</f>
        <v>91.5</v>
      </c>
      <c r="Q865" s="3">
        <f>ROUND(SalesTable47[[#This Row],[Unit Price]]*SalesTable47[[#This Row],[Quantity]]*(1-SalesTable47[[#This Row],[Discount %]]),2)</f>
        <v>77.78</v>
      </c>
      <c r="R865" s="3">
        <f>SalesTable47[[#This Row],[Net Revenue]]-SalesTable47[[#This Row],[Total Cost]]</f>
        <v>41.45</v>
      </c>
      <c r="S865" s="34">
        <f>SalesTable47[[#This Row],[Profit]]/SalesTable47[[#This Row],[Net Revenue]]</f>
        <v>0.53291334533299051</v>
      </c>
      <c r="T865" s="3"/>
    </row>
    <row r="866" spans="1:20">
      <c r="A866" s="1">
        <v>45864</v>
      </c>
      <c r="B866" t="s">
        <v>924</v>
      </c>
      <c r="C866" t="s">
        <v>66</v>
      </c>
      <c r="D866" t="s">
        <v>67</v>
      </c>
      <c r="E866" t="s">
        <v>30</v>
      </c>
      <c r="F866" t="s">
        <v>18</v>
      </c>
      <c r="G866" t="s">
        <v>19</v>
      </c>
      <c r="H866" t="s">
        <v>33</v>
      </c>
      <c r="I866" s="2">
        <v>3</v>
      </c>
      <c r="J866" s="3">
        <v>71.849999999999994</v>
      </c>
      <c r="K866" s="4">
        <v>0.1</v>
      </c>
      <c r="L866" s="3">
        <v>33.61</v>
      </c>
      <c r="M866" s="3">
        <f>SalesTable47[[#This Row],[Quantity]]*SalesTable47[[#This Row],[Unit Cost]]</f>
        <v>100.83</v>
      </c>
      <c r="N866" s="3">
        <f>SalesTable47[[#This Row],[Net Revenue]]-SalesTable47[[#This Row],[Total Cost]]</f>
        <v>93.17</v>
      </c>
      <c r="O866" s="2">
        <v>0</v>
      </c>
      <c r="P866" s="3">
        <f>SalesTable47[[#This Row],[Unit Price]]*SalesTable47[[#This Row],[Quantity]]</f>
        <v>215.54999999999998</v>
      </c>
      <c r="Q866" s="3">
        <f>ROUND(SalesTable47[[#This Row],[Unit Price]]*SalesTable47[[#This Row],[Quantity]]*(1-SalesTable47[[#This Row],[Discount %]]),2)</f>
        <v>194</v>
      </c>
      <c r="R866" s="3">
        <f>SalesTable47[[#This Row],[Net Revenue]]-SalesTable47[[#This Row],[Total Cost]]</f>
        <v>93.17</v>
      </c>
      <c r="S866" s="34">
        <f>SalesTable47[[#This Row],[Profit]]/SalesTable47[[#This Row],[Net Revenue]]</f>
        <v>0.48025773195876287</v>
      </c>
      <c r="T866" s="3"/>
    </row>
    <row r="867" spans="1:20">
      <c r="A867" s="1">
        <v>45856</v>
      </c>
      <c r="B867" t="s">
        <v>925</v>
      </c>
      <c r="C867" t="s">
        <v>28</v>
      </c>
      <c r="D867" t="s">
        <v>29</v>
      </c>
      <c r="E867" t="s">
        <v>30</v>
      </c>
      <c r="F867" t="s">
        <v>18</v>
      </c>
      <c r="G867" t="s">
        <v>19</v>
      </c>
      <c r="H867" t="s">
        <v>20</v>
      </c>
      <c r="I867" s="2">
        <v>7</v>
      </c>
      <c r="J867" s="3">
        <v>24.7</v>
      </c>
      <c r="K867" s="4">
        <v>0</v>
      </c>
      <c r="L867" s="3">
        <v>10.57</v>
      </c>
      <c r="M867" s="3">
        <f>SalesTable47[[#This Row],[Quantity]]*SalesTable47[[#This Row],[Unit Cost]]</f>
        <v>73.990000000000009</v>
      </c>
      <c r="N867" s="3">
        <f>SalesTable47[[#This Row],[Net Revenue]]-SalesTable47[[#This Row],[Total Cost]]</f>
        <v>98.91</v>
      </c>
      <c r="O867" s="2">
        <v>7</v>
      </c>
      <c r="P867" s="3">
        <f>SalesTable47[[#This Row],[Unit Price]]*SalesTable47[[#This Row],[Quantity]]</f>
        <v>172.9</v>
      </c>
      <c r="Q867" s="3">
        <f>ROUND(SalesTable47[[#This Row],[Unit Price]]*SalesTable47[[#This Row],[Quantity]]*(1-SalesTable47[[#This Row],[Discount %]]),2)</f>
        <v>172.9</v>
      </c>
      <c r="R867" s="3">
        <f>SalesTable47[[#This Row],[Net Revenue]]-SalesTable47[[#This Row],[Total Cost]]</f>
        <v>98.91</v>
      </c>
      <c r="S867" s="34">
        <f>SalesTable47[[#This Row],[Profit]]/SalesTable47[[#This Row],[Net Revenue]]</f>
        <v>0.57206477732793515</v>
      </c>
      <c r="T867" s="3"/>
    </row>
    <row r="868" spans="1:20">
      <c r="A868" s="1">
        <v>45785</v>
      </c>
      <c r="B868" t="s">
        <v>926</v>
      </c>
      <c r="C868" t="s">
        <v>82</v>
      </c>
      <c r="D868" t="s">
        <v>83</v>
      </c>
      <c r="E868" t="s">
        <v>75</v>
      </c>
      <c r="F868" t="s">
        <v>52</v>
      </c>
      <c r="G868" t="s">
        <v>53</v>
      </c>
      <c r="H868" t="s">
        <v>33</v>
      </c>
      <c r="I868" s="2">
        <v>3</v>
      </c>
      <c r="J868" s="3">
        <v>27.95</v>
      </c>
      <c r="K868" s="4">
        <v>0.2</v>
      </c>
      <c r="L868" s="3">
        <v>11.66</v>
      </c>
      <c r="M868" s="3">
        <f>SalesTable47[[#This Row],[Quantity]]*SalesTable47[[#This Row],[Unit Cost]]</f>
        <v>34.980000000000004</v>
      </c>
      <c r="N868" s="3">
        <f>SalesTable47[[#This Row],[Net Revenue]]-SalesTable47[[#This Row],[Total Cost]]</f>
        <v>32.099999999999994</v>
      </c>
      <c r="O868" s="2">
        <v>0</v>
      </c>
      <c r="P868" s="3">
        <f>SalesTable47[[#This Row],[Unit Price]]*SalesTable47[[#This Row],[Quantity]]</f>
        <v>83.85</v>
      </c>
      <c r="Q868" s="3">
        <f>ROUND(SalesTable47[[#This Row],[Unit Price]]*SalesTable47[[#This Row],[Quantity]]*(1-SalesTable47[[#This Row],[Discount %]]),2)</f>
        <v>67.08</v>
      </c>
      <c r="R868" s="3">
        <f>SalesTable47[[#This Row],[Net Revenue]]-SalesTable47[[#This Row],[Total Cost]]</f>
        <v>32.099999999999994</v>
      </c>
      <c r="S868" s="34">
        <f>SalesTable47[[#This Row],[Profit]]/SalesTable47[[#This Row],[Net Revenue]]</f>
        <v>0.47853309481216449</v>
      </c>
      <c r="T868" s="3"/>
    </row>
    <row r="869" spans="1:20">
      <c r="A869" s="1">
        <v>45888</v>
      </c>
      <c r="B869" t="s">
        <v>927</v>
      </c>
      <c r="C869" t="s">
        <v>58</v>
      </c>
      <c r="D869" t="s">
        <v>59</v>
      </c>
      <c r="E869" t="s">
        <v>17</v>
      </c>
      <c r="F869" t="s">
        <v>41</v>
      </c>
      <c r="G869" t="s">
        <v>42</v>
      </c>
      <c r="H869" t="s">
        <v>33</v>
      </c>
      <c r="I869" s="2">
        <v>1</v>
      </c>
      <c r="J869" s="3">
        <v>20.53</v>
      </c>
      <c r="K869" s="4">
        <v>0.1</v>
      </c>
      <c r="L869" s="3">
        <v>7.32</v>
      </c>
      <c r="M869" s="3">
        <f>SalesTable47[[#This Row],[Quantity]]*SalesTable47[[#This Row],[Unit Cost]]</f>
        <v>7.32</v>
      </c>
      <c r="N869" s="3">
        <f>SalesTable47[[#This Row],[Net Revenue]]-SalesTable47[[#This Row],[Total Cost]]</f>
        <v>11.16</v>
      </c>
      <c r="O869" s="2">
        <v>0</v>
      </c>
      <c r="P869" s="3">
        <f>SalesTable47[[#This Row],[Unit Price]]*SalesTable47[[#This Row],[Quantity]]</f>
        <v>20.53</v>
      </c>
      <c r="Q869" s="3">
        <f>ROUND(SalesTable47[[#This Row],[Unit Price]]*SalesTable47[[#This Row],[Quantity]]*(1-SalesTable47[[#This Row],[Discount %]]),2)</f>
        <v>18.48</v>
      </c>
      <c r="R869" s="3">
        <f>SalesTable47[[#This Row],[Net Revenue]]-SalesTable47[[#This Row],[Total Cost]]</f>
        <v>11.16</v>
      </c>
      <c r="S869" s="34">
        <f>SalesTable47[[#This Row],[Profit]]/SalesTable47[[#This Row],[Net Revenue]]</f>
        <v>0.60389610389610393</v>
      </c>
      <c r="T869" s="3"/>
    </row>
    <row r="870" spans="1:20">
      <c r="A870" s="1">
        <v>45991</v>
      </c>
      <c r="B870" t="s">
        <v>928</v>
      </c>
      <c r="C870" t="s">
        <v>55</v>
      </c>
      <c r="D870" t="s">
        <v>56</v>
      </c>
      <c r="E870" t="s">
        <v>24</v>
      </c>
      <c r="F870" t="s">
        <v>25</v>
      </c>
      <c r="G870" t="s">
        <v>26</v>
      </c>
      <c r="H870" t="s">
        <v>33</v>
      </c>
      <c r="I870" s="2">
        <v>11</v>
      </c>
      <c r="J870" s="3">
        <v>9.75</v>
      </c>
      <c r="K870" s="4">
        <v>0</v>
      </c>
      <c r="L870" s="3">
        <v>2.81</v>
      </c>
      <c r="M870" s="3">
        <f>SalesTable47[[#This Row],[Quantity]]*SalesTable47[[#This Row],[Unit Cost]]</f>
        <v>30.91</v>
      </c>
      <c r="N870" s="3">
        <f>SalesTable47[[#This Row],[Net Revenue]]-SalesTable47[[#This Row],[Total Cost]]</f>
        <v>76.34</v>
      </c>
      <c r="O870" s="2">
        <v>0</v>
      </c>
      <c r="P870" s="3">
        <f>SalesTable47[[#This Row],[Unit Price]]*SalesTable47[[#This Row],[Quantity]]</f>
        <v>107.25</v>
      </c>
      <c r="Q870" s="3">
        <f>ROUND(SalesTable47[[#This Row],[Unit Price]]*SalesTable47[[#This Row],[Quantity]]*(1-SalesTable47[[#This Row],[Discount %]]),2)</f>
        <v>107.25</v>
      </c>
      <c r="R870" s="3">
        <f>SalesTable47[[#This Row],[Net Revenue]]-SalesTable47[[#This Row],[Total Cost]]</f>
        <v>76.34</v>
      </c>
      <c r="S870" s="34">
        <f>SalesTable47[[#This Row],[Profit]]/SalesTable47[[#This Row],[Net Revenue]]</f>
        <v>0.71179487179487178</v>
      </c>
      <c r="T870" s="3"/>
    </row>
    <row r="871" spans="1:20">
      <c r="A871" s="1">
        <v>45707</v>
      </c>
      <c r="B871" t="s">
        <v>929</v>
      </c>
      <c r="C871" t="s">
        <v>89</v>
      </c>
      <c r="D871" t="s">
        <v>90</v>
      </c>
      <c r="E871" t="s">
        <v>75</v>
      </c>
      <c r="F871" t="s">
        <v>18</v>
      </c>
      <c r="G871" t="s">
        <v>19</v>
      </c>
      <c r="H871" t="s">
        <v>20</v>
      </c>
      <c r="I871" s="2">
        <v>1</v>
      </c>
      <c r="J871" s="3">
        <v>19.05</v>
      </c>
      <c r="K871" s="4">
        <v>0</v>
      </c>
      <c r="L871" s="3">
        <v>6.93</v>
      </c>
      <c r="M871" s="3">
        <f>SalesTable47[[#This Row],[Quantity]]*SalesTable47[[#This Row],[Unit Cost]]</f>
        <v>6.93</v>
      </c>
      <c r="N871" s="3">
        <f>SalesTable47[[#This Row],[Net Revenue]]-SalesTable47[[#This Row],[Total Cost]]</f>
        <v>12.120000000000001</v>
      </c>
      <c r="O871" s="2">
        <v>1</v>
      </c>
      <c r="P871" s="3">
        <f>SalesTable47[[#This Row],[Unit Price]]*SalesTable47[[#This Row],[Quantity]]</f>
        <v>19.05</v>
      </c>
      <c r="Q871" s="3">
        <f>ROUND(SalesTable47[[#This Row],[Unit Price]]*SalesTable47[[#This Row],[Quantity]]*(1-SalesTable47[[#This Row],[Discount %]]),2)</f>
        <v>19.05</v>
      </c>
      <c r="R871" s="3">
        <f>SalesTable47[[#This Row],[Net Revenue]]-SalesTable47[[#This Row],[Total Cost]]</f>
        <v>12.120000000000001</v>
      </c>
      <c r="S871" s="34">
        <f>SalesTable47[[#This Row],[Profit]]/SalesTable47[[#This Row],[Net Revenue]]</f>
        <v>0.63622047244094493</v>
      </c>
      <c r="T871" s="3"/>
    </row>
    <row r="872" spans="1:20">
      <c r="A872" s="1">
        <v>45664</v>
      </c>
      <c r="B872" t="s">
        <v>930</v>
      </c>
      <c r="C872" t="s">
        <v>66</v>
      </c>
      <c r="D872" t="s">
        <v>67</v>
      </c>
      <c r="E872" t="s">
        <v>30</v>
      </c>
      <c r="F872" t="s">
        <v>52</v>
      </c>
      <c r="G872" t="s">
        <v>53</v>
      </c>
      <c r="H872" t="s">
        <v>20</v>
      </c>
      <c r="I872" s="2">
        <v>2</v>
      </c>
      <c r="J872" s="3">
        <v>70.66</v>
      </c>
      <c r="K872" s="4">
        <v>0</v>
      </c>
      <c r="L872" s="3">
        <v>33.82</v>
      </c>
      <c r="M872" s="3">
        <f>SalesTable47[[#This Row],[Quantity]]*SalesTable47[[#This Row],[Unit Cost]]</f>
        <v>67.64</v>
      </c>
      <c r="N872" s="3">
        <f>SalesTable47[[#This Row],[Net Revenue]]-SalesTable47[[#This Row],[Total Cost]]</f>
        <v>73.679999999999993</v>
      </c>
      <c r="O872" s="2">
        <v>2</v>
      </c>
      <c r="P872" s="3">
        <f>SalesTable47[[#This Row],[Unit Price]]*SalesTable47[[#This Row],[Quantity]]</f>
        <v>141.32</v>
      </c>
      <c r="Q872" s="3">
        <f>ROUND(SalesTable47[[#This Row],[Unit Price]]*SalesTable47[[#This Row],[Quantity]]*(1-SalesTable47[[#This Row],[Discount %]]),2)</f>
        <v>141.32</v>
      </c>
      <c r="R872" s="3">
        <f>SalesTable47[[#This Row],[Net Revenue]]-SalesTable47[[#This Row],[Total Cost]]</f>
        <v>73.679999999999993</v>
      </c>
      <c r="S872" s="34">
        <f>SalesTable47[[#This Row],[Profit]]/SalesTable47[[#This Row],[Net Revenue]]</f>
        <v>0.52136994056043018</v>
      </c>
      <c r="T872" s="3"/>
    </row>
    <row r="873" spans="1:20">
      <c r="A873" s="1">
        <v>45668</v>
      </c>
      <c r="B873" t="s">
        <v>931</v>
      </c>
      <c r="C873" t="s">
        <v>35</v>
      </c>
      <c r="D873" t="s">
        <v>36</v>
      </c>
      <c r="E873" t="s">
        <v>17</v>
      </c>
      <c r="F873" t="s">
        <v>52</v>
      </c>
      <c r="G873" t="s">
        <v>53</v>
      </c>
      <c r="H873" t="s">
        <v>33</v>
      </c>
      <c r="I873" s="2">
        <v>10</v>
      </c>
      <c r="J873" s="3">
        <v>23.95</v>
      </c>
      <c r="K873" s="4">
        <v>0.1</v>
      </c>
      <c r="L873" s="3">
        <v>9.59</v>
      </c>
      <c r="M873" s="3">
        <f>SalesTable47[[#This Row],[Quantity]]*SalesTable47[[#This Row],[Unit Cost]]</f>
        <v>95.9</v>
      </c>
      <c r="N873" s="3">
        <f>SalesTable47[[#This Row],[Net Revenue]]-SalesTable47[[#This Row],[Total Cost]]</f>
        <v>119.65</v>
      </c>
      <c r="O873" s="2">
        <v>0</v>
      </c>
      <c r="P873" s="3">
        <f>SalesTable47[[#This Row],[Unit Price]]*SalesTable47[[#This Row],[Quantity]]</f>
        <v>239.5</v>
      </c>
      <c r="Q873" s="3">
        <f>ROUND(SalesTable47[[#This Row],[Unit Price]]*SalesTable47[[#This Row],[Quantity]]*(1-SalesTable47[[#This Row],[Discount %]]),2)</f>
        <v>215.55</v>
      </c>
      <c r="R873" s="3">
        <f>SalesTable47[[#This Row],[Net Revenue]]-SalesTable47[[#This Row],[Total Cost]]</f>
        <v>119.65</v>
      </c>
      <c r="S873" s="34">
        <f>SalesTable47[[#This Row],[Profit]]/SalesTable47[[#This Row],[Net Revenue]]</f>
        <v>0.55509162607283691</v>
      </c>
      <c r="T873" s="3"/>
    </row>
    <row r="874" spans="1:20">
      <c r="A874" s="1">
        <v>45688</v>
      </c>
      <c r="B874" t="s">
        <v>932</v>
      </c>
      <c r="C874" t="s">
        <v>63</v>
      </c>
      <c r="D874" t="s">
        <v>64</v>
      </c>
      <c r="E874" t="s">
        <v>17</v>
      </c>
      <c r="F874" t="s">
        <v>31</v>
      </c>
      <c r="G874" t="s">
        <v>32</v>
      </c>
      <c r="H874" t="s">
        <v>20</v>
      </c>
      <c r="I874" s="2">
        <v>2</v>
      </c>
      <c r="J874" s="3">
        <v>79.66</v>
      </c>
      <c r="K874" s="4">
        <v>0.2</v>
      </c>
      <c r="L874" s="3">
        <v>45.79</v>
      </c>
      <c r="M874" s="3">
        <f>SalesTable47[[#This Row],[Quantity]]*SalesTable47[[#This Row],[Unit Cost]]</f>
        <v>91.58</v>
      </c>
      <c r="N874" s="3">
        <f>SalesTable47[[#This Row],[Net Revenue]]-SalesTable47[[#This Row],[Total Cost]]</f>
        <v>35.879999999999995</v>
      </c>
      <c r="O874" s="2">
        <v>2</v>
      </c>
      <c r="P874" s="3">
        <f>SalesTable47[[#This Row],[Unit Price]]*SalesTable47[[#This Row],[Quantity]]</f>
        <v>159.32</v>
      </c>
      <c r="Q874" s="3">
        <f>ROUND(SalesTable47[[#This Row],[Unit Price]]*SalesTable47[[#This Row],[Quantity]]*(1-SalesTable47[[#This Row],[Discount %]]),2)</f>
        <v>127.46</v>
      </c>
      <c r="R874" s="3">
        <f>SalesTable47[[#This Row],[Net Revenue]]-SalesTable47[[#This Row],[Total Cost]]</f>
        <v>35.879999999999995</v>
      </c>
      <c r="S874" s="34">
        <f>SalesTable47[[#This Row],[Profit]]/SalesTable47[[#This Row],[Net Revenue]]</f>
        <v>0.28150007845598618</v>
      </c>
      <c r="T874" s="3"/>
    </row>
    <row r="875" spans="1:20">
      <c r="A875" s="1">
        <v>45886</v>
      </c>
      <c r="B875" t="s">
        <v>933</v>
      </c>
      <c r="C875" t="s">
        <v>15</v>
      </c>
      <c r="D875" t="s">
        <v>16</v>
      </c>
      <c r="E875" t="s">
        <v>17</v>
      </c>
      <c r="F875" t="s">
        <v>52</v>
      </c>
      <c r="G875" t="s">
        <v>53</v>
      </c>
      <c r="H875" t="s">
        <v>20</v>
      </c>
      <c r="I875" s="2">
        <v>1</v>
      </c>
      <c r="J875" s="3">
        <v>29.35</v>
      </c>
      <c r="K875" s="4">
        <v>0</v>
      </c>
      <c r="L875" s="3">
        <v>12.05</v>
      </c>
      <c r="M875" s="3">
        <f>SalesTable47[[#This Row],[Quantity]]*SalesTable47[[#This Row],[Unit Cost]]</f>
        <v>12.05</v>
      </c>
      <c r="N875" s="3">
        <f>SalesTable47[[#This Row],[Net Revenue]]-SalesTable47[[#This Row],[Total Cost]]</f>
        <v>17.3</v>
      </c>
      <c r="O875" s="2">
        <v>1</v>
      </c>
      <c r="P875" s="3">
        <f>SalesTable47[[#This Row],[Unit Price]]*SalesTable47[[#This Row],[Quantity]]</f>
        <v>29.35</v>
      </c>
      <c r="Q875" s="3">
        <f>ROUND(SalesTable47[[#This Row],[Unit Price]]*SalesTable47[[#This Row],[Quantity]]*(1-SalesTable47[[#This Row],[Discount %]]),2)</f>
        <v>29.35</v>
      </c>
      <c r="R875" s="3">
        <f>SalesTable47[[#This Row],[Net Revenue]]-SalesTable47[[#This Row],[Total Cost]]</f>
        <v>17.3</v>
      </c>
      <c r="S875" s="34">
        <f>SalesTable47[[#This Row],[Profit]]/SalesTable47[[#This Row],[Net Revenue]]</f>
        <v>0.58943781942078366</v>
      </c>
      <c r="T875" s="3"/>
    </row>
    <row r="876" spans="1:20">
      <c r="A876" s="1">
        <v>45758</v>
      </c>
      <c r="B876" t="s">
        <v>934</v>
      </c>
      <c r="C876" t="s">
        <v>63</v>
      </c>
      <c r="D876" t="s">
        <v>64</v>
      </c>
      <c r="E876" t="s">
        <v>17</v>
      </c>
      <c r="F876" t="s">
        <v>25</v>
      </c>
      <c r="G876" t="s">
        <v>26</v>
      </c>
      <c r="H876" t="s">
        <v>33</v>
      </c>
      <c r="I876" s="2">
        <v>3</v>
      </c>
      <c r="J876" s="3">
        <v>80.36</v>
      </c>
      <c r="K876" s="4">
        <v>0</v>
      </c>
      <c r="L876" s="3">
        <v>44.62</v>
      </c>
      <c r="M876" s="3">
        <f>SalesTable47[[#This Row],[Quantity]]*SalesTable47[[#This Row],[Unit Cost]]</f>
        <v>133.85999999999999</v>
      </c>
      <c r="N876" s="3">
        <f>SalesTable47[[#This Row],[Net Revenue]]-SalesTable47[[#This Row],[Total Cost]]</f>
        <v>107.22000000000003</v>
      </c>
      <c r="O876" s="2">
        <v>0</v>
      </c>
      <c r="P876" s="3">
        <f>SalesTable47[[#This Row],[Unit Price]]*SalesTable47[[#This Row],[Quantity]]</f>
        <v>241.07999999999998</v>
      </c>
      <c r="Q876" s="3">
        <f>ROUND(SalesTable47[[#This Row],[Unit Price]]*SalesTable47[[#This Row],[Quantity]]*(1-SalesTable47[[#This Row],[Discount %]]),2)</f>
        <v>241.08</v>
      </c>
      <c r="R876" s="3">
        <f>SalesTable47[[#This Row],[Net Revenue]]-SalesTable47[[#This Row],[Total Cost]]</f>
        <v>107.22000000000003</v>
      </c>
      <c r="S876" s="34">
        <f>SalesTable47[[#This Row],[Profit]]/SalesTable47[[#This Row],[Net Revenue]]</f>
        <v>0.44474863115978108</v>
      </c>
      <c r="T876" s="3"/>
    </row>
    <row r="877" spans="1:20">
      <c r="A877" s="1">
        <v>46006</v>
      </c>
      <c r="B877" t="s">
        <v>935</v>
      </c>
      <c r="C877" t="s">
        <v>73</v>
      </c>
      <c r="D877" t="s">
        <v>74</v>
      </c>
      <c r="E877" t="s">
        <v>75</v>
      </c>
      <c r="F877" t="s">
        <v>18</v>
      </c>
      <c r="G877" t="s">
        <v>19</v>
      </c>
      <c r="H877" t="s">
        <v>33</v>
      </c>
      <c r="I877" s="2">
        <v>7</v>
      </c>
      <c r="J877" s="3">
        <v>31.83</v>
      </c>
      <c r="K877" s="4">
        <v>0</v>
      </c>
      <c r="L877" s="3">
        <v>14.33</v>
      </c>
      <c r="M877" s="3">
        <f>SalesTable47[[#This Row],[Quantity]]*SalesTable47[[#This Row],[Unit Cost]]</f>
        <v>100.31</v>
      </c>
      <c r="N877" s="3">
        <f>SalesTable47[[#This Row],[Net Revenue]]-SalesTable47[[#This Row],[Total Cost]]</f>
        <v>122.5</v>
      </c>
      <c r="O877" s="2">
        <v>0</v>
      </c>
      <c r="P877" s="3">
        <f>SalesTable47[[#This Row],[Unit Price]]*SalesTable47[[#This Row],[Quantity]]</f>
        <v>222.81</v>
      </c>
      <c r="Q877" s="3">
        <f>ROUND(SalesTable47[[#This Row],[Unit Price]]*SalesTable47[[#This Row],[Quantity]]*(1-SalesTable47[[#This Row],[Discount %]]),2)</f>
        <v>222.81</v>
      </c>
      <c r="R877" s="3">
        <f>SalesTable47[[#This Row],[Net Revenue]]-SalesTable47[[#This Row],[Total Cost]]</f>
        <v>122.5</v>
      </c>
      <c r="S877" s="34">
        <f>SalesTable47[[#This Row],[Profit]]/SalesTable47[[#This Row],[Net Revenue]]</f>
        <v>0.54979579013509272</v>
      </c>
      <c r="T877" s="3"/>
    </row>
    <row r="878" spans="1:20">
      <c r="A878" s="1">
        <v>45868</v>
      </c>
      <c r="B878" t="s">
        <v>936</v>
      </c>
      <c r="C878" t="s">
        <v>45</v>
      </c>
      <c r="D878" t="s">
        <v>46</v>
      </c>
      <c r="E878" t="s">
        <v>24</v>
      </c>
      <c r="F878" t="s">
        <v>31</v>
      </c>
      <c r="G878" t="s">
        <v>32</v>
      </c>
      <c r="H878" t="s">
        <v>33</v>
      </c>
      <c r="I878" s="2">
        <v>1</v>
      </c>
      <c r="J878" s="3">
        <v>23.26</v>
      </c>
      <c r="K878" s="4">
        <v>0</v>
      </c>
      <c r="L878" s="3">
        <v>8.41</v>
      </c>
      <c r="M878" s="3">
        <f>SalesTable47[[#This Row],[Quantity]]*SalesTable47[[#This Row],[Unit Cost]]</f>
        <v>8.41</v>
      </c>
      <c r="N878" s="3">
        <f>SalesTable47[[#This Row],[Net Revenue]]-SalesTable47[[#This Row],[Total Cost]]</f>
        <v>14.850000000000001</v>
      </c>
      <c r="O878" s="2">
        <v>0</v>
      </c>
      <c r="P878" s="3">
        <f>SalesTable47[[#This Row],[Unit Price]]*SalesTable47[[#This Row],[Quantity]]</f>
        <v>23.26</v>
      </c>
      <c r="Q878" s="3">
        <f>ROUND(SalesTable47[[#This Row],[Unit Price]]*SalesTable47[[#This Row],[Quantity]]*(1-SalesTable47[[#This Row],[Discount %]]),2)</f>
        <v>23.26</v>
      </c>
      <c r="R878" s="3">
        <f>SalesTable47[[#This Row],[Net Revenue]]-SalesTable47[[#This Row],[Total Cost]]</f>
        <v>14.850000000000001</v>
      </c>
      <c r="S878" s="34">
        <f>SalesTable47[[#This Row],[Profit]]/SalesTable47[[#This Row],[Net Revenue]]</f>
        <v>0.63843508168529661</v>
      </c>
      <c r="T878" s="3"/>
    </row>
    <row r="879" spans="1:20">
      <c r="A879" s="1">
        <v>46000</v>
      </c>
      <c r="B879" t="s">
        <v>937</v>
      </c>
      <c r="C879" t="s">
        <v>63</v>
      </c>
      <c r="D879" t="s">
        <v>64</v>
      </c>
      <c r="E879" t="s">
        <v>17</v>
      </c>
      <c r="F879" t="s">
        <v>25</v>
      </c>
      <c r="G879" t="s">
        <v>26</v>
      </c>
      <c r="H879" t="s">
        <v>20</v>
      </c>
      <c r="I879" s="2">
        <v>9</v>
      </c>
      <c r="J879" s="3">
        <v>81.95</v>
      </c>
      <c r="K879" s="4">
        <v>0.1</v>
      </c>
      <c r="L879" s="3">
        <v>45.89</v>
      </c>
      <c r="M879" s="3">
        <f>SalesTable47[[#This Row],[Quantity]]*SalesTable47[[#This Row],[Unit Cost]]</f>
        <v>413.01</v>
      </c>
      <c r="N879" s="3">
        <f>SalesTable47[[#This Row],[Net Revenue]]-SalesTable47[[#This Row],[Total Cost]]</f>
        <v>250.78999999999996</v>
      </c>
      <c r="O879" s="2">
        <v>9</v>
      </c>
      <c r="P879" s="3">
        <f>SalesTable47[[#This Row],[Unit Price]]*SalesTable47[[#This Row],[Quantity]]</f>
        <v>737.55000000000007</v>
      </c>
      <c r="Q879" s="3">
        <f>ROUND(SalesTable47[[#This Row],[Unit Price]]*SalesTable47[[#This Row],[Quantity]]*(1-SalesTable47[[#This Row],[Discount %]]),2)</f>
        <v>663.8</v>
      </c>
      <c r="R879" s="3">
        <f>SalesTable47[[#This Row],[Net Revenue]]-SalesTable47[[#This Row],[Total Cost]]</f>
        <v>250.78999999999996</v>
      </c>
      <c r="S879" s="34">
        <f>SalesTable47[[#This Row],[Profit]]/SalesTable47[[#This Row],[Net Revenue]]</f>
        <v>0.37780958119915636</v>
      </c>
      <c r="T879" s="3"/>
    </row>
    <row r="880" spans="1:20">
      <c r="A880" s="1">
        <v>45692</v>
      </c>
      <c r="B880" t="s">
        <v>938</v>
      </c>
      <c r="C880" t="s">
        <v>22</v>
      </c>
      <c r="D880" t="s">
        <v>23</v>
      </c>
      <c r="E880" t="s">
        <v>24</v>
      </c>
      <c r="F880" t="s">
        <v>18</v>
      </c>
      <c r="G880" t="s">
        <v>19</v>
      </c>
      <c r="H880" t="s">
        <v>33</v>
      </c>
      <c r="I880" s="2">
        <v>1</v>
      </c>
      <c r="J880" s="3">
        <v>12.76</v>
      </c>
      <c r="K880" s="4">
        <v>0</v>
      </c>
      <c r="L880" s="3">
        <v>4.24</v>
      </c>
      <c r="M880" s="3">
        <f>SalesTable47[[#This Row],[Quantity]]*SalesTable47[[#This Row],[Unit Cost]]</f>
        <v>4.24</v>
      </c>
      <c r="N880" s="3">
        <f>SalesTable47[[#This Row],[Net Revenue]]-SalesTable47[[#This Row],[Total Cost]]</f>
        <v>8.52</v>
      </c>
      <c r="O880" s="2">
        <v>0</v>
      </c>
      <c r="P880" s="3">
        <f>SalesTable47[[#This Row],[Unit Price]]*SalesTable47[[#This Row],[Quantity]]</f>
        <v>12.76</v>
      </c>
      <c r="Q880" s="3">
        <f>ROUND(SalesTable47[[#This Row],[Unit Price]]*SalesTable47[[#This Row],[Quantity]]*(1-SalesTable47[[#This Row],[Discount %]]),2)</f>
        <v>12.76</v>
      </c>
      <c r="R880" s="3">
        <f>SalesTable47[[#This Row],[Net Revenue]]-SalesTable47[[#This Row],[Total Cost]]</f>
        <v>8.52</v>
      </c>
      <c r="S880" s="34">
        <f>SalesTable47[[#This Row],[Profit]]/SalesTable47[[#This Row],[Net Revenue]]</f>
        <v>0.66771159874608144</v>
      </c>
      <c r="T880" s="3"/>
    </row>
    <row r="881" spans="1:20">
      <c r="A881" s="1">
        <v>45711</v>
      </c>
      <c r="B881" t="s">
        <v>939</v>
      </c>
      <c r="C881" t="s">
        <v>45</v>
      </c>
      <c r="D881" t="s">
        <v>46</v>
      </c>
      <c r="E881" t="s">
        <v>24</v>
      </c>
      <c r="F881" t="s">
        <v>52</v>
      </c>
      <c r="G881" t="s">
        <v>53</v>
      </c>
      <c r="H881" t="s">
        <v>33</v>
      </c>
      <c r="I881" s="2">
        <v>5</v>
      </c>
      <c r="J881" s="3">
        <v>23.48</v>
      </c>
      <c r="K881" s="4">
        <v>0.1</v>
      </c>
      <c r="L881" s="3">
        <v>8.34</v>
      </c>
      <c r="M881" s="3">
        <f>SalesTable47[[#This Row],[Quantity]]*SalesTable47[[#This Row],[Unit Cost]]</f>
        <v>41.7</v>
      </c>
      <c r="N881" s="3">
        <f>SalesTable47[[#This Row],[Net Revenue]]-SalesTable47[[#This Row],[Total Cost]]</f>
        <v>63.959999999999994</v>
      </c>
      <c r="O881" s="2">
        <v>0</v>
      </c>
      <c r="P881" s="3">
        <f>SalesTable47[[#This Row],[Unit Price]]*SalesTable47[[#This Row],[Quantity]]</f>
        <v>117.4</v>
      </c>
      <c r="Q881" s="3">
        <f>ROUND(SalesTable47[[#This Row],[Unit Price]]*SalesTable47[[#This Row],[Quantity]]*(1-SalesTable47[[#This Row],[Discount %]]),2)</f>
        <v>105.66</v>
      </c>
      <c r="R881" s="3">
        <f>SalesTable47[[#This Row],[Net Revenue]]-SalesTable47[[#This Row],[Total Cost]]</f>
        <v>63.959999999999994</v>
      </c>
      <c r="S881" s="34">
        <f>SalesTable47[[#This Row],[Profit]]/SalesTable47[[#This Row],[Net Revenue]]</f>
        <v>0.60533787620670065</v>
      </c>
      <c r="T881" s="3"/>
    </row>
    <row r="882" spans="1:20">
      <c r="A882" s="1">
        <v>45770</v>
      </c>
      <c r="B882" t="s">
        <v>940</v>
      </c>
      <c r="C882" t="s">
        <v>63</v>
      </c>
      <c r="D882" t="s">
        <v>64</v>
      </c>
      <c r="E882" t="s">
        <v>17</v>
      </c>
      <c r="F882" t="s">
        <v>31</v>
      </c>
      <c r="G882" t="s">
        <v>32</v>
      </c>
      <c r="H882" t="s">
        <v>20</v>
      </c>
      <c r="I882" s="2">
        <v>5</v>
      </c>
      <c r="J882" s="3">
        <v>79.92</v>
      </c>
      <c r="K882" s="4">
        <v>0.2</v>
      </c>
      <c r="L882" s="3">
        <v>44.54</v>
      </c>
      <c r="M882" s="3">
        <f>SalesTable47[[#This Row],[Quantity]]*SalesTable47[[#This Row],[Unit Cost]]</f>
        <v>222.7</v>
      </c>
      <c r="N882" s="3">
        <f>SalesTable47[[#This Row],[Net Revenue]]-SalesTable47[[#This Row],[Total Cost]]</f>
        <v>96.980000000000018</v>
      </c>
      <c r="O882" s="2">
        <v>5</v>
      </c>
      <c r="P882" s="3">
        <f>SalesTable47[[#This Row],[Unit Price]]*SalesTable47[[#This Row],[Quantity]]</f>
        <v>399.6</v>
      </c>
      <c r="Q882" s="3">
        <f>ROUND(SalesTable47[[#This Row],[Unit Price]]*SalesTable47[[#This Row],[Quantity]]*(1-SalesTable47[[#This Row],[Discount %]]),2)</f>
        <v>319.68</v>
      </c>
      <c r="R882" s="3">
        <f>SalesTable47[[#This Row],[Net Revenue]]-SalesTable47[[#This Row],[Total Cost]]</f>
        <v>96.980000000000018</v>
      </c>
      <c r="S882" s="34">
        <f>SalesTable47[[#This Row],[Profit]]/SalesTable47[[#This Row],[Net Revenue]]</f>
        <v>0.30336586586586589</v>
      </c>
      <c r="T882" s="3"/>
    </row>
    <row r="883" spans="1:20">
      <c r="A883" s="1">
        <v>45996</v>
      </c>
      <c r="B883" t="s">
        <v>941</v>
      </c>
      <c r="C883" t="s">
        <v>89</v>
      </c>
      <c r="D883" t="s">
        <v>90</v>
      </c>
      <c r="E883" t="s">
        <v>75</v>
      </c>
      <c r="F883" t="s">
        <v>18</v>
      </c>
      <c r="G883" t="s">
        <v>19</v>
      </c>
      <c r="H883" t="s">
        <v>33</v>
      </c>
      <c r="I883" s="2">
        <v>1</v>
      </c>
      <c r="J883" s="3">
        <v>19.11</v>
      </c>
      <c r="K883" s="4">
        <v>0.2</v>
      </c>
      <c r="L883" s="3">
        <v>6.97</v>
      </c>
      <c r="M883" s="3">
        <f>SalesTable47[[#This Row],[Quantity]]*SalesTable47[[#This Row],[Unit Cost]]</f>
        <v>6.97</v>
      </c>
      <c r="N883" s="3">
        <f>SalesTable47[[#This Row],[Net Revenue]]-SalesTable47[[#This Row],[Total Cost]]</f>
        <v>8.32</v>
      </c>
      <c r="O883" s="2">
        <v>0</v>
      </c>
      <c r="P883" s="3">
        <f>SalesTable47[[#This Row],[Unit Price]]*SalesTable47[[#This Row],[Quantity]]</f>
        <v>19.11</v>
      </c>
      <c r="Q883" s="3">
        <f>ROUND(SalesTable47[[#This Row],[Unit Price]]*SalesTable47[[#This Row],[Quantity]]*(1-SalesTable47[[#This Row],[Discount %]]),2)</f>
        <v>15.29</v>
      </c>
      <c r="R883" s="3">
        <f>SalesTable47[[#This Row],[Net Revenue]]-SalesTable47[[#This Row],[Total Cost]]</f>
        <v>8.32</v>
      </c>
      <c r="S883" s="34">
        <f>SalesTable47[[#This Row],[Profit]]/SalesTable47[[#This Row],[Net Revenue]]</f>
        <v>0.54414650098103345</v>
      </c>
      <c r="T883" s="3"/>
    </row>
    <row r="884" spans="1:20">
      <c r="A884" s="1">
        <v>45738</v>
      </c>
      <c r="B884" t="s">
        <v>942</v>
      </c>
      <c r="C884" t="s">
        <v>58</v>
      </c>
      <c r="D884" t="s">
        <v>59</v>
      </c>
      <c r="E884" t="s">
        <v>17</v>
      </c>
      <c r="F884" t="s">
        <v>41</v>
      </c>
      <c r="G884" t="s">
        <v>42</v>
      </c>
      <c r="H884" t="s">
        <v>33</v>
      </c>
      <c r="I884" s="2">
        <v>1</v>
      </c>
      <c r="J884" s="3">
        <v>19.82</v>
      </c>
      <c r="K884" s="4">
        <v>0.05</v>
      </c>
      <c r="L884" s="3">
        <v>7.36</v>
      </c>
      <c r="M884" s="3">
        <f>SalesTable47[[#This Row],[Quantity]]*SalesTable47[[#This Row],[Unit Cost]]</f>
        <v>7.36</v>
      </c>
      <c r="N884" s="3">
        <f>SalesTable47[[#This Row],[Net Revenue]]-SalesTable47[[#This Row],[Total Cost]]</f>
        <v>11.469999999999999</v>
      </c>
      <c r="O884" s="2">
        <v>0</v>
      </c>
      <c r="P884" s="3">
        <f>SalesTable47[[#This Row],[Unit Price]]*SalesTable47[[#This Row],[Quantity]]</f>
        <v>19.82</v>
      </c>
      <c r="Q884" s="3">
        <f>ROUND(SalesTable47[[#This Row],[Unit Price]]*SalesTable47[[#This Row],[Quantity]]*(1-SalesTable47[[#This Row],[Discount %]]),2)</f>
        <v>18.829999999999998</v>
      </c>
      <c r="R884" s="3">
        <f>SalesTable47[[#This Row],[Net Revenue]]-SalesTable47[[#This Row],[Total Cost]]</f>
        <v>11.469999999999999</v>
      </c>
      <c r="S884" s="34">
        <f>SalesTable47[[#This Row],[Profit]]/SalesTable47[[#This Row],[Net Revenue]]</f>
        <v>0.60913436006372812</v>
      </c>
      <c r="T884" s="3"/>
    </row>
    <row r="885" spans="1:20">
      <c r="A885" s="1">
        <v>46009</v>
      </c>
      <c r="B885" t="s">
        <v>943</v>
      </c>
      <c r="C885" t="s">
        <v>39</v>
      </c>
      <c r="D885" t="s">
        <v>40</v>
      </c>
      <c r="E885" t="s">
        <v>30</v>
      </c>
      <c r="F885" t="s">
        <v>52</v>
      </c>
      <c r="G885" t="s">
        <v>53</v>
      </c>
      <c r="H885" t="s">
        <v>33</v>
      </c>
      <c r="I885" s="2">
        <v>9</v>
      </c>
      <c r="J885" s="3">
        <v>55.46</v>
      </c>
      <c r="K885" s="4">
        <v>0.15</v>
      </c>
      <c r="L885" s="3">
        <v>26.94</v>
      </c>
      <c r="M885" s="3">
        <f>SalesTable47[[#This Row],[Quantity]]*SalesTable47[[#This Row],[Unit Cost]]</f>
        <v>242.46</v>
      </c>
      <c r="N885" s="3">
        <f>SalesTable47[[#This Row],[Net Revenue]]-SalesTable47[[#This Row],[Total Cost]]</f>
        <v>181.80999999999997</v>
      </c>
      <c r="O885" s="2">
        <v>0</v>
      </c>
      <c r="P885" s="3">
        <f>SalesTable47[[#This Row],[Unit Price]]*SalesTable47[[#This Row],[Quantity]]</f>
        <v>499.14</v>
      </c>
      <c r="Q885" s="3">
        <f>ROUND(SalesTable47[[#This Row],[Unit Price]]*SalesTable47[[#This Row],[Quantity]]*(1-SalesTable47[[#This Row],[Discount %]]),2)</f>
        <v>424.27</v>
      </c>
      <c r="R885" s="3">
        <f>SalesTable47[[#This Row],[Net Revenue]]-SalesTable47[[#This Row],[Total Cost]]</f>
        <v>181.80999999999997</v>
      </c>
      <c r="S885" s="34">
        <f>SalesTable47[[#This Row],[Profit]]/SalesTable47[[#This Row],[Net Revenue]]</f>
        <v>0.42852428877837223</v>
      </c>
      <c r="T885" s="3"/>
    </row>
    <row r="886" spans="1:20">
      <c r="A886" s="1">
        <v>45902</v>
      </c>
      <c r="B886" t="s">
        <v>944</v>
      </c>
      <c r="C886" t="s">
        <v>58</v>
      </c>
      <c r="D886" t="s">
        <v>59</v>
      </c>
      <c r="E886" t="s">
        <v>17</v>
      </c>
      <c r="F886" t="s">
        <v>52</v>
      </c>
      <c r="G886" t="s">
        <v>53</v>
      </c>
      <c r="H886" t="s">
        <v>33</v>
      </c>
      <c r="I886" s="2">
        <v>8</v>
      </c>
      <c r="J886" s="3">
        <v>19.84</v>
      </c>
      <c r="K886" s="4">
        <v>0.05</v>
      </c>
      <c r="L886" s="3">
        <v>7.21</v>
      </c>
      <c r="M886" s="3">
        <f>SalesTable47[[#This Row],[Quantity]]*SalesTable47[[#This Row],[Unit Cost]]</f>
        <v>57.68</v>
      </c>
      <c r="N886" s="3">
        <f>SalesTable47[[#This Row],[Net Revenue]]-SalesTable47[[#This Row],[Total Cost]]</f>
        <v>93.1</v>
      </c>
      <c r="O886" s="2">
        <v>0</v>
      </c>
      <c r="P886" s="3">
        <f>SalesTable47[[#This Row],[Unit Price]]*SalesTable47[[#This Row],[Quantity]]</f>
        <v>158.72</v>
      </c>
      <c r="Q886" s="3">
        <f>ROUND(SalesTable47[[#This Row],[Unit Price]]*SalesTable47[[#This Row],[Quantity]]*(1-SalesTable47[[#This Row],[Discount %]]),2)</f>
        <v>150.78</v>
      </c>
      <c r="R886" s="3">
        <f>SalesTable47[[#This Row],[Net Revenue]]-SalesTable47[[#This Row],[Total Cost]]</f>
        <v>93.1</v>
      </c>
      <c r="S886" s="34">
        <f>SalesTable47[[#This Row],[Profit]]/SalesTable47[[#This Row],[Net Revenue]]</f>
        <v>0.61745589600742801</v>
      </c>
      <c r="T886" s="3"/>
    </row>
    <row r="887" spans="1:20">
      <c r="A887" s="1">
        <v>45658</v>
      </c>
      <c r="B887" t="s">
        <v>945</v>
      </c>
      <c r="C887" t="s">
        <v>28</v>
      </c>
      <c r="D887" t="s">
        <v>29</v>
      </c>
      <c r="E887" t="s">
        <v>30</v>
      </c>
      <c r="F887" t="s">
        <v>18</v>
      </c>
      <c r="G887" t="s">
        <v>19</v>
      </c>
      <c r="H887" t="s">
        <v>33</v>
      </c>
      <c r="I887" s="2">
        <v>5</v>
      </c>
      <c r="J887" s="3">
        <v>24.34</v>
      </c>
      <c r="K887" s="4">
        <v>0</v>
      </c>
      <c r="L887" s="3">
        <v>10.62</v>
      </c>
      <c r="M887" s="3">
        <f>SalesTable47[[#This Row],[Quantity]]*SalesTable47[[#This Row],[Unit Cost]]</f>
        <v>53.099999999999994</v>
      </c>
      <c r="N887" s="3">
        <f>SalesTable47[[#This Row],[Net Revenue]]-SalesTable47[[#This Row],[Total Cost]]</f>
        <v>68.600000000000009</v>
      </c>
      <c r="O887" s="2">
        <v>0</v>
      </c>
      <c r="P887" s="3">
        <f>SalesTable47[[#This Row],[Unit Price]]*SalesTable47[[#This Row],[Quantity]]</f>
        <v>121.7</v>
      </c>
      <c r="Q887" s="3">
        <f>ROUND(SalesTable47[[#This Row],[Unit Price]]*SalesTable47[[#This Row],[Quantity]]*(1-SalesTable47[[#This Row],[Discount %]]),2)</f>
        <v>121.7</v>
      </c>
      <c r="R887" s="3">
        <f>SalesTable47[[#This Row],[Net Revenue]]-SalesTable47[[#This Row],[Total Cost]]</f>
        <v>68.600000000000009</v>
      </c>
      <c r="S887" s="34">
        <f>SalesTable47[[#This Row],[Profit]]/SalesTable47[[#This Row],[Net Revenue]]</f>
        <v>0.5636811832374693</v>
      </c>
      <c r="T887" s="3"/>
    </row>
    <row r="888" spans="1:20">
      <c r="A888" s="1">
        <v>45967</v>
      </c>
      <c r="B888" t="s">
        <v>946</v>
      </c>
      <c r="C888" t="s">
        <v>15</v>
      </c>
      <c r="D888" t="s">
        <v>16</v>
      </c>
      <c r="E888" t="s">
        <v>17</v>
      </c>
      <c r="F888" t="s">
        <v>31</v>
      </c>
      <c r="G888" t="s">
        <v>32</v>
      </c>
      <c r="H888" t="s">
        <v>20</v>
      </c>
      <c r="I888" s="2">
        <v>4</v>
      </c>
      <c r="J888" s="3">
        <v>29.67</v>
      </c>
      <c r="K888" s="4">
        <v>0.05</v>
      </c>
      <c r="L888" s="3">
        <v>11.95</v>
      </c>
      <c r="M888" s="3">
        <f>SalesTable47[[#This Row],[Quantity]]*SalesTable47[[#This Row],[Unit Cost]]</f>
        <v>47.8</v>
      </c>
      <c r="N888" s="3">
        <f>SalesTable47[[#This Row],[Net Revenue]]-SalesTable47[[#This Row],[Total Cost]]</f>
        <v>64.95</v>
      </c>
      <c r="O888" s="2">
        <v>4</v>
      </c>
      <c r="P888" s="3">
        <f>SalesTable47[[#This Row],[Unit Price]]*SalesTable47[[#This Row],[Quantity]]</f>
        <v>118.68</v>
      </c>
      <c r="Q888" s="3">
        <f>ROUND(SalesTable47[[#This Row],[Unit Price]]*SalesTable47[[#This Row],[Quantity]]*(1-SalesTable47[[#This Row],[Discount %]]),2)</f>
        <v>112.75</v>
      </c>
      <c r="R888" s="3">
        <f>SalesTable47[[#This Row],[Net Revenue]]-SalesTable47[[#This Row],[Total Cost]]</f>
        <v>64.95</v>
      </c>
      <c r="S888" s="34">
        <f>SalesTable47[[#This Row],[Profit]]/SalesTable47[[#This Row],[Net Revenue]]</f>
        <v>0.57605321507760532</v>
      </c>
      <c r="T888" s="3"/>
    </row>
    <row r="889" spans="1:20">
      <c r="A889" s="1">
        <v>45816</v>
      </c>
      <c r="B889" t="s">
        <v>947</v>
      </c>
      <c r="C889" t="s">
        <v>39</v>
      </c>
      <c r="D889" t="s">
        <v>40</v>
      </c>
      <c r="E889" t="s">
        <v>30</v>
      </c>
      <c r="F889" t="s">
        <v>41</v>
      </c>
      <c r="G889" t="s">
        <v>42</v>
      </c>
      <c r="H889" t="s">
        <v>20</v>
      </c>
      <c r="I889" s="2">
        <v>1</v>
      </c>
      <c r="J889" s="3">
        <v>54.67</v>
      </c>
      <c r="K889" s="4">
        <v>0.1</v>
      </c>
      <c r="L889" s="3">
        <v>26.96</v>
      </c>
      <c r="M889" s="3">
        <f>SalesTable47[[#This Row],[Quantity]]*SalesTable47[[#This Row],[Unit Cost]]</f>
        <v>26.96</v>
      </c>
      <c r="N889" s="3">
        <f>SalesTable47[[#This Row],[Net Revenue]]-SalesTable47[[#This Row],[Total Cost]]</f>
        <v>22.240000000000002</v>
      </c>
      <c r="O889" s="2">
        <v>1</v>
      </c>
      <c r="P889" s="3">
        <f>SalesTable47[[#This Row],[Unit Price]]*SalesTable47[[#This Row],[Quantity]]</f>
        <v>54.67</v>
      </c>
      <c r="Q889" s="3">
        <f>ROUND(SalesTable47[[#This Row],[Unit Price]]*SalesTable47[[#This Row],[Quantity]]*(1-SalesTable47[[#This Row],[Discount %]]),2)</f>
        <v>49.2</v>
      </c>
      <c r="R889" s="3">
        <f>SalesTable47[[#This Row],[Net Revenue]]-SalesTable47[[#This Row],[Total Cost]]</f>
        <v>22.240000000000002</v>
      </c>
      <c r="S889" s="34">
        <f>SalesTable47[[#This Row],[Profit]]/SalesTable47[[#This Row],[Net Revenue]]</f>
        <v>0.45203252032520325</v>
      </c>
      <c r="T889" s="3"/>
    </row>
    <row r="890" spans="1:20">
      <c r="A890" s="1">
        <v>45684</v>
      </c>
      <c r="B890" t="s">
        <v>948</v>
      </c>
      <c r="C890" t="s">
        <v>49</v>
      </c>
      <c r="D890" t="s">
        <v>50</v>
      </c>
      <c r="E890" t="s">
        <v>30</v>
      </c>
      <c r="F890" t="s">
        <v>25</v>
      </c>
      <c r="G890" t="s">
        <v>26</v>
      </c>
      <c r="H890" t="s">
        <v>20</v>
      </c>
      <c r="I890" s="2">
        <v>1</v>
      </c>
      <c r="J890" s="3">
        <v>186.78</v>
      </c>
      <c r="K890" s="4">
        <v>0.05</v>
      </c>
      <c r="L890" s="3">
        <v>118</v>
      </c>
      <c r="M890" s="3">
        <f>SalesTable47[[#This Row],[Quantity]]*SalesTable47[[#This Row],[Unit Cost]]</f>
        <v>118</v>
      </c>
      <c r="N890" s="3">
        <f>SalesTable47[[#This Row],[Net Revenue]]-SalesTable47[[#This Row],[Total Cost]]</f>
        <v>59.44</v>
      </c>
      <c r="O890" s="2">
        <v>1</v>
      </c>
      <c r="P890" s="3">
        <f>SalesTable47[[#This Row],[Unit Price]]*SalesTable47[[#This Row],[Quantity]]</f>
        <v>186.78</v>
      </c>
      <c r="Q890" s="3">
        <f>ROUND(SalesTable47[[#This Row],[Unit Price]]*SalesTable47[[#This Row],[Quantity]]*(1-SalesTable47[[#This Row],[Discount %]]),2)</f>
        <v>177.44</v>
      </c>
      <c r="R890" s="3">
        <f>SalesTable47[[#This Row],[Net Revenue]]-SalesTable47[[#This Row],[Total Cost]]</f>
        <v>59.44</v>
      </c>
      <c r="S890" s="34">
        <f>SalesTable47[[#This Row],[Profit]]/SalesTable47[[#This Row],[Net Revenue]]</f>
        <v>0.33498647430117223</v>
      </c>
      <c r="T890" s="3"/>
    </row>
    <row r="891" spans="1:20">
      <c r="A891" s="1">
        <v>45680</v>
      </c>
      <c r="B891" t="s">
        <v>949</v>
      </c>
      <c r="C891" t="s">
        <v>22</v>
      </c>
      <c r="D891" t="s">
        <v>23</v>
      </c>
      <c r="E891" t="s">
        <v>24</v>
      </c>
      <c r="F891" t="s">
        <v>25</v>
      </c>
      <c r="G891" t="s">
        <v>26</v>
      </c>
      <c r="H891" t="s">
        <v>20</v>
      </c>
      <c r="I891" s="2">
        <v>9</v>
      </c>
      <c r="J891" s="3">
        <v>13.07</v>
      </c>
      <c r="K891" s="4">
        <v>0.1</v>
      </c>
      <c r="L891" s="3">
        <v>4.33</v>
      </c>
      <c r="M891" s="3">
        <f>SalesTable47[[#This Row],[Quantity]]*SalesTable47[[#This Row],[Unit Cost]]</f>
        <v>38.97</v>
      </c>
      <c r="N891" s="3">
        <f>SalesTable47[[#This Row],[Net Revenue]]-SalesTable47[[#This Row],[Total Cost]]</f>
        <v>66.900000000000006</v>
      </c>
      <c r="O891" s="2">
        <v>9</v>
      </c>
      <c r="P891" s="3">
        <f>SalesTable47[[#This Row],[Unit Price]]*SalesTable47[[#This Row],[Quantity]]</f>
        <v>117.63</v>
      </c>
      <c r="Q891" s="3">
        <f>ROUND(SalesTable47[[#This Row],[Unit Price]]*SalesTable47[[#This Row],[Quantity]]*(1-SalesTable47[[#This Row],[Discount %]]),2)</f>
        <v>105.87</v>
      </c>
      <c r="R891" s="3">
        <f>SalesTable47[[#This Row],[Net Revenue]]-SalesTable47[[#This Row],[Total Cost]]</f>
        <v>66.900000000000006</v>
      </c>
      <c r="S891" s="34">
        <f>SalesTable47[[#This Row],[Profit]]/SalesTable47[[#This Row],[Net Revenue]]</f>
        <v>0.63190705582317941</v>
      </c>
      <c r="T891" s="3"/>
    </row>
    <row r="892" spans="1:20">
      <c r="A892" s="1">
        <v>45941</v>
      </c>
      <c r="B892" t="s">
        <v>950</v>
      </c>
      <c r="C892" t="s">
        <v>69</v>
      </c>
      <c r="D892" t="s">
        <v>70</v>
      </c>
      <c r="E892" t="s">
        <v>30</v>
      </c>
      <c r="F892" t="s">
        <v>18</v>
      </c>
      <c r="G892" t="s">
        <v>19</v>
      </c>
      <c r="H892" t="s">
        <v>33</v>
      </c>
      <c r="I892" s="2">
        <v>5</v>
      </c>
      <c r="J892" s="3">
        <v>38.950000000000003</v>
      </c>
      <c r="K892" s="4">
        <v>0</v>
      </c>
      <c r="L892" s="3">
        <v>18.329999999999998</v>
      </c>
      <c r="M892" s="3">
        <f>SalesTable47[[#This Row],[Quantity]]*SalesTable47[[#This Row],[Unit Cost]]</f>
        <v>91.649999999999991</v>
      </c>
      <c r="N892" s="3">
        <f>SalesTable47[[#This Row],[Net Revenue]]-SalesTable47[[#This Row],[Total Cost]]</f>
        <v>103.10000000000001</v>
      </c>
      <c r="O892" s="2">
        <v>0</v>
      </c>
      <c r="P892" s="3">
        <f>SalesTable47[[#This Row],[Unit Price]]*SalesTable47[[#This Row],[Quantity]]</f>
        <v>194.75</v>
      </c>
      <c r="Q892" s="3">
        <f>ROUND(SalesTable47[[#This Row],[Unit Price]]*SalesTable47[[#This Row],[Quantity]]*(1-SalesTable47[[#This Row],[Discount %]]),2)</f>
        <v>194.75</v>
      </c>
      <c r="R892" s="3">
        <f>SalesTable47[[#This Row],[Net Revenue]]-SalesTable47[[#This Row],[Total Cost]]</f>
        <v>103.10000000000001</v>
      </c>
      <c r="S892" s="34">
        <f>SalesTable47[[#This Row],[Profit]]/SalesTable47[[#This Row],[Net Revenue]]</f>
        <v>0.52939666238767658</v>
      </c>
      <c r="T892" s="3"/>
    </row>
    <row r="893" spans="1:20">
      <c r="A893" s="1">
        <v>45882</v>
      </c>
      <c r="B893" t="s">
        <v>951</v>
      </c>
      <c r="C893" t="s">
        <v>22</v>
      </c>
      <c r="D893" t="s">
        <v>23</v>
      </c>
      <c r="E893" t="s">
        <v>24</v>
      </c>
      <c r="F893" t="s">
        <v>31</v>
      </c>
      <c r="G893" t="s">
        <v>32</v>
      </c>
      <c r="H893" t="s">
        <v>33</v>
      </c>
      <c r="I893" s="2">
        <v>5</v>
      </c>
      <c r="J893" s="3">
        <v>12.61</v>
      </c>
      <c r="K893" s="4">
        <v>0</v>
      </c>
      <c r="L893" s="3">
        <v>4.2699999999999996</v>
      </c>
      <c r="M893" s="3">
        <f>SalesTable47[[#This Row],[Quantity]]*SalesTable47[[#This Row],[Unit Cost]]</f>
        <v>21.349999999999998</v>
      </c>
      <c r="N893" s="3">
        <f>SalesTable47[[#This Row],[Net Revenue]]-SalesTable47[[#This Row],[Total Cost]]</f>
        <v>41.7</v>
      </c>
      <c r="O893" s="2">
        <v>0</v>
      </c>
      <c r="P893" s="3">
        <f>SalesTable47[[#This Row],[Unit Price]]*SalesTable47[[#This Row],[Quantity]]</f>
        <v>63.05</v>
      </c>
      <c r="Q893" s="3">
        <f>ROUND(SalesTable47[[#This Row],[Unit Price]]*SalesTable47[[#This Row],[Quantity]]*(1-SalesTable47[[#This Row],[Discount %]]),2)</f>
        <v>63.05</v>
      </c>
      <c r="R893" s="3">
        <f>SalesTable47[[#This Row],[Net Revenue]]-SalesTable47[[#This Row],[Total Cost]]</f>
        <v>41.7</v>
      </c>
      <c r="S893" s="34">
        <f>SalesTable47[[#This Row],[Profit]]/SalesTable47[[#This Row],[Net Revenue]]</f>
        <v>0.66137985725614601</v>
      </c>
      <c r="T893" s="3"/>
    </row>
    <row r="894" spans="1:20">
      <c r="A894" s="1">
        <v>46001</v>
      </c>
      <c r="B894" t="s">
        <v>952</v>
      </c>
      <c r="C894" t="s">
        <v>39</v>
      </c>
      <c r="D894" t="s">
        <v>40</v>
      </c>
      <c r="E894" t="s">
        <v>30</v>
      </c>
      <c r="F894" t="s">
        <v>52</v>
      </c>
      <c r="G894" t="s">
        <v>53</v>
      </c>
      <c r="H894" t="s">
        <v>33</v>
      </c>
      <c r="I894" s="2">
        <v>4</v>
      </c>
      <c r="J894" s="3">
        <v>53.79</v>
      </c>
      <c r="K894" s="4">
        <v>0.15</v>
      </c>
      <c r="L894" s="3">
        <v>26.87</v>
      </c>
      <c r="M894" s="3">
        <f>SalesTable47[[#This Row],[Quantity]]*SalesTable47[[#This Row],[Unit Cost]]</f>
        <v>107.48</v>
      </c>
      <c r="N894" s="3">
        <f>SalesTable47[[#This Row],[Net Revenue]]-SalesTable47[[#This Row],[Total Cost]]</f>
        <v>75.409999999999982</v>
      </c>
      <c r="O894" s="2">
        <v>0</v>
      </c>
      <c r="P894" s="3">
        <f>SalesTable47[[#This Row],[Unit Price]]*SalesTable47[[#This Row],[Quantity]]</f>
        <v>215.16</v>
      </c>
      <c r="Q894" s="3">
        <f>ROUND(SalesTable47[[#This Row],[Unit Price]]*SalesTable47[[#This Row],[Quantity]]*(1-SalesTable47[[#This Row],[Discount %]]),2)</f>
        <v>182.89</v>
      </c>
      <c r="R894" s="3">
        <f>SalesTable47[[#This Row],[Net Revenue]]-SalesTable47[[#This Row],[Total Cost]]</f>
        <v>75.409999999999982</v>
      </c>
      <c r="S894" s="34">
        <f>SalesTable47[[#This Row],[Profit]]/SalesTable47[[#This Row],[Net Revenue]]</f>
        <v>0.4123243479687243</v>
      </c>
      <c r="T894" s="3"/>
    </row>
    <row r="895" spans="1:20">
      <c r="A895" s="1">
        <v>45908</v>
      </c>
      <c r="B895" t="s">
        <v>953</v>
      </c>
      <c r="C895" t="s">
        <v>63</v>
      </c>
      <c r="D895" t="s">
        <v>64</v>
      </c>
      <c r="E895" t="s">
        <v>17</v>
      </c>
      <c r="F895" t="s">
        <v>25</v>
      </c>
      <c r="G895" t="s">
        <v>26</v>
      </c>
      <c r="H895" t="s">
        <v>33</v>
      </c>
      <c r="I895" s="2">
        <v>3</v>
      </c>
      <c r="J895" s="3">
        <v>81.8</v>
      </c>
      <c r="K895" s="4">
        <v>0</v>
      </c>
      <c r="L895" s="3">
        <v>44.6</v>
      </c>
      <c r="M895" s="3">
        <f>SalesTable47[[#This Row],[Quantity]]*SalesTable47[[#This Row],[Unit Cost]]</f>
        <v>133.80000000000001</v>
      </c>
      <c r="N895" s="3">
        <f>SalesTable47[[#This Row],[Net Revenue]]-SalesTable47[[#This Row],[Total Cost]]</f>
        <v>111.6</v>
      </c>
      <c r="O895" s="2">
        <v>0</v>
      </c>
      <c r="P895" s="3">
        <f>SalesTable47[[#This Row],[Unit Price]]*SalesTable47[[#This Row],[Quantity]]</f>
        <v>245.39999999999998</v>
      </c>
      <c r="Q895" s="3">
        <f>ROUND(SalesTable47[[#This Row],[Unit Price]]*SalesTable47[[#This Row],[Quantity]]*(1-SalesTable47[[#This Row],[Discount %]]),2)</f>
        <v>245.4</v>
      </c>
      <c r="R895" s="3">
        <f>SalesTable47[[#This Row],[Net Revenue]]-SalesTable47[[#This Row],[Total Cost]]</f>
        <v>111.6</v>
      </c>
      <c r="S895" s="34">
        <f>SalesTable47[[#This Row],[Profit]]/SalesTable47[[#This Row],[Net Revenue]]</f>
        <v>0.45476772616136918</v>
      </c>
      <c r="T895" s="3"/>
    </row>
    <row r="896" spans="1:20">
      <c r="A896" s="1">
        <v>45925</v>
      </c>
      <c r="B896" t="s">
        <v>954</v>
      </c>
      <c r="C896" t="s">
        <v>28</v>
      </c>
      <c r="D896" t="s">
        <v>29</v>
      </c>
      <c r="E896" t="s">
        <v>30</v>
      </c>
      <c r="F896" t="s">
        <v>25</v>
      </c>
      <c r="G896" t="s">
        <v>26</v>
      </c>
      <c r="H896" t="s">
        <v>33</v>
      </c>
      <c r="I896" s="2">
        <v>3</v>
      </c>
      <c r="J896" s="3">
        <v>25.46</v>
      </c>
      <c r="K896" s="4">
        <v>0</v>
      </c>
      <c r="L896" s="3">
        <v>10.39</v>
      </c>
      <c r="M896" s="3">
        <f>SalesTable47[[#This Row],[Quantity]]*SalesTable47[[#This Row],[Unit Cost]]</f>
        <v>31.17</v>
      </c>
      <c r="N896" s="3">
        <f>SalesTable47[[#This Row],[Net Revenue]]-SalesTable47[[#This Row],[Total Cost]]</f>
        <v>45.209999999999994</v>
      </c>
      <c r="O896" s="2">
        <v>0</v>
      </c>
      <c r="P896" s="3">
        <f>SalesTable47[[#This Row],[Unit Price]]*SalesTable47[[#This Row],[Quantity]]</f>
        <v>76.38</v>
      </c>
      <c r="Q896" s="3">
        <f>ROUND(SalesTable47[[#This Row],[Unit Price]]*SalesTable47[[#This Row],[Quantity]]*(1-SalesTable47[[#This Row],[Discount %]]),2)</f>
        <v>76.38</v>
      </c>
      <c r="R896" s="3">
        <f>SalesTable47[[#This Row],[Net Revenue]]-SalesTable47[[#This Row],[Total Cost]]</f>
        <v>45.209999999999994</v>
      </c>
      <c r="S896" s="34">
        <f>SalesTable47[[#This Row],[Profit]]/SalesTable47[[#This Row],[Net Revenue]]</f>
        <v>0.59190887666928516</v>
      </c>
      <c r="T896" s="3"/>
    </row>
    <row r="897" spans="1:20">
      <c r="A897" s="1">
        <v>45941</v>
      </c>
      <c r="B897" t="s">
        <v>955</v>
      </c>
      <c r="C897" t="s">
        <v>39</v>
      </c>
      <c r="D897" t="s">
        <v>40</v>
      </c>
      <c r="E897" t="s">
        <v>30</v>
      </c>
      <c r="F897" t="s">
        <v>31</v>
      </c>
      <c r="G897" t="s">
        <v>32</v>
      </c>
      <c r="H897" t="s">
        <v>33</v>
      </c>
      <c r="I897" s="2">
        <v>8</v>
      </c>
      <c r="J897" s="3">
        <v>55.53</v>
      </c>
      <c r="K897" s="4">
        <v>0.05</v>
      </c>
      <c r="L897" s="3">
        <v>27.33</v>
      </c>
      <c r="M897" s="3">
        <f>SalesTable47[[#This Row],[Quantity]]*SalesTable47[[#This Row],[Unit Cost]]</f>
        <v>218.64</v>
      </c>
      <c r="N897" s="3">
        <f>SalesTable47[[#This Row],[Net Revenue]]-SalesTable47[[#This Row],[Total Cost]]</f>
        <v>203.39</v>
      </c>
      <c r="O897" s="2">
        <v>0</v>
      </c>
      <c r="P897" s="3">
        <f>SalesTable47[[#This Row],[Unit Price]]*SalesTable47[[#This Row],[Quantity]]</f>
        <v>444.24</v>
      </c>
      <c r="Q897" s="3">
        <f>ROUND(SalesTable47[[#This Row],[Unit Price]]*SalesTable47[[#This Row],[Quantity]]*(1-SalesTable47[[#This Row],[Discount %]]),2)</f>
        <v>422.03</v>
      </c>
      <c r="R897" s="3">
        <f>SalesTable47[[#This Row],[Net Revenue]]-SalesTable47[[#This Row],[Total Cost]]</f>
        <v>203.39</v>
      </c>
      <c r="S897" s="34">
        <f>SalesTable47[[#This Row],[Profit]]/SalesTable47[[#This Row],[Net Revenue]]</f>
        <v>0.48193256403573204</v>
      </c>
      <c r="T897" s="3"/>
    </row>
    <row r="898" spans="1:20">
      <c r="A898" s="1">
        <v>45938</v>
      </c>
      <c r="B898" t="s">
        <v>956</v>
      </c>
      <c r="C898" t="s">
        <v>55</v>
      </c>
      <c r="D898" t="s">
        <v>56</v>
      </c>
      <c r="E898" t="s">
        <v>24</v>
      </c>
      <c r="F898" t="s">
        <v>52</v>
      </c>
      <c r="G898" t="s">
        <v>53</v>
      </c>
      <c r="H898" t="s">
        <v>33</v>
      </c>
      <c r="I898" s="2">
        <v>1</v>
      </c>
      <c r="J898" s="3">
        <v>9.56</v>
      </c>
      <c r="K898" s="4">
        <v>0</v>
      </c>
      <c r="L898" s="3">
        <v>2.89</v>
      </c>
      <c r="M898" s="3">
        <f>SalesTable47[[#This Row],[Quantity]]*SalesTable47[[#This Row],[Unit Cost]]</f>
        <v>2.89</v>
      </c>
      <c r="N898" s="3">
        <f>SalesTable47[[#This Row],[Net Revenue]]-SalesTable47[[#This Row],[Total Cost]]</f>
        <v>6.67</v>
      </c>
      <c r="O898" s="2">
        <v>0</v>
      </c>
      <c r="P898" s="3">
        <f>SalesTable47[[#This Row],[Unit Price]]*SalesTable47[[#This Row],[Quantity]]</f>
        <v>9.56</v>
      </c>
      <c r="Q898" s="3">
        <f>ROUND(SalesTable47[[#This Row],[Unit Price]]*SalesTable47[[#This Row],[Quantity]]*(1-SalesTable47[[#This Row],[Discount %]]),2)</f>
        <v>9.56</v>
      </c>
      <c r="R898" s="3">
        <f>SalesTable47[[#This Row],[Net Revenue]]-SalesTable47[[#This Row],[Total Cost]]</f>
        <v>6.67</v>
      </c>
      <c r="S898" s="34">
        <f>SalesTable47[[#This Row],[Profit]]/SalesTable47[[#This Row],[Net Revenue]]</f>
        <v>0.69769874476987448</v>
      </c>
      <c r="T898" s="3"/>
    </row>
    <row r="899" spans="1:20">
      <c r="A899" s="1">
        <v>45664</v>
      </c>
      <c r="B899" t="s">
        <v>957</v>
      </c>
      <c r="C899" t="s">
        <v>28</v>
      </c>
      <c r="D899" t="s">
        <v>29</v>
      </c>
      <c r="E899" t="s">
        <v>30</v>
      </c>
      <c r="F899" t="s">
        <v>31</v>
      </c>
      <c r="G899" t="s">
        <v>32</v>
      </c>
      <c r="H899" t="s">
        <v>33</v>
      </c>
      <c r="I899" s="2">
        <v>1</v>
      </c>
      <c r="J899" s="3">
        <v>24.5</v>
      </c>
      <c r="K899" s="4">
        <v>0.2</v>
      </c>
      <c r="L899" s="3">
        <v>10.64</v>
      </c>
      <c r="M899" s="3">
        <f>SalesTable47[[#This Row],[Quantity]]*SalesTable47[[#This Row],[Unit Cost]]</f>
        <v>10.64</v>
      </c>
      <c r="N899" s="3">
        <f>SalesTable47[[#This Row],[Net Revenue]]-SalesTable47[[#This Row],[Total Cost]]</f>
        <v>8.9600000000000009</v>
      </c>
      <c r="O899" s="2">
        <v>0</v>
      </c>
      <c r="P899" s="3">
        <f>SalesTable47[[#This Row],[Unit Price]]*SalesTable47[[#This Row],[Quantity]]</f>
        <v>24.5</v>
      </c>
      <c r="Q899" s="3">
        <f>ROUND(SalesTable47[[#This Row],[Unit Price]]*SalesTable47[[#This Row],[Quantity]]*(1-SalesTable47[[#This Row],[Discount %]]),2)</f>
        <v>19.600000000000001</v>
      </c>
      <c r="R899" s="3">
        <f>SalesTable47[[#This Row],[Net Revenue]]-SalesTable47[[#This Row],[Total Cost]]</f>
        <v>8.9600000000000009</v>
      </c>
      <c r="S899" s="34">
        <f>SalesTable47[[#This Row],[Profit]]/SalesTable47[[#This Row],[Net Revenue]]</f>
        <v>0.45714285714285713</v>
      </c>
      <c r="T899" s="3"/>
    </row>
    <row r="900" spans="1:20">
      <c r="A900" s="1">
        <v>45999</v>
      </c>
      <c r="B900" t="s">
        <v>958</v>
      </c>
      <c r="C900" t="s">
        <v>22</v>
      </c>
      <c r="D900" t="s">
        <v>23</v>
      </c>
      <c r="E900" t="s">
        <v>24</v>
      </c>
      <c r="F900" t="s">
        <v>41</v>
      </c>
      <c r="G900" t="s">
        <v>42</v>
      </c>
      <c r="H900" t="s">
        <v>33</v>
      </c>
      <c r="I900" s="2">
        <v>4</v>
      </c>
      <c r="J900" s="3">
        <v>13.16</v>
      </c>
      <c r="K900" s="4">
        <v>0.2</v>
      </c>
      <c r="L900" s="3">
        <v>4.21</v>
      </c>
      <c r="M900" s="3">
        <f>SalesTable47[[#This Row],[Quantity]]*SalesTable47[[#This Row],[Unit Cost]]</f>
        <v>16.84</v>
      </c>
      <c r="N900" s="3">
        <f>SalesTable47[[#This Row],[Net Revenue]]-SalesTable47[[#This Row],[Total Cost]]</f>
        <v>25.27</v>
      </c>
      <c r="O900" s="2">
        <v>0</v>
      </c>
      <c r="P900" s="3">
        <f>SalesTable47[[#This Row],[Unit Price]]*SalesTable47[[#This Row],[Quantity]]</f>
        <v>52.64</v>
      </c>
      <c r="Q900" s="3">
        <f>ROUND(SalesTable47[[#This Row],[Unit Price]]*SalesTable47[[#This Row],[Quantity]]*(1-SalesTable47[[#This Row],[Discount %]]),2)</f>
        <v>42.11</v>
      </c>
      <c r="R900" s="3">
        <f>SalesTable47[[#This Row],[Net Revenue]]-SalesTable47[[#This Row],[Total Cost]]</f>
        <v>25.27</v>
      </c>
      <c r="S900" s="34">
        <f>SalesTable47[[#This Row],[Profit]]/SalesTable47[[#This Row],[Net Revenue]]</f>
        <v>0.6000949893137022</v>
      </c>
      <c r="T900" s="3"/>
    </row>
    <row r="901" spans="1:20">
      <c r="A901" s="1">
        <v>45792</v>
      </c>
      <c r="B901" t="s">
        <v>959</v>
      </c>
      <c r="C901" t="s">
        <v>45</v>
      </c>
      <c r="D901" t="s">
        <v>46</v>
      </c>
      <c r="E901" t="s">
        <v>24</v>
      </c>
      <c r="F901" t="s">
        <v>31</v>
      </c>
      <c r="G901" t="s">
        <v>32</v>
      </c>
      <c r="H901" t="s">
        <v>20</v>
      </c>
      <c r="I901" s="2">
        <v>6</v>
      </c>
      <c r="J901" s="3">
        <v>22.41</v>
      </c>
      <c r="K901" s="4">
        <v>0.1</v>
      </c>
      <c r="L901" s="3">
        <v>8.39</v>
      </c>
      <c r="M901" s="3">
        <f>SalesTable47[[#This Row],[Quantity]]*SalesTable47[[#This Row],[Unit Cost]]</f>
        <v>50.34</v>
      </c>
      <c r="N901" s="3">
        <f>SalesTable47[[#This Row],[Net Revenue]]-SalesTable47[[#This Row],[Total Cost]]</f>
        <v>70.67</v>
      </c>
      <c r="O901" s="2">
        <v>6</v>
      </c>
      <c r="P901" s="3">
        <f>SalesTable47[[#This Row],[Unit Price]]*SalesTable47[[#This Row],[Quantity]]</f>
        <v>134.46</v>
      </c>
      <c r="Q901" s="3">
        <f>ROUND(SalesTable47[[#This Row],[Unit Price]]*SalesTable47[[#This Row],[Quantity]]*(1-SalesTable47[[#This Row],[Discount %]]),2)</f>
        <v>121.01</v>
      </c>
      <c r="R901" s="3">
        <f>SalesTable47[[#This Row],[Net Revenue]]-SalesTable47[[#This Row],[Total Cost]]</f>
        <v>70.67</v>
      </c>
      <c r="S901" s="34">
        <f>SalesTable47[[#This Row],[Profit]]/SalesTable47[[#This Row],[Net Revenue]]</f>
        <v>0.58400132220477641</v>
      </c>
      <c r="T901" s="3"/>
    </row>
  </sheetData>
  <mergeCells count="13">
    <mergeCell ref="U43:V43"/>
    <mergeCell ref="U46:W46"/>
    <mergeCell ref="U60:W60"/>
    <mergeCell ref="U27:W27"/>
    <mergeCell ref="U3:W3"/>
    <mergeCell ref="U23:W23"/>
    <mergeCell ref="U24:W24"/>
    <mergeCell ref="U25:W25"/>
    <mergeCell ref="U2:W2"/>
    <mergeCell ref="U4:W4"/>
    <mergeCell ref="U19:W19"/>
    <mergeCell ref="U21:W21"/>
    <mergeCell ref="U22:W22"/>
  </mergeCells>
  <phoneticPr fontId="8" type="noConversion"/>
  <conditionalFormatting sqref="A902:A1048576">
    <cfRule type="duplicateValues" dxfId="20" priority="12"/>
  </conditionalFormatting>
  <conditionalFormatting sqref="K2:K901">
    <cfRule type="colorScale" priority="3">
      <colorScale>
        <cfvo type="min"/>
        <cfvo type="percentile" val="50"/>
        <cfvo type="max"/>
        <color rgb="FFE2F0D9"/>
        <color rgb="FFFFF2CC"/>
        <color rgb="FFF4CCCC"/>
      </colorScale>
    </cfRule>
  </conditionalFormatting>
  <conditionalFormatting sqref="P2:S901">
    <cfRule type="dataBar" priority="1">
      <dataBar>
        <cfvo type="min"/>
        <cfvo type="max"/>
        <color rgb="FF156082"/>
      </dataBar>
    </cfRule>
    <cfRule type="dataBar" priority="2">
      <dataBar>
        <cfvo type="min"/>
        <cfvo type="max"/>
        <color rgb="FF156082"/>
      </dataBar>
      <extLst>
        <ext xmlns:x14="http://schemas.microsoft.com/office/spreadsheetml/2009/9/main" uri="{B025F937-C7B1-47D3-B67F-A62EFF666E3E}">
          <x14:id>{DA704FFD-A155-4EA7-BE8D-F15A54DCB33D}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04FFD-A155-4EA7-BE8D-F15A54DCB33D}">
            <x14:dataBar>
              <x14:cfvo type="min"/>
              <x14:cfvo type="max"/>
              <x14:negativeFillColor auto="1"/>
              <x14:axisColor auto="1"/>
            </x14:dataBar>
          </x14:cfRule>
          <xm:sqref>P2:S901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ABAD-C0E4-4504-BD69-4E61FADF2F10}">
  <sheetPr>
    <tabColor theme="5"/>
  </sheetPr>
  <dimension ref="A2:E115"/>
  <sheetViews>
    <sheetView tabSelected="1" topLeftCell="A39" zoomScale="80" zoomScaleNormal="80" workbookViewId="0">
      <selection activeCell="W25" sqref="W25"/>
    </sheetView>
  </sheetViews>
  <sheetFormatPr defaultRowHeight="14.25"/>
  <cols>
    <col min="1" max="1" width="19.25" style="76" bestFit="1" customWidth="1"/>
    <col min="2" max="2" width="13.25" style="76" bestFit="1" customWidth="1"/>
    <col min="3" max="3" width="11.75" style="76" bestFit="1" customWidth="1"/>
    <col min="4" max="4" width="7.375" style="76" bestFit="1" customWidth="1"/>
    <col min="5" max="5" width="17.5" style="76" bestFit="1" customWidth="1"/>
    <col min="6" max="6" width="12.625" style="76" bestFit="1" customWidth="1"/>
    <col min="7" max="8" width="10.25" style="76" bestFit="1" customWidth="1"/>
    <col min="9" max="9" width="9.25" style="76" bestFit="1" customWidth="1"/>
    <col min="10" max="10" width="16.75" style="76" bestFit="1" customWidth="1"/>
    <col min="11" max="11" width="7.5" style="76" bestFit="1" customWidth="1"/>
    <col min="12" max="12" width="6.25" style="76" bestFit="1" customWidth="1"/>
    <col min="13" max="13" width="6.375" style="76" bestFit="1" customWidth="1"/>
    <col min="14" max="14" width="15.25" style="76" bestFit="1" customWidth="1"/>
    <col min="15" max="15" width="7.5" style="76" bestFit="1" customWidth="1"/>
    <col min="16" max="16" width="6.25" style="76" bestFit="1" customWidth="1"/>
    <col min="17" max="17" width="6.375" style="76" bestFit="1" customWidth="1"/>
    <col min="18" max="18" width="24.625" style="76" bestFit="1" customWidth="1"/>
    <col min="19" max="19" width="17.625" style="76" bestFit="1" customWidth="1"/>
    <col min="20" max="20" width="22" style="76" bestFit="1" customWidth="1"/>
    <col min="21" max="21" width="20.25" style="76" bestFit="1" customWidth="1"/>
    <col min="22" max="16384" width="9" style="76"/>
  </cols>
  <sheetData>
    <row r="2" spans="1:5" ht="25.5">
      <c r="A2" s="90" t="s">
        <v>1179</v>
      </c>
      <c r="B2" s="90"/>
      <c r="C2" s="90"/>
      <c r="D2" s="90"/>
      <c r="E2" s="90"/>
    </row>
    <row r="3" spans="1:5">
      <c r="A3" s="91" t="s">
        <v>0</v>
      </c>
      <c r="B3" s="76" t="s">
        <v>1173</v>
      </c>
    </row>
    <row r="4" spans="1:5">
      <c r="A4" s="92" t="s">
        <v>1158</v>
      </c>
      <c r="B4" s="93">
        <v>146263.03000000003</v>
      </c>
    </row>
    <row r="5" spans="1:5">
      <c r="A5" s="94" t="s">
        <v>1132</v>
      </c>
      <c r="B5" s="93">
        <v>10717.269999999999</v>
      </c>
    </row>
    <row r="6" spans="1:5">
      <c r="A6" s="94" t="s">
        <v>1133</v>
      </c>
      <c r="B6" s="93">
        <v>9402.0600000000031</v>
      </c>
    </row>
    <row r="7" spans="1:5">
      <c r="A7" s="94" t="s">
        <v>1134</v>
      </c>
      <c r="B7" s="93">
        <v>8664.8900000000012</v>
      </c>
    </row>
    <row r="8" spans="1:5">
      <c r="A8" s="94" t="s">
        <v>1135</v>
      </c>
      <c r="B8" s="93">
        <v>10828.29</v>
      </c>
    </row>
    <row r="9" spans="1:5">
      <c r="A9" s="94" t="s">
        <v>1136</v>
      </c>
      <c r="B9" s="93">
        <v>11066.240000000002</v>
      </c>
    </row>
    <row r="10" spans="1:5">
      <c r="A10" s="94" t="s">
        <v>1137</v>
      </c>
      <c r="B10" s="93">
        <v>9356.51</v>
      </c>
    </row>
    <row r="11" spans="1:5">
      <c r="A11" s="94" t="s">
        <v>1138</v>
      </c>
      <c r="B11" s="93">
        <v>8906.51</v>
      </c>
    </row>
    <row r="12" spans="1:5">
      <c r="A12" s="94" t="s">
        <v>1139</v>
      </c>
      <c r="B12" s="93">
        <v>10686.169999999998</v>
      </c>
    </row>
    <row r="13" spans="1:5">
      <c r="A13" s="94" t="s">
        <v>1140</v>
      </c>
      <c r="B13" s="93">
        <v>9829.3300000000017</v>
      </c>
    </row>
    <row r="14" spans="1:5">
      <c r="A14" s="94" t="s">
        <v>1141</v>
      </c>
      <c r="B14" s="93">
        <v>10186.999999999998</v>
      </c>
    </row>
    <row r="15" spans="1:5">
      <c r="A15" s="94" t="s">
        <v>1142</v>
      </c>
      <c r="B15" s="93">
        <v>22358.560000000009</v>
      </c>
    </row>
    <row r="16" spans="1:5">
      <c r="A16" s="94" t="s">
        <v>1143</v>
      </c>
      <c r="B16" s="93">
        <v>24260.200000000008</v>
      </c>
    </row>
    <row r="17" spans="1:5" ht="25.5">
      <c r="A17" s="92" t="s">
        <v>1131</v>
      </c>
      <c r="B17" s="95">
        <v>146263.03000000003</v>
      </c>
    </row>
    <row r="19" spans="1:5" ht="25.5">
      <c r="A19" s="90" t="s">
        <v>1178</v>
      </c>
      <c r="B19" s="90"/>
      <c r="C19" s="90"/>
      <c r="D19" s="90"/>
      <c r="E19" s="90"/>
    </row>
    <row r="21" spans="1:5" ht="15">
      <c r="A21" s="91" t="s">
        <v>0</v>
      </c>
      <c r="B21" s="76" t="s">
        <v>1176</v>
      </c>
      <c r="C21" s="76" t="s">
        <v>1174</v>
      </c>
      <c r="D21" s="76" t="s">
        <v>1175</v>
      </c>
      <c r="E21" s="96" t="s">
        <v>1147</v>
      </c>
    </row>
    <row r="22" spans="1:5" ht="15">
      <c r="A22" s="92" t="s">
        <v>1158</v>
      </c>
      <c r="B22" s="93">
        <v>146263.03000000003</v>
      </c>
      <c r="C22" s="93">
        <v>66338.37</v>
      </c>
      <c r="D22" s="97">
        <v>3773</v>
      </c>
      <c r="E22" s="98">
        <f>GETPIVOTDATA("Gross Profit",$A$21,"Years (Order Date)",2025)/GETPIVOTDATA("Net Revenue ($)",$A$21,"Years (Order Date)",2025)</f>
        <v>0.45355528324553362</v>
      </c>
    </row>
    <row r="23" spans="1:5" ht="25.5">
      <c r="A23" s="94" t="s">
        <v>1143</v>
      </c>
      <c r="B23" s="95">
        <v>24260.200000000008</v>
      </c>
      <c r="C23" s="93">
        <v>10479.369999999997</v>
      </c>
      <c r="D23" s="97">
        <v>627</v>
      </c>
      <c r="E23" s="99">
        <f>GETPIVOTDATA("Gross Profit",$A$21,"Months (Order Date)",1,"Years (Order Date)",2025)/GETPIVOTDATA("Net Revenue ($)",$A$21,"Months (Order Date)",1,"Years (Order Date)",2025)</f>
        <v>0.48246615042823415</v>
      </c>
    </row>
    <row r="24" spans="1:5">
      <c r="A24" s="94" t="s">
        <v>1142</v>
      </c>
      <c r="B24" s="93">
        <v>22358.560000000009</v>
      </c>
      <c r="C24" s="93">
        <v>9696.3100000000031</v>
      </c>
      <c r="D24" s="97">
        <v>577</v>
      </c>
      <c r="E24" s="99">
        <f>GETPIVOTDATA("Gross Profit",$A$21,"Months (Order Date)",2,"Years (Order Date)",2025)/GETPIVOTDATA("Net Revenue ($)",$A$21,"Months (Order Date)",2,"Years (Order Date)",2025)</f>
        <v>0.45071505606218193</v>
      </c>
    </row>
    <row r="25" spans="1:5">
      <c r="A25" s="94" t="s">
        <v>1136</v>
      </c>
      <c r="B25" s="93">
        <v>11066.240000000002</v>
      </c>
      <c r="C25" s="93">
        <v>5396.409999999998</v>
      </c>
      <c r="D25" s="97">
        <v>308</v>
      </c>
      <c r="E25" s="99">
        <f>GETPIVOTDATA("Gross Profit",$A$21,"Months (Order Date)",3,"Years (Order Date)",2025)/GETPIVOTDATA("Net Revenue ($)",$A$21,"Months (Order Date)",3,"Years (Order Date)",2025)</f>
        <v>0.49252212088093433</v>
      </c>
    </row>
    <row r="26" spans="1:5">
      <c r="A26" s="94" t="s">
        <v>1135</v>
      </c>
      <c r="B26" s="93">
        <v>10828.29</v>
      </c>
      <c r="C26" s="93">
        <v>4950.82</v>
      </c>
      <c r="D26" s="97">
        <v>275</v>
      </c>
      <c r="E26" s="99">
        <f>GETPIVOTDATA("Gross Profit",$A$21,"Months (Order Date)",4,"Years (Order Date)",2025)/GETPIVOTDATA("Net Revenue ($)",$A$21,"Months (Order Date)",4,"Years (Order Date)",2025)</f>
        <v>0.45721161882439421</v>
      </c>
    </row>
    <row r="27" spans="1:5">
      <c r="A27" s="94" t="s">
        <v>1132</v>
      </c>
      <c r="B27" s="93">
        <v>10717.269999999999</v>
      </c>
      <c r="C27" s="93">
        <v>5170.72</v>
      </c>
      <c r="D27" s="97">
        <v>310</v>
      </c>
      <c r="E27" s="99">
        <f>GETPIVOTDATA("Gross Profit",$A$21,"Months (Order Date)",5,"Years (Order Date)",2025)/GETPIVOTDATA("Net Revenue ($)",$A$21,"Months (Order Date)",5,"Years (Order Date)",2025)</f>
        <v>0.48764621045630652</v>
      </c>
    </row>
    <row r="28" spans="1:5">
      <c r="A28" s="94" t="s">
        <v>1139</v>
      </c>
      <c r="B28" s="93">
        <v>10686.169999999998</v>
      </c>
      <c r="C28" s="93">
        <v>4627.260000000002</v>
      </c>
      <c r="D28" s="97">
        <v>221</v>
      </c>
      <c r="E28" s="99">
        <f>GETPIVOTDATA("Gross Profit",$A$21,"Months (Order Date)",6,"Years (Order Date)",2025)/GETPIVOTDATA("Net Revenue ($)",$A$21,"Months (Order Date)",6,"Years (Order Date)",2025)</f>
        <v>0.45989156213160653</v>
      </c>
    </row>
    <row r="29" spans="1:5">
      <c r="A29" s="94" t="s">
        <v>1141</v>
      </c>
      <c r="B29" s="93">
        <v>10186.999999999998</v>
      </c>
      <c r="C29" s="93">
        <v>4337.0800000000008</v>
      </c>
      <c r="D29" s="97">
        <v>247</v>
      </c>
      <c r="E29" s="99">
        <f>GETPIVOTDATA("Gross Profit",$A$21,"Months (Order Date)",7,"Years (Order Date)",2025)/GETPIVOTDATA("Net Revenue ($)",$A$21,"Months (Order Date)",7,"Years (Order Date)",2025)</f>
        <v>0.48074947426096193</v>
      </c>
    </row>
    <row r="30" spans="1:5">
      <c r="A30" s="94" t="s">
        <v>1140</v>
      </c>
      <c r="B30" s="93">
        <v>9829.3300000000017</v>
      </c>
      <c r="C30" s="93">
        <v>4590.32</v>
      </c>
      <c r="D30" s="97">
        <v>231</v>
      </c>
      <c r="E30" s="99">
        <f>GETPIVOTDATA("Gross Profit",$A$21,"Months (Order Date)",8,"Years (Order Date)",2025)/GETPIVOTDATA("Net Revenue ($)",$A$21,"Months (Order Date)",8,"Years (Order Date)",2025)</f>
        <v>0.43301388617250175</v>
      </c>
    </row>
    <row r="31" spans="1:5">
      <c r="A31" s="94" t="s">
        <v>1133</v>
      </c>
      <c r="B31" s="93">
        <v>9402.0600000000031</v>
      </c>
      <c r="C31" s="93">
        <v>4237.6499999999996</v>
      </c>
      <c r="D31" s="97">
        <v>226</v>
      </c>
      <c r="E31" s="99">
        <f>GETPIVOTDATA("Gross Profit",$A$21,"Months (Order Date)",9,"Years (Order Date)",2025)/GETPIVOTDATA("Net Revenue ($)",$A$21,"Months (Order Date)",9,"Years (Order Date)",2025)</f>
        <v>0.46700232874468545</v>
      </c>
    </row>
    <row r="32" spans="1:5">
      <c r="A32" s="94" t="s">
        <v>1137</v>
      </c>
      <c r="B32" s="93">
        <v>9356.51</v>
      </c>
      <c r="C32" s="93">
        <v>4302.9799999999977</v>
      </c>
      <c r="D32" s="97">
        <v>252</v>
      </c>
      <c r="E32" s="99">
        <f>GETPIVOTDATA("Gross Profit",$A$21,"Months (Order Date)",10,"Years (Order Date)",2025)/GETPIVOTDATA("Net Revenue ($)",$A$21,"Months (Order Date)",10,"Years (Order Date)",2025)</f>
        <v>0.42574653970747045</v>
      </c>
    </row>
    <row r="33" spans="1:5">
      <c r="A33" s="94" t="s">
        <v>1138</v>
      </c>
      <c r="B33" s="93">
        <v>8906.51</v>
      </c>
      <c r="C33" s="93">
        <v>4281.8</v>
      </c>
      <c r="D33" s="97">
        <v>252</v>
      </c>
      <c r="E33" s="99">
        <f>GETPIVOTDATA("Gross Profit",$A$21,"Months (Order Date)",11,"Years (Order Date)",2025)/GETPIVOTDATA("Net Revenue ($)",$A$21,"Months (Order Date)",11,"Years (Order Date)",2025)</f>
        <v>0.43367327770661435</v>
      </c>
    </row>
    <row r="34" spans="1:5">
      <c r="A34" s="94" t="s">
        <v>1134</v>
      </c>
      <c r="B34" s="93">
        <v>8664.8900000000012</v>
      </c>
      <c r="C34" s="93">
        <v>4267.6499999999996</v>
      </c>
      <c r="D34" s="97">
        <v>247</v>
      </c>
      <c r="E34" s="99">
        <f>GETPIVOTDATA("Gross Profit",$A$21,"Months (Order Date)",12,"Years (Order Date)",2025)/GETPIVOTDATA("Net Revenue ($)",$A$21,"Months (Order Date)",12,"Years (Order Date)",2025)</f>
        <v>0.43195727982456839</v>
      </c>
    </row>
    <row r="35" spans="1:5" ht="26.25">
      <c r="A35" s="92" t="s">
        <v>1131</v>
      </c>
      <c r="B35" s="93">
        <v>146263.03000000003</v>
      </c>
      <c r="C35" s="95">
        <v>66338.37</v>
      </c>
      <c r="D35" s="100">
        <v>3773</v>
      </c>
      <c r="E35" s="101">
        <f>GETPIVOTDATA("Gross Profit",$A$21)/GETPIVOTDATA("Net Revenue ($)",$A$21)</f>
        <v>0.45355528324553362</v>
      </c>
    </row>
    <row r="37" spans="1:5" ht="25.5">
      <c r="A37" s="90" t="s">
        <v>1177</v>
      </c>
      <c r="B37" s="90"/>
      <c r="C37" s="90"/>
      <c r="D37" s="90"/>
      <c r="E37" s="90"/>
    </row>
    <row r="39" spans="1:5">
      <c r="A39" s="91" t="s">
        <v>6</v>
      </c>
      <c r="B39" s="76" t="s">
        <v>1157</v>
      </c>
    </row>
    <row r="40" spans="1:5" ht="25.5">
      <c r="A40" s="102" t="s">
        <v>26</v>
      </c>
      <c r="B40" s="93">
        <v>15163.72</v>
      </c>
    </row>
    <row r="41" spans="1:5">
      <c r="A41" s="92" t="s">
        <v>19</v>
      </c>
      <c r="B41" s="93">
        <v>14081.429999999998</v>
      </c>
    </row>
    <row r="42" spans="1:5">
      <c r="A42" s="92" t="s">
        <v>42</v>
      </c>
      <c r="B42" s="93">
        <v>13343.289999999995</v>
      </c>
    </row>
    <row r="43" spans="1:5">
      <c r="A43" s="92" t="s">
        <v>53</v>
      </c>
      <c r="B43" s="93">
        <v>12855.939999999997</v>
      </c>
    </row>
    <row r="44" spans="1:5">
      <c r="A44" s="92" t="s">
        <v>32</v>
      </c>
      <c r="B44" s="93">
        <v>10893.990000000002</v>
      </c>
    </row>
    <row r="45" spans="1:5">
      <c r="A45" s="92" t="s">
        <v>1131</v>
      </c>
      <c r="B45" s="93">
        <v>66338.37</v>
      </c>
    </row>
    <row r="52" spans="1:5" ht="25.5">
      <c r="A52" s="90" t="s">
        <v>1181</v>
      </c>
      <c r="B52" s="90"/>
      <c r="C52" s="90"/>
      <c r="D52" s="90"/>
      <c r="E52" s="90"/>
    </row>
    <row r="54" spans="1:5">
      <c r="A54" s="33" t="s">
        <v>3</v>
      </c>
      <c r="B54" t="s">
        <v>1145</v>
      </c>
      <c r="C54" t="s">
        <v>1157</v>
      </c>
      <c r="D54" t="s">
        <v>1144</v>
      </c>
    </row>
    <row r="55" spans="1:5" ht="25.5">
      <c r="A55" s="11" t="s">
        <v>50</v>
      </c>
      <c r="B55" s="43">
        <v>33765.370000000003</v>
      </c>
      <c r="C55" s="3">
        <v>10223.010000000002</v>
      </c>
      <c r="D55" s="2">
        <v>199</v>
      </c>
    </row>
    <row r="56" spans="1:5">
      <c r="A56" s="11" t="s">
        <v>67</v>
      </c>
      <c r="B56" s="3">
        <v>20617.539999999994</v>
      </c>
      <c r="C56" s="3">
        <v>9807</v>
      </c>
      <c r="D56" s="2">
        <v>318</v>
      </c>
    </row>
    <row r="57" spans="1:5">
      <c r="A57" s="11" t="s">
        <v>40</v>
      </c>
      <c r="B57" s="3">
        <v>11704.68</v>
      </c>
      <c r="C57" s="3">
        <v>5360.119999999999</v>
      </c>
      <c r="D57" s="2">
        <v>234</v>
      </c>
    </row>
    <row r="58" spans="1:5">
      <c r="A58" s="11" t="s">
        <v>70</v>
      </c>
      <c r="B58" s="3">
        <v>9433.8799999999974</v>
      </c>
      <c r="C58" s="3">
        <v>4613.119999999999</v>
      </c>
      <c r="D58" s="2">
        <v>264</v>
      </c>
    </row>
    <row r="59" spans="1:5">
      <c r="A59" s="11" t="s">
        <v>29</v>
      </c>
      <c r="B59" s="3">
        <v>4520.68</v>
      </c>
      <c r="C59" s="3">
        <v>2469.7499999999991</v>
      </c>
      <c r="D59" s="2">
        <v>195</v>
      </c>
    </row>
    <row r="60" spans="1:5">
      <c r="A60" s="11" t="s">
        <v>1131</v>
      </c>
      <c r="B60" s="3">
        <v>80042.149999999994</v>
      </c>
      <c r="C60" s="3">
        <v>32473</v>
      </c>
      <c r="D60" s="2">
        <v>1210</v>
      </c>
    </row>
    <row r="61" spans="1:5">
      <c r="A61"/>
      <c r="B61"/>
      <c r="C61"/>
      <c r="D61"/>
    </row>
    <row r="62" spans="1:5">
      <c r="A62"/>
      <c r="B62"/>
      <c r="C62"/>
      <c r="D62"/>
    </row>
    <row r="63" spans="1:5">
      <c r="A63"/>
      <c r="B63"/>
      <c r="C63"/>
      <c r="D63"/>
    </row>
    <row r="64" spans="1:5">
      <c r="A64"/>
      <c r="B64"/>
      <c r="C64"/>
      <c r="D64"/>
    </row>
    <row r="65" spans="1:4">
      <c r="A65"/>
      <c r="B65"/>
      <c r="C65"/>
      <c r="D65"/>
    </row>
    <row r="66" spans="1:4">
      <c r="A66"/>
      <c r="B66"/>
      <c r="C66"/>
      <c r="D66"/>
    </row>
    <row r="67" spans="1:4">
      <c r="A67"/>
      <c r="B67"/>
      <c r="C67"/>
      <c r="D67"/>
    </row>
    <row r="68" spans="1:4">
      <c r="A68"/>
      <c r="B68"/>
      <c r="C68"/>
      <c r="D68"/>
    </row>
    <row r="69" spans="1:4">
      <c r="A69"/>
      <c r="B69"/>
      <c r="C69"/>
      <c r="D69"/>
    </row>
    <row r="70" spans="1:4">
      <c r="A70"/>
      <c r="B70"/>
      <c r="C70"/>
      <c r="D70"/>
    </row>
    <row r="86" spans="1:5" ht="25.5">
      <c r="A86" s="90" t="s">
        <v>1184</v>
      </c>
      <c r="B86" s="90"/>
      <c r="C86" s="90"/>
      <c r="D86" s="90"/>
      <c r="E86" s="90"/>
    </row>
    <row r="88" spans="1:5">
      <c r="A88" s="33" t="s">
        <v>7</v>
      </c>
      <c r="B88" t="s">
        <v>1186</v>
      </c>
      <c r="C88" t="s">
        <v>1174</v>
      </c>
      <c r="D88" t="s">
        <v>1185</v>
      </c>
    </row>
    <row r="89" spans="1:5" ht="25.5">
      <c r="A89" s="11" t="s">
        <v>33</v>
      </c>
      <c r="B89" s="3">
        <v>57072.930000000008</v>
      </c>
      <c r="C89" s="3">
        <v>23291.029999999995</v>
      </c>
      <c r="D89" s="104">
        <v>193</v>
      </c>
    </row>
    <row r="90" spans="1:5">
      <c r="A90" s="11" t="s">
        <v>20</v>
      </c>
      <c r="B90" s="3">
        <v>22969.219999999998</v>
      </c>
      <c r="C90" s="3">
        <v>9181.9700000000012</v>
      </c>
      <c r="D90" s="103">
        <v>98</v>
      </c>
    </row>
    <row r="91" spans="1:5" ht="25.5">
      <c r="A91" s="11" t="s">
        <v>1131</v>
      </c>
      <c r="B91" s="3">
        <v>80042.149999999965</v>
      </c>
      <c r="C91" s="3">
        <v>32472.999999999996</v>
      </c>
      <c r="D91" s="104">
        <v>291</v>
      </c>
    </row>
    <row r="108" spans="1:5" ht="25.5">
      <c r="A108" s="90" t="s">
        <v>1182</v>
      </c>
      <c r="B108" s="90"/>
      <c r="C108" s="90"/>
      <c r="D108" s="90"/>
      <c r="E108" s="90"/>
    </row>
    <row r="110" spans="1:5">
      <c r="A110" s="33" t="s">
        <v>1180</v>
      </c>
      <c r="B110" t="s">
        <v>1186</v>
      </c>
      <c r="C110" t="s">
        <v>1174</v>
      </c>
      <c r="D110" t="s">
        <v>1185</v>
      </c>
    </row>
    <row r="111" spans="1:5">
      <c r="A111" s="11" t="s">
        <v>30</v>
      </c>
      <c r="B111" s="3">
        <v>80042.150000000038</v>
      </c>
      <c r="C111" s="3">
        <v>32472.999999999996</v>
      </c>
      <c r="D111" s="103">
        <v>291</v>
      </c>
    </row>
    <row r="112" spans="1:5">
      <c r="A112" s="11" t="s">
        <v>1131</v>
      </c>
      <c r="B112" s="3">
        <v>80042.150000000038</v>
      </c>
      <c r="C112" s="3">
        <v>32472.999999999996</v>
      </c>
      <c r="D112" s="103">
        <v>291</v>
      </c>
    </row>
    <row r="113" spans="1:4">
      <c r="A113"/>
      <c r="B113"/>
      <c r="C113"/>
      <c r="D113"/>
    </row>
    <row r="114" spans="1:4">
      <c r="A114"/>
      <c r="B114"/>
      <c r="C114"/>
      <c r="D114"/>
    </row>
    <row r="115" spans="1:4">
      <c r="A115"/>
      <c r="B115"/>
      <c r="C115"/>
      <c r="D115"/>
    </row>
  </sheetData>
  <mergeCells count="6">
    <mergeCell ref="A108:E108"/>
    <mergeCell ref="A19:E19"/>
    <mergeCell ref="A37:E37"/>
    <mergeCell ref="A2:E2"/>
    <mergeCell ref="A52:E52"/>
    <mergeCell ref="A86:E86"/>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0709-082E-49F2-B1E9-066846D299AE}">
  <sheetPr>
    <tabColor theme="5"/>
  </sheetPr>
  <dimension ref="A1:G7"/>
  <sheetViews>
    <sheetView workbookViewId="0">
      <selection activeCell="J21" sqref="J21"/>
    </sheetView>
  </sheetViews>
  <sheetFormatPr defaultRowHeight="14.25"/>
  <cols>
    <col min="1" max="1" width="16" bestFit="1" customWidth="1"/>
    <col min="2" max="2" width="15" bestFit="1" customWidth="1"/>
    <col min="3" max="3" width="19.5" bestFit="1" customWidth="1"/>
    <col min="4" max="4" width="12.375" bestFit="1" customWidth="1"/>
    <col min="5" max="5" width="16.75" bestFit="1" customWidth="1"/>
    <col min="6" max="6" width="22.875" customWidth="1"/>
    <col min="7" max="7" width="22.25" customWidth="1"/>
  </cols>
  <sheetData>
    <row r="1" spans="1:7" ht="15">
      <c r="A1" s="33" t="s">
        <v>6</v>
      </c>
      <c r="B1" t="s">
        <v>1144</v>
      </c>
      <c r="C1" t="s">
        <v>1145</v>
      </c>
      <c r="D1" t="s">
        <v>1157</v>
      </c>
      <c r="E1" t="s">
        <v>1162</v>
      </c>
      <c r="F1" s="37" t="s">
        <v>1163</v>
      </c>
      <c r="G1" s="37" t="s">
        <v>1168</v>
      </c>
    </row>
    <row r="2" spans="1:7">
      <c r="A2" s="11" t="s">
        <v>26</v>
      </c>
      <c r="B2" s="2">
        <v>854</v>
      </c>
      <c r="C2" s="3">
        <v>34788.860000000015</v>
      </c>
      <c r="D2" s="3">
        <v>15163.72</v>
      </c>
      <c r="E2">
        <v>195</v>
      </c>
      <c r="F2" s="34">
        <f>IFERROR(D2/C2,0)</f>
        <v>0.43587861171650905</v>
      </c>
      <c r="G2" s="39">
        <f>IFERROR(C2/E2,0)</f>
        <v>178.40441025641033</v>
      </c>
    </row>
    <row r="3" spans="1:7">
      <c r="A3" s="11" t="s">
        <v>19</v>
      </c>
      <c r="B3" s="2">
        <v>727</v>
      </c>
      <c r="C3" s="3">
        <v>31118.040000000012</v>
      </c>
      <c r="D3" s="3">
        <v>14081.429999999998</v>
      </c>
      <c r="E3">
        <v>174</v>
      </c>
      <c r="F3" s="34">
        <f t="shared" ref="F3:F7" si="0">IFERROR(D3/C3,0)</f>
        <v>0.45251661094336254</v>
      </c>
      <c r="G3" s="39">
        <f t="shared" ref="G3:G7" si="1">IFERROR(C3/E3,0)</f>
        <v>178.83931034482765</v>
      </c>
    </row>
    <row r="4" spans="1:7">
      <c r="A4" s="11" t="s">
        <v>42</v>
      </c>
      <c r="B4" s="2">
        <v>799</v>
      </c>
      <c r="C4" s="3">
        <v>28063.230000000021</v>
      </c>
      <c r="D4" s="3">
        <v>13343.289999999995</v>
      </c>
      <c r="E4">
        <v>186</v>
      </c>
      <c r="F4" s="34">
        <f t="shared" si="0"/>
        <v>0.47547235296863494</v>
      </c>
      <c r="G4" s="39">
        <f t="shared" si="1"/>
        <v>150.8775806451614</v>
      </c>
    </row>
    <row r="5" spans="1:7">
      <c r="A5" s="11" t="s">
        <v>53</v>
      </c>
      <c r="B5" s="2">
        <v>754</v>
      </c>
      <c r="C5" s="3">
        <v>28693.449999999983</v>
      </c>
      <c r="D5" s="3">
        <v>12855.939999999997</v>
      </c>
      <c r="E5">
        <v>190</v>
      </c>
      <c r="F5" s="34">
        <f t="shared" si="0"/>
        <v>0.44804441431755349</v>
      </c>
      <c r="G5" s="39">
        <f t="shared" si="1"/>
        <v>151.01815789473676</v>
      </c>
    </row>
    <row r="6" spans="1:7">
      <c r="A6" s="11" t="s">
        <v>32</v>
      </c>
      <c r="B6" s="2">
        <v>639</v>
      </c>
      <c r="C6" s="3">
        <v>23599.449999999983</v>
      </c>
      <c r="D6" s="3">
        <v>10893.990000000002</v>
      </c>
      <c r="E6">
        <v>155</v>
      </c>
      <c r="F6" s="34">
        <f t="shared" si="0"/>
        <v>0.46162050386767528</v>
      </c>
      <c r="G6" s="39">
        <f t="shared" si="1"/>
        <v>152.25451612903214</v>
      </c>
    </row>
    <row r="7" spans="1:7" ht="15">
      <c r="A7" s="11" t="s">
        <v>1131</v>
      </c>
      <c r="B7" s="2">
        <v>3773</v>
      </c>
      <c r="C7" s="3">
        <v>146263.03</v>
      </c>
      <c r="D7" s="3">
        <v>66338.369999999966</v>
      </c>
      <c r="E7">
        <v>900</v>
      </c>
      <c r="F7" s="38">
        <f t="shared" si="0"/>
        <v>0.45355528324553351</v>
      </c>
      <c r="G7" s="40">
        <f t="shared" si="1"/>
        <v>162.51447777777778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0486-9503-4B7D-8B3D-E443616F66D0}">
  <sheetPr>
    <tabColor theme="5"/>
  </sheetPr>
  <dimension ref="A3:F19"/>
  <sheetViews>
    <sheetView workbookViewId="0">
      <selection activeCell="F19" sqref="F19"/>
    </sheetView>
  </sheetViews>
  <sheetFormatPr defaultRowHeight="14.25"/>
  <cols>
    <col min="1" max="1" width="18.5" bestFit="1" customWidth="1"/>
    <col min="2" max="2" width="19.5" bestFit="1" customWidth="1"/>
    <col min="3" max="3" width="12.375" bestFit="1" customWidth="1"/>
    <col min="4" max="4" width="15" bestFit="1" customWidth="1"/>
    <col min="5" max="5" width="19.625" bestFit="1" customWidth="1"/>
    <col min="6" max="6" width="13.75" bestFit="1" customWidth="1"/>
    <col min="7" max="9" width="9.375" bestFit="1" customWidth="1"/>
    <col min="10" max="14" width="8.375" bestFit="1" customWidth="1"/>
    <col min="15" max="15" width="12.375" bestFit="1" customWidth="1"/>
    <col min="16" max="18" width="8.375" bestFit="1" customWidth="1"/>
    <col min="19" max="19" width="9.375" bestFit="1" customWidth="1"/>
    <col min="20" max="25" width="8.375" bestFit="1" customWidth="1"/>
    <col min="26" max="27" width="7.375" bestFit="1" customWidth="1"/>
    <col min="28" max="28" width="15" bestFit="1" customWidth="1"/>
    <col min="29" max="38" width="3.875" bestFit="1" customWidth="1"/>
    <col min="39" max="40" width="2.875" bestFit="1" customWidth="1"/>
    <col min="41" max="41" width="24.625" bestFit="1" customWidth="1"/>
    <col min="42" max="42" width="17.625" bestFit="1" customWidth="1"/>
    <col min="43" max="43" width="20.125" bestFit="1" customWidth="1"/>
  </cols>
  <sheetData>
    <row r="3" spans="1:6">
      <c r="A3" s="33" t="s">
        <v>1180</v>
      </c>
      <c r="B3" t="s">
        <v>1145</v>
      </c>
      <c r="C3" t="s">
        <v>1157</v>
      </c>
      <c r="D3" t="s">
        <v>1144</v>
      </c>
      <c r="E3" t="s">
        <v>1202</v>
      </c>
      <c r="F3" t="s">
        <v>1203</v>
      </c>
    </row>
    <row r="4" spans="1:6">
      <c r="A4" s="11" t="s">
        <v>50</v>
      </c>
      <c r="B4" s="3">
        <v>33765.370000000003</v>
      </c>
      <c r="C4" s="3">
        <v>10223.010000000002</v>
      </c>
      <c r="D4" s="2">
        <v>199</v>
      </c>
      <c r="E4" s="3">
        <v>675.30740000000003</v>
      </c>
      <c r="F4" s="3">
        <v>204.46020000000004</v>
      </c>
    </row>
    <row r="5" spans="1:6">
      <c r="A5" s="11" t="s">
        <v>67</v>
      </c>
      <c r="B5" s="3">
        <v>20617.539999999994</v>
      </c>
      <c r="C5" s="3">
        <v>9807</v>
      </c>
      <c r="D5" s="2">
        <v>318</v>
      </c>
      <c r="E5" s="3">
        <v>267.76025974025964</v>
      </c>
      <c r="F5" s="3">
        <v>127.36363636363636</v>
      </c>
    </row>
    <row r="6" spans="1:6">
      <c r="A6" s="11" t="s">
        <v>40</v>
      </c>
      <c r="B6" s="3">
        <v>11704.68</v>
      </c>
      <c r="C6" s="3">
        <v>5360.119999999999</v>
      </c>
      <c r="D6" s="2">
        <v>234</v>
      </c>
      <c r="E6" s="3">
        <v>220.84301886792454</v>
      </c>
      <c r="F6" s="3">
        <v>101.13433962264149</v>
      </c>
    </row>
    <row r="7" spans="1:6">
      <c r="A7" s="11" t="s">
        <v>70</v>
      </c>
      <c r="B7" s="3">
        <v>9433.8799999999974</v>
      </c>
      <c r="C7" s="3">
        <v>4613.119999999999</v>
      </c>
      <c r="D7" s="2">
        <v>264</v>
      </c>
      <c r="E7" s="3">
        <v>157.23133333333328</v>
      </c>
      <c r="F7" s="3">
        <v>76.885333333333321</v>
      </c>
    </row>
    <row r="8" spans="1:6">
      <c r="A8" s="11" t="s">
        <v>29</v>
      </c>
      <c r="B8" s="3">
        <v>4520.68</v>
      </c>
      <c r="C8" s="3">
        <v>2469.7499999999991</v>
      </c>
      <c r="D8" s="2">
        <v>195</v>
      </c>
      <c r="E8" s="3">
        <v>88.64078431372549</v>
      </c>
      <c r="F8" s="3">
        <v>48.426470588235276</v>
      </c>
    </row>
    <row r="9" spans="1:6" ht="25.5">
      <c r="A9" s="11" t="s">
        <v>1131</v>
      </c>
      <c r="B9" s="3">
        <v>80042.150000000038</v>
      </c>
      <c r="C9" s="3">
        <v>32472.999999999989</v>
      </c>
      <c r="D9" s="2">
        <v>1210</v>
      </c>
      <c r="E9" s="43">
        <v>275.05893470790392</v>
      </c>
      <c r="F9" s="43">
        <v>111.59106529209619</v>
      </c>
    </row>
    <row r="19" ht="25.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9859-8042-4475-8D6A-0FC4C8F5AD7B}">
  <sheetPr>
    <tabColor theme="5"/>
  </sheetPr>
  <dimension ref="A3:E6"/>
  <sheetViews>
    <sheetView workbookViewId="0">
      <selection activeCell="A4" sqref="A4"/>
    </sheetView>
  </sheetViews>
  <sheetFormatPr defaultRowHeight="14.25"/>
  <cols>
    <col min="1" max="1" width="16.75" customWidth="1"/>
    <col min="2" max="2" width="19.5" bestFit="1" customWidth="1"/>
    <col min="3" max="3" width="12.375" bestFit="1" customWidth="1"/>
    <col min="4" max="4" width="16.75" bestFit="1" customWidth="1"/>
    <col min="5" max="5" width="15" bestFit="1" customWidth="1"/>
  </cols>
  <sheetData>
    <row r="3" spans="1:5">
      <c r="A3" s="33" t="s">
        <v>7</v>
      </c>
      <c r="B3" t="s">
        <v>1145</v>
      </c>
      <c r="C3" t="s">
        <v>1157</v>
      </c>
      <c r="D3" t="s">
        <v>1162</v>
      </c>
      <c r="E3" t="s">
        <v>1144</v>
      </c>
    </row>
    <row r="4" spans="1:5">
      <c r="A4" s="11" t="s">
        <v>33</v>
      </c>
      <c r="B4" s="3">
        <v>97189.17999999992</v>
      </c>
      <c r="C4" s="3">
        <v>44086.89</v>
      </c>
      <c r="D4">
        <v>553</v>
      </c>
      <c r="E4" s="2">
        <v>2319</v>
      </c>
    </row>
    <row r="5" spans="1:5">
      <c r="A5" s="11" t="s">
        <v>20</v>
      </c>
      <c r="B5" s="3">
        <v>49073.850000000035</v>
      </c>
      <c r="C5" s="3">
        <v>22251.480000000003</v>
      </c>
      <c r="D5">
        <v>347</v>
      </c>
      <c r="E5" s="2">
        <v>1454</v>
      </c>
    </row>
    <row r="6" spans="1:5">
      <c r="A6" s="11" t="s">
        <v>1131</v>
      </c>
      <c r="B6" s="3">
        <v>146263.03000000012</v>
      </c>
      <c r="C6" s="3">
        <v>66338.369999999952</v>
      </c>
      <c r="D6">
        <v>900</v>
      </c>
      <c r="E6" s="2">
        <v>3773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DDC43-364A-4658-BE87-70E9EA930964}">
  <sheetPr>
    <tabColor theme="5"/>
  </sheetPr>
  <dimension ref="A3:D5"/>
  <sheetViews>
    <sheetView workbookViewId="0">
      <selection activeCell="F35" sqref="F35"/>
    </sheetView>
  </sheetViews>
  <sheetFormatPr defaultRowHeight="14.25"/>
  <cols>
    <col min="1" max="1" width="18.5" bestFit="1" customWidth="1"/>
    <col min="2" max="2" width="19.5" bestFit="1" customWidth="1"/>
    <col min="3" max="3" width="12.375" bestFit="1" customWidth="1"/>
    <col min="4" max="4" width="16.5" bestFit="1" customWidth="1"/>
    <col min="5" max="5" width="9.375" bestFit="1" customWidth="1"/>
    <col min="6" max="6" width="12.375" bestFit="1" customWidth="1"/>
    <col min="7" max="8" width="9.375" bestFit="1" customWidth="1"/>
    <col min="9" max="9" width="8.375" bestFit="1" customWidth="1"/>
    <col min="10" max="10" width="24.625" bestFit="1" customWidth="1"/>
    <col min="11" max="11" width="17.625" bestFit="1" customWidth="1"/>
    <col min="12" max="12" width="15" bestFit="1" customWidth="1"/>
    <col min="13" max="13" width="11" bestFit="1" customWidth="1"/>
    <col min="14" max="14" width="11.875" bestFit="1" customWidth="1"/>
    <col min="15" max="15" width="15.125" bestFit="1" customWidth="1"/>
    <col min="16" max="16" width="9.125" bestFit="1" customWidth="1"/>
    <col min="17" max="17" width="12.375" bestFit="1" customWidth="1"/>
    <col min="18" max="18" width="19.25" bestFit="1" customWidth="1"/>
    <col min="19" max="19" width="17.75" bestFit="1" customWidth="1"/>
    <col min="20" max="20" width="10.625" bestFit="1" customWidth="1"/>
    <col min="21" max="21" width="14.875" bestFit="1" customWidth="1"/>
    <col min="22" max="23" width="11.5" bestFit="1" customWidth="1"/>
    <col min="24" max="24" width="20.125" bestFit="1" customWidth="1"/>
    <col min="25" max="25" width="16" bestFit="1" customWidth="1"/>
    <col min="26" max="26" width="17.125" bestFit="1" customWidth="1"/>
    <col min="27" max="27" width="15" bestFit="1" customWidth="1"/>
    <col min="28" max="28" width="11" bestFit="1" customWidth="1"/>
    <col min="29" max="29" width="11.875" bestFit="1" customWidth="1"/>
    <col min="30" max="30" width="15.125" bestFit="1" customWidth="1"/>
    <col min="31" max="31" width="9.125" bestFit="1" customWidth="1"/>
    <col min="32" max="32" width="24.625" bestFit="1" customWidth="1"/>
    <col min="33" max="33" width="17.625" bestFit="1" customWidth="1"/>
  </cols>
  <sheetData>
    <row r="3" spans="1:4">
      <c r="A3" s="33" t="s">
        <v>1180</v>
      </c>
      <c r="B3" t="s">
        <v>1145</v>
      </c>
      <c r="C3" t="s">
        <v>1157</v>
      </c>
      <c r="D3" t="s">
        <v>1183</v>
      </c>
    </row>
    <row r="4" spans="1:4">
      <c r="A4" s="11" t="s">
        <v>30</v>
      </c>
      <c r="B4" s="3">
        <v>80042.150000000038</v>
      </c>
      <c r="C4" s="3">
        <v>32472.999999999996</v>
      </c>
      <c r="D4" s="103">
        <v>291</v>
      </c>
    </row>
    <row r="5" spans="1:4">
      <c r="A5" s="11" t="s">
        <v>1131</v>
      </c>
      <c r="B5" s="3">
        <v>80042.150000000038</v>
      </c>
      <c r="C5" s="3">
        <v>32472.999999999996</v>
      </c>
      <c r="D5" s="103">
        <v>291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846F-0874-430A-BBF2-23766F29E36D}">
  <sheetPr>
    <tabColor rgb="FF92D050"/>
  </sheetPr>
  <dimension ref="A3:B9"/>
  <sheetViews>
    <sheetView workbookViewId="0">
      <selection activeCell="Q8" sqref="Q8"/>
    </sheetView>
  </sheetViews>
  <sheetFormatPr defaultRowHeight="14.25"/>
  <cols>
    <col min="1" max="1" width="16" bestFit="1" customWidth="1"/>
    <col min="2" max="2" width="12.375" bestFit="1" customWidth="1"/>
  </cols>
  <sheetData>
    <row r="3" spans="1:2">
      <c r="A3" s="33" t="s">
        <v>6</v>
      </c>
      <c r="B3" t="s">
        <v>1157</v>
      </c>
    </row>
    <row r="4" spans="1:2">
      <c r="A4" s="11" t="s">
        <v>26</v>
      </c>
      <c r="B4" s="3">
        <v>7128.5000000000009</v>
      </c>
    </row>
    <row r="5" spans="1:2">
      <c r="A5" s="11" t="s">
        <v>53</v>
      </c>
      <c r="B5" s="3">
        <v>6201.94</v>
      </c>
    </row>
    <row r="6" spans="1:2">
      <c r="A6" s="11" t="s">
        <v>19</v>
      </c>
      <c r="B6" s="3">
        <v>7080.7900000000009</v>
      </c>
    </row>
    <row r="7" spans="1:2">
      <c r="A7" s="11" t="s">
        <v>42</v>
      </c>
      <c r="B7" s="3">
        <v>6214.41</v>
      </c>
    </row>
    <row r="8" spans="1:2">
      <c r="A8" s="11" t="s">
        <v>32</v>
      </c>
      <c r="B8" s="3">
        <v>5847.3600000000006</v>
      </c>
    </row>
    <row r="9" spans="1:2">
      <c r="A9" s="11" t="s">
        <v>1131</v>
      </c>
      <c r="B9" s="3">
        <v>32473.000000000004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3B56-777A-469C-B7AC-9D2E449F16EE}">
  <sheetPr>
    <tabColor rgb="FF00B050"/>
  </sheetPr>
  <dimension ref="A1:F9"/>
  <sheetViews>
    <sheetView topLeftCell="A8" workbookViewId="0">
      <selection activeCell="C13" sqref="C13"/>
    </sheetView>
  </sheetViews>
  <sheetFormatPr defaultRowHeight="14.25"/>
  <cols>
    <col min="1" max="1" width="9.875" style="17" bestFit="1" customWidth="1"/>
    <col min="2" max="2" width="40.5" style="17" bestFit="1" customWidth="1"/>
    <col min="3" max="3" width="114.75" style="16" customWidth="1"/>
    <col min="4" max="4" width="18" style="16" customWidth="1"/>
    <col min="5" max="5" width="9" style="16"/>
    <col min="6" max="6" width="58.625" style="16" customWidth="1"/>
  </cols>
  <sheetData>
    <row r="1" spans="1:6">
      <c r="A1" s="41"/>
      <c r="B1" s="41" t="s">
        <v>1111</v>
      </c>
      <c r="C1" s="23" t="s">
        <v>1110</v>
      </c>
      <c r="D1" s="23" t="s">
        <v>1112</v>
      </c>
      <c r="E1" s="23" t="s">
        <v>1114</v>
      </c>
      <c r="F1" s="23" t="s">
        <v>1121</v>
      </c>
    </row>
    <row r="2" spans="1:6" ht="144.75" customHeight="1">
      <c r="A2" s="63">
        <v>46304</v>
      </c>
      <c r="B2" s="17" t="s">
        <v>1116</v>
      </c>
      <c r="C2" s="13" t="s">
        <v>1170</v>
      </c>
      <c r="D2" s="20" t="s">
        <v>1113</v>
      </c>
      <c r="E2" s="21" t="s">
        <v>1115</v>
      </c>
      <c r="F2" s="66" t="s">
        <v>1191</v>
      </c>
    </row>
    <row r="3" spans="1:6" ht="85.5">
      <c r="A3" s="64"/>
      <c r="B3" s="17" t="s">
        <v>1117</v>
      </c>
      <c r="C3" s="22" t="s">
        <v>1118</v>
      </c>
      <c r="D3" s="20" t="s">
        <v>1113</v>
      </c>
      <c r="E3" s="21" t="s">
        <v>1115</v>
      </c>
      <c r="F3" s="67"/>
    </row>
    <row r="4" spans="1:6" ht="202.5" customHeight="1">
      <c r="A4" s="65"/>
      <c r="B4" s="17" t="s">
        <v>1190</v>
      </c>
      <c r="C4" s="13" t="s">
        <v>1153</v>
      </c>
      <c r="D4" s="20" t="s">
        <v>1113</v>
      </c>
      <c r="E4" s="21" t="s">
        <v>1115</v>
      </c>
      <c r="F4" s="68"/>
    </row>
    <row r="5" spans="1:6" ht="115.5" customHeight="1">
      <c r="A5" s="42">
        <v>46305</v>
      </c>
      <c r="B5" s="17" t="s">
        <v>1161</v>
      </c>
      <c r="C5" s="13" t="s">
        <v>1160</v>
      </c>
      <c r="D5" s="20" t="s">
        <v>1113</v>
      </c>
      <c r="E5" s="21" t="s">
        <v>1115</v>
      </c>
      <c r="F5" s="13" t="s">
        <v>1189</v>
      </c>
    </row>
    <row r="6" spans="1:6" ht="216.75" customHeight="1">
      <c r="A6" s="42">
        <v>46305</v>
      </c>
      <c r="B6" s="17" t="s">
        <v>1187</v>
      </c>
      <c r="C6" s="22" t="s">
        <v>1169</v>
      </c>
      <c r="D6" s="20" t="s">
        <v>1113</v>
      </c>
      <c r="E6" s="21" t="s">
        <v>1115</v>
      </c>
      <c r="F6" s="13" t="s">
        <v>1188</v>
      </c>
    </row>
    <row r="7" spans="1:6" ht="315">
      <c r="A7" s="42">
        <v>46306</v>
      </c>
      <c r="B7" s="17" t="s">
        <v>1192</v>
      </c>
      <c r="C7" s="22" t="s">
        <v>1193</v>
      </c>
      <c r="D7" s="20" t="s">
        <v>1113</v>
      </c>
      <c r="E7" s="21" t="s">
        <v>1115</v>
      </c>
      <c r="F7" s="14" t="s">
        <v>1194</v>
      </c>
    </row>
    <row r="8" spans="1:6" ht="300.75">
      <c r="A8" s="42">
        <v>46306</v>
      </c>
      <c r="B8" s="17" t="s">
        <v>1195</v>
      </c>
      <c r="C8" s="13" t="s">
        <v>1196</v>
      </c>
      <c r="D8" s="20" t="s">
        <v>1113</v>
      </c>
      <c r="E8" s="21" t="s">
        <v>1115</v>
      </c>
      <c r="F8" s="14" t="s">
        <v>1197</v>
      </c>
    </row>
    <row r="9" spans="1:6" ht="313.5" customHeight="1">
      <c r="A9" s="42">
        <v>46306</v>
      </c>
      <c r="B9" s="17" t="s">
        <v>1198</v>
      </c>
      <c r="C9" s="13" t="s">
        <v>1199</v>
      </c>
      <c r="D9" s="20" t="s">
        <v>1113</v>
      </c>
      <c r="E9" s="21" t="s">
        <v>1115</v>
      </c>
      <c r="F9" s="14" t="s">
        <v>1200</v>
      </c>
    </row>
  </sheetData>
  <mergeCells count="2">
    <mergeCell ref="A2:A4"/>
    <mergeCell ref="F2:F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4AEF-9815-4FB8-A8E6-1E0407732891}">
  <dimension ref="A1:L32"/>
  <sheetViews>
    <sheetView topLeftCell="A29" workbookViewId="0">
      <selection activeCell="C32" sqref="C32"/>
    </sheetView>
  </sheetViews>
  <sheetFormatPr defaultRowHeight="14.25"/>
  <cols>
    <col min="1" max="1" width="2.75" style="16" customWidth="1"/>
    <col min="2" max="2" width="107.75" style="16" customWidth="1"/>
    <col min="3" max="3" width="79.125" style="16" customWidth="1"/>
    <col min="4" max="4" width="81.25" style="16" customWidth="1"/>
    <col min="5" max="16384" width="9" style="16"/>
  </cols>
  <sheetData>
    <row r="1" spans="1:12" ht="23.25">
      <c r="A1" s="31"/>
      <c r="B1" s="69" t="s">
        <v>1124</v>
      </c>
      <c r="C1" s="70"/>
      <c r="D1" s="71"/>
    </row>
    <row r="2" spans="1:12" ht="18" customHeight="1">
      <c r="B2" s="9" t="s">
        <v>1042</v>
      </c>
      <c r="C2" s="16" t="s">
        <v>1047</v>
      </c>
    </row>
    <row r="3" spans="1:12" ht="15" customHeight="1">
      <c r="B3" s="75" t="s">
        <v>1046</v>
      </c>
      <c r="C3" s="54" t="s">
        <v>1048</v>
      </c>
      <c r="D3" s="54" t="s">
        <v>1049</v>
      </c>
      <c r="E3" s="61"/>
      <c r="F3" s="61"/>
      <c r="G3" s="61"/>
      <c r="H3" s="61"/>
      <c r="I3" s="61"/>
      <c r="J3" s="61"/>
      <c r="K3" s="61"/>
      <c r="L3" s="61"/>
    </row>
    <row r="4" spans="1:12" hidden="1">
      <c r="B4" s="75"/>
      <c r="C4" s="54"/>
      <c r="D4" s="61"/>
      <c r="E4" s="61"/>
      <c r="F4" s="61"/>
      <c r="G4" s="61"/>
      <c r="H4" s="61"/>
      <c r="I4" s="61"/>
      <c r="J4" s="61"/>
      <c r="K4" s="61"/>
      <c r="L4" s="61"/>
    </row>
    <row r="5" spans="1:12" hidden="1">
      <c r="B5" s="75"/>
      <c r="C5" s="54"/>
      <c r="D5" s="61"/>
      <c r="E5" s="61"/>
      <c r="F5" s="61"/>
      <c r="G5" s="61"/>
      <c r="H5" s="61"/>
      <c r="I5" s="61"/>
      <c r="J5" s="61"/>
      <c r="K5" s="61"/>
      <c r="L5" s="61"/>
    </row>
    <row r="6" spans="1:12" hidden="1">
      <c r="B6" s="75"/>
      <c r="C6" s="54"/>
      <c r="D6" s="61"/>
      <c r="E6" s="61"/>
      <c r="F6" s="61"/>
      <c r="G6" s="61"/>
      <c r="H6" s="61"/>
      <c r="I6" s="61"/>
      <c r="J6" s="61"/>
      <c r="K6" s="61"/>
      <c r="L6" s="61"/>
    </row>
    <row r="7" spans="1:12" hidden="1">
      <c r="B7" s="75"/>
      <c r="C7" s="54"/>
      <c r="D7" s="61"/>
      <c r="E7" s="61"/>
      <c r="F7" s="61"/>
      <c r="G7" s="61"/>
      <c r="H7" s="61"/>
      <c r="I7" s="61"/>
      <c r="J7" s="61"/>
      <c r="K7" s="61"/>
      <c r="L7" s="61"/>
    </row>
    <row r="8" spans="1:12" hidden="1">
      <c r="B8" s="75"/>
      <c r="C8" s="54"/>
      <c r="D8" s="61"/>
      <c r="E8" s="61"/>
      <c r="F8" s="61"/>
      <c r="G8" s="61"/>
      <c r="H8" s="61"/>
      <c r="I8" s="61"/>
      <c r="J8" s="61"/>
      <c r="K8" s="61"/>
      <c r="L8" s="61"/>
    </row>
    <row r="9" spans="1:12" hidden="1">
      <c r="B9" s="75"/>
      <c r="C9" s="54"/>
      <c r="D9" s="61"/>
      <c r="E9" s="61"/>
      <c r="F9" s="61"/>
      <c r="G9" s="61"/>
      <c r="H9" s="61"/>
      <c r="I9" s="61"/>
      <c r="J9" s="61"/>
      <c r="K9" s="61"/>
      <c r="L9" s="61"/>
    </row>
    <row r="10" spans="1:12" hidden="1">
      <c r="B10" s="75"/>
      <c r="C10" s="54"/>
      <c r="D10" s="61"/>
      <c r="E10" s="61"/>
      <c r="F10" s="61"/>
      <c r="G10" s="61"/>
      <c r="H10" s="61"/>
      <c r="I10" s="61"/>
      <c r="J10" s="61"/>
      <c r="K10" s="61"/>
      <c r="L10" s="61"/>
    </row>
    <row r="11" spans="1:12" ht="2.25" customHeight="1">
      <c r="B11" s="75"/>
      <c r="C11" s="54"/>
      <c r="D11" s="61"/>
      <c r="E11" s="61"/>
      <c r="F11" s="61"/>
      <c r="G11" s="61"/>
      <c r="H11" s="61"/>
      <c r="I11" s="61"/>
      <c r="J11" s="61"/>
      <c r="K11" s="61"/>
      <c r="L11" s="61"/>
    </row>
    <row r="12" spans="1:12" ht="12" hidden="1" customHeight="1">
      <c r="B12" s="75"/>
      <c r="C12" s="54"/>
      <c r="D12" s="61"/>
      <c r="E12" s="61"/>
      <c r="F12" s="61"/>
      <c r="G12" s="61"/>
      <c r="H12" s="61"/>
      <c r="I12" s="61"/>
      <c r="J12" s="61"/>
      <c r="K12" s="61"/>
      <c r="L12" s="61"/>
    </row>
    <row r="13" spans="1:12" ht="35.25" hidden="1" customHeight="1">
      <c r="B13" s="75"/>
      <c r="C13" s="54"/>
      <c r="D13" s="61"/>
      <c r="E13" s="61"/>
      <c r="F13" s="61"/>
      <c r="G13" s="61"/>
      <c r="H13" s="61"/>
      <c r="I13" s="61"/>
      <c r="J13" s="61"/>
      <c r="K13" s="61"/>
      <c r="L13" s="61"/>
    </row>
    <row r="14" spans="1:12" ht="53.25" hidden="1" customHeight="1">
      <c r="B14" s="75"/>
      <c r="C14" s="54"/>
      <c r="D14" s="61"/>
      <c r="E14" s="61"/>
      <c r="F14" s="61"/>
      <c r="G14" s="61"/>
      <c r="H14" s="61"/>
      <c r="I14" s="61"/>
      <c r="J14" s="61"/>
      <c r="K14" s="61"/>
      <c r="L14" s="61"/>
    </row>
    <row r="15" spans="1:12" ht="41.25" hidden="1" customHeight="1">
      <c r="B15" s="75"/>
      <c r="C15" s="54"/>
      <c r="D15" s="61"/>
      <c r="E15" s="61"/>
      <c r="F15" s="61"/>
      <c r="G15" s="61"/>
      <c r="H15" s="61"/>
      <c r="I15" s="61"/>
      <c r="J15" s="61"/>
      <c r="K15" s="61"/>
      <c r="L15" s="61"/>
    </row>
    <row r="16" spans="1:12" ht="27" hidden="1" customHeight="1">
      <c r="B16" s="75"/>
      <c r="C16" s="54"/>
      <c r="D16" s="61"/>
      <c r="E16" s="61"/>
      <c r="F16" s="61"/>
      <c r="G16" s="61"/>
      <c r="H16" s="61"/>
      <c r="I16" s="61"/>
      <c r="J16" s="61"/>
      <c r="K16" s="61"/>
      <c r="L16" s="61"/>
    </row>
    <row r="17" spans="1:12" ht="33.75" hidden="1" customHeight="1">
      <c r="B17" s="75"/>
      <c r="C17" s="54"/>
      <c r="D17" s="61"/>
      <c r="E17" s="61"/>
      <c r="F17" s="61"/>
      <c r="G17" s="61"/>
      <c r="H17" s="61"/>
      <c r="I17" s="61"/>
      <c r="J17" s="61"/>
      <c r="K17" s="61"/>
      <c r="L17" s="61"/>
    </row>
    <row r="18" spans="1:12" ht="218.25" hidden="1" customHeight="1">
      <c r="B18" s="75"/>
      <c r="C18" s="54"/>
      <c r="D18" s="61"/>
      <c r="E18" s="61"/>
      <c r="F18" s="61"/>
      <c r="G18" s="61"/>
      <c r="H18" s="61"/>
      <c r="I18" s="61"/>
      <c r="J18" s="61"/>
      <c r="K18" s="61"/>
      <c r="L18" s="61"/>
    </row>
    <row r="19" spans="1:12" ht="14.25" customHeight="1">
      <c r="B19" s="9" t="s">
        <v>1044</v>
      </c>
      <c r="C19" s="13" t="s">
        <v>1080</v>
      </c>
      <c r="D19" s="14" t="s">
        <v>1070</v>
      </c>
    </row>
    <row r="20" spans="1:12" ht="15" customHeight="1">
      <c r="B20" s="9" t="s">
        <v>1043</v>
      </c>
      <c r="C20" s="18" t="s">
        <v>1099</v>
      </c>
    </row>
    <row r="21" spans="1:12" ht="15.75" customHeight="1">
      <c r="B21" s="9" t="s">
        <v>1045</v>
      </c>
      <c r="C21" s="13" t="s">
        <v>1106</v>
      </c>
    </row>
    <row r="22" spans="1:12" ht="15.75" customHeight="1">
      <c r="A22" s="31"/>
      <c r="B22" s="19" t="s">
        <v>1107</v>
      </c>
      <c r="C22" s="19" t="s">
        <v>1108</v>
      </c>
      <c r="D22" s="19" t="s">
        <v>1109</v>
      </c>
    </row>
    <row r="23" spans="1:12" ht="23.25">
      <c r="A23" s="31"/>
      <c r="B23" s="69" t="s">
        <v>1164</v>
      </c>
      <c r="C23" s="70"/>
      <c r="D23" s="71"/>
    </row>
    <row r="24" spans="1:12" ht="128.25">
      <c r="B24" s="14" t="s">
        <v>1129</v>
      </c>
    </row>
    <row r="25" spans="1:12" ht="171.75">
      <c r="B25" s="14" t="s">
        <v>1130</v>
      </c>
      <c r="C25" s="13" t="s">
        <v>1159</v>
      </c>
    </row>
    <row r="26" spans="1:12" ht="157.5" customHeight="1">
      <c r="A26" s="31"/>
      <c r="B26" s="72"/>
      <c r="C26" s="73"/>
      <c r="D26" s="74"/>
    </row>
    <row r="27" spans="1:12" ht="23.25">
      <c r="A27" s="31"/>
      <c r="B27" s="69" t="s">
        <v>1165</v>
      </c>
      <c r="C27" s="70"/>
      <c r="D27" s="71"/>
    </row>
    <row r="28" spans="1:12" ht="271.5">
      <c r="B28" s="14" t="s">
        <v>1166</v>
      </c>
    </row>
    <row r="29" spans="1:12" ht="85.5">
      <c r="B29" s="14" t="s">
        <v>1167</v>
      </c>
    </row>
    <row r="30" spans="1:12" ht="180" customHeight="1">
      <c r="A30" s="31"/>
      <c r="B30" s="72"/>
      <c r="C30" s="73"/>
      <c r="D30" s="74"/>
    </row>
    <row r="31" spans="1:12" ht="23.25">
      <c r="A31" s="31"/>
      <c r="B31" s="69" t="s">
        <v>1172</v>
      </c>
      <c r="C31" s="70"/>
      <c r="D31" s="71"/>
    </row>
    <row r="32" spans="1:12" ht="156.75">
      <c r="B32" s="14" t="s">
        <v>1171</v>
      </c>
    </row>
  </sheetData>
  <mergeCells count="9">
    <mergeCell ref="B1:D1"/>
    <mergeCell ref="B26:D26"/>
    <mergeCell ref="B27:D27"/>
    <mergeCell ref="B30:D30"/>
    <mergeCell ref="B31:D31"/>
    <mergeCell ref="B3:B18"/>
    <mergeCell ref="C3:C18"/>
    <mergeCell ref="D3:L18"/>
    <mergeCell ref="B23:D23"/>
  </mergeCells>
  <phoneticPr fontId="8"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0E16-3D91-4C22-AD4A-74A5DDFD0983}">
  <sheetPr>
    <tabColor rgb="FFFF0000"/>
  </sheetPr>
  <dimension ref="A1:D3"/>
  <sheetViews>
    <sheetView workbookViewId="0">
      <selection activeCell="D27" sqref="D27"/>
    </sheetView>
  </sheetViews>
  <sheetFormatPr defaultRowHeight="14.25"/>
  <cols>
    <col min="1" max="1" width="24.125" style="6" customWidth="1"/>
    <col min="2" max="2" width="17.5" style="6" customWidth="1"/>
    <col min="3" max="3" width="35.625" style="6" customWidth="1"/>
    <col min="4" max="4" width="52.875" style="6" customWidth="1"/>
    <col min="5" max="16384" width="9" style="6"/>
  </cols>
  <sheetData>
    <row r="1" spans="1:4">
      <c r="A1" s="15" t="s">
        <v>1071</v>
      </c>
      <c r="B1" s="15" t="s">
        <v>1072</v>
      </c>
      <c r="C1" s="15" t="s">
        <v>1073</v>
      </c>
      <c r="D1" s="15" t="s">
        <v>1074</v>
      </c>
    </row>
    <row r="2" spans="1:4" ht="28.5">
      <c r="A2" s="14" t="s">
        <v>1075</v>
      </c>
      <c r="B2" s="14">
        <v>2</v>
      </c>
      <c r="C2" s="14" t="s">
        <v>1092</v>
      </c>
      <c r="D2" s="14" t="s">
        <v>1093</v>
      </c>
    </row>
    <row r="3" spans="1:4" ht="42.75">
      <c r="A3" s="14" t="s">
        <v>1094</v>
      </c>
      <c r="B3" s="14">
        <v>400</v>
      </c>
      <c r="C3" s="14" t="s">
        <v>1095</v>
      </c>
      <c r="D3" s="14" t="s">
        <v>1096</v>
      </c>
    </row>
  </sheetData>
  <autoFilter ref="A1:D1" xr:uid="{C9360E16-3D91-4C22-AD4A-74A5DDFD09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Dashboard</vt:lpstr>
      <vt:lpstr>Project Brief</vt:lpstr>
      <vt:lpstr>Data Dictionary</vt:lpstr>
      <vt:lpstr>Source</vt:lpstr>
      <vt:lpstr>Sales Data</vt:lpstr>
      <vt:lpstr>DataQuality</vt:lpstr>
      <vt:lpstr>Monthly Analysis</vt:lpstr>
      <vt:lpstr>Store Performance</vt:lpstr>
      <vt:lpstr>Product Performance</vt:lpstr>
      <vt:lpstr>Sales Channel</vt:lpstr>
      <vt:lpstr>Category Analysis</vt:lpstr>
      <vt:lpstr>Store_Gross Profit</vt:lpstr>
      <vt:lpstr>Project Log</vt:lpstr>
      <vt:lpstr>Day Learning Log</vt:lpstr>
      <vt:lpstr>Data Error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hasan</dc:creator>
  <cp:lastModifiedBy>farhan hasan</cp:lastModifiedBy>
  <dcterms:created xsi:type="dcterms:W3CDTF">2026-10-11T18:04:30Z</dcterms:created>
  <dcterms:modified xsi:type="dcterms:W3CDTF">2026-10-13T02:43:09Z</dcterms:modified>
</cp:coreProperties>
</file>