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65be5a509e767486/Desktop/ACCT 5307-002/Financial Statement Analysis Project/Part D/"/>
    </mc:Choice>
  </mc:AlternateContent>
  <xr:revisionPtr revIDLastSave="21" documentId="13_ncr:1_{0BFB7F11-880C-4E40-8A64-132D0E9C477F}" xr6:coauthVersionLast="47" xr6:coauthVersionMax="47" xr10:uidLastSave="{209023AC-9630-44CC-A1DF-EAEF89CD9A82}"/>
  <bookViews>
    <workbookView xWindow="-110" yWindow="-110" windowWidth="19420" windowHeight="10420" firstSheet="3" activeTab="3" xr2:uid="{3175E788-86E8-4B59-883E-DB6E42AAA67B}"/>
  </bookViews>
  <sheets>
    <sheet name="Marriott'sCons Income Statement" sheetId="1" r:id="rId1"/>
    <sheet name="Marriott's Cons Balance Sheet" sheetId="2" r:id="rId2"/>
    <sheet name=" Marriot's Cons Cash Flow" sheetId="3" r:id="rId3"/>
    <sheet name="5Years Ratio Calculation" sheetId="5" r:id="rId4"/>
    <sheet name="Graphs" sheetId="12" r:id="rId5"/>
    <sheet name=" Working file for Marriott" sheetId="6" r:id="rId6"/>
    <sheet name="Working file for Hilton" sheetId="11" r:id="rId7"/>
    <sheet name="Hilton's Cons Blnc sheet" sheetId="7" r:id="rId8"/>
    <sheet name="Hilton's Cons Income-2018-2020" sheetId="9" r:id="rId9"/>
    <sheet name="Hilton's Cons Income-2017-2015" sheetId="8" r:id="rId10"/>
    <sheet name="Hilton's Cashflow statment" sheetId="10"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5" i="5" l="1"/>
  <c r="I5" i="5"/>
  <c r="J25" i="5"/>
  <c r="K25" i="5"/>
  <c r="L25" i="5"/>
  <c r="M25" i="5"/>
  <c r="I25" i="5"/>
  <c r="J24" i="5"/>
  <c r="K24" i="5"/>
  <c r="L24" i="5"/>
  <c r="M24" i="5"/>
  <c r="I24" i="5"/>
  <c r="J23" i="5"/>
  <c r="K23" i="5"/>
  <c r="L23" i="5"/>
  <c r="M23" i="5"/>
  <c r="I23" i="5"/>
  <c r="M29" i="5"/>
  <c r="L29" i="5"/>
  <c r="J29" i="5"/>
  <c r="K29" i="5"/>
  <c r="I29" i="5"/>
  <c r="J28" i="5"/>
  <c r="K28" i="5"/>
  <c r="L28" i="5"/>
  <c r="M28" i="5"/>
  <c r="I28" i="5"/>
  <c r="M20" i="5"/>
  <c r="L20" i="5"/>
  <c r="J20" i="5"/>
  <c r="K20" i="5"/>
  <c r="I20" i="5"/>
  <c r="M17" i="5"/>
  <c r="L17" i="5"/>
  <c r="J17" i="5"/>
  <c r="K17" i="5"/>
  <c r="I17" i="5"/>
  <c r="M16" i="5"/>
  <c r="L16" i="5"/>
  <c r="J16" i="5"/>
  <c r="K16" i="5"/>
  <c r="I16" i="5"/>
  <c r="M12" i="5" l="1"/>
  <c r="L12" i="5"/>
  <c r="J12" i="5"/>
  <c r="K12" i="5"/>
  <c r="I12" i="5"/>
  <c r="M11" i="5"/>
  <c r="L11" i="5"/>
  <c r="J11" i="5"/>
  <c r="K11" i="5"/>
  <c r="I11" i="5"/>
  <c r="J8" i="5"/>
  <c r="K8" i="5"/>
  <c r="L8" i="5"/>
  <c r="M8" i="5"/>
  <c r="I8" i="5"/>
  <c r="J6" i="5"/>
  <c r="K6" i="5"/>
  <c r="L6" i="5"/>
  <c r="M6" i="5"/>
  <c r="I6" i="5"/>
  <c r="K5" i="5"/>
  <c r="L5" i="5"/>
  <c r="M5" i="5"/>
  <c r="D15" i="11"/>
  <c r="E15" i="11"/>
  <c r="F15" i="11"/>
  <c r="G15" i="11"/>
  <c r="H15" i="11"/>
  <c r="C15" i="11"/>
  <c r="D13" i="11"/>
  <c r="E13" i="11"/>
  <c r="F13" i="11"/>
  <c r="G13" i="11"/>
  <c r="H13" i="11"/>
  <c r="C13" i="11"/>
  <c r="D12" i="11"/>
  <c r="E12" i="11"/>
  <c r="F12" i="11"/>
  <c r="G12" i="11"/>
  <c r="H12" i="11"/>
  <c r="C12" i="11"/>
  <c r="D10" i="11"/>
  <c r="E10" i="11"/>
  <c r="F10" i="11"/>
  <c r="G10" i="11"/>
  <c r="H10" i="11"/>
  <c r="C10" i="11"/>
  <c r="D9" i="11"/>
  <c r="E9" i="11"/>
  <c r="F9" i="11"/>
  <c r="G9" i="11"/>
  <c r="H9" i="11"/>
  <c r="C9" i="11"/>
  <c r="D7" i="11"/>
  <c r="E7" i="11"/>
  <c r="F7" i="11"/>
  <c r="G7" i="11"/>
  <c r="H7" i="11"/>
  <c r="C7" i="11"/>
  <c r="D6" i="11"/>
  <c r="E6" i="11"/>
  <c r="F6" i="11"/>
  <c r="G6" i="11"/>
  <c r="H6" i="11"/>
  <c r="C6" i="11"/>
  <c r="D4" i="11"/>
  <c r="E4" i="11"/>
  <c r="F4" i="11"/>
  <c r="G4" i="11"/>
  <c r="H4" i="11"/>
  <c r="C4" i="11"/>
  <c r="D3" i="11"/>
  <c r="E3" i="11"/>
  <c r="F3" i="11"/>
  <c r="G3" i="11"/>
  <c r="H3" i="11"/>
  <c r="C3" i="11"/>
  <c r="E25" i="5" l="1"/>
  <c r="F25" i="5"/>
  <c r="G25" i="5"/>
  <c r="H25" i="5"/>
  <c r="D25" i="5"/>
  <c r="E29" i="5"/>
  <c r="F29" i="5"/>
  <c r="G29" i="5"/>
  <c r="H29" i="5"/>
  <c r="D29" i="5"/>
  <c r="E28" i="5"/>
  <c r="F28" i="5"/>
  <c r="G28" i="5"/>
  <c r="H28" i="5"/>
  <c r="D28" i="5"/>
  <c r="D17" i="6"/>
  <c r="E17" i="6"/>
  <c r="F17" i="6"/>
  <c r="G17" i="6"/>
  <c r="H17" i="6"/>
  <c r="C17" i="6"/>
  <c r="E24" i="5"/>
  <c r="F24" i="5"/>
  <c r="G24" i="5"/>
  <c r="H24" i="5"/>
  <c r="D24" i="5"/>
  <c r="D15" i="6"/>
  <c r="E15" i="6"/>
  <c r="F15" i="6"/>
  <c r="G15" i="6"/>
  <c r="H15" i="6"/>
  <c r="C15" i="6"/>
  <c r="E23" i="5"/>
  <c r="F23" i="5"/>
  <c r="G23" i="5"/>
  <c r="H23" i="5"/>
  <c r="D23" i="5"/>
  <c r="E20" i="5"/>
  <c r="F20" i="5"/>
  <c r="G20" i="5"/>
  <c r="H20" i="5"/>
  <c r="D20" i="5"/>
  <c r="D13" i="6"/>
  <c r="E13" i="6"/>
  <c r="F13" i="6"/>
  <c r="G13" i="6"/>
  <c r="C13" i="6"/>
  <c r="E17" i="5"/>
  <c r="F17" i="5"/>
  <c r="G17" i="5"/>
  <c r="H17" i="5"/>
  <c r="D17" i="5"/>
  <c r="F10" i="6"/>
  <c r="D10" i="6"/>
  <c r="E10" i="6"/>
  <c r="G10" i="6"/>
  <c r="C10" i="6"/>
  <c r="E16" i="5"/>
  <c r="F16" i="5"/>
  <c r="G16" i="5"/>
  <c r="H16" i="5"/>
  <c r="D16" i="5"/>
  <c r="E13" i="5"/>
  <c r="F13" i="5"/>
  <c r="G13" i="5"/>
  <c r="H13" i="5"/>
  <c r="D13" i="5"/>
  <c r="E11" i="5"/>
  <c r="F11" i="5"/>
  <c r="G11" i="5"/>
  <c r="H11" i="5"/>
  <c r="D11" i="5"/>
  <c r="E12" i="5"/>
  <c r="F12" i="5"/>
  <c r="G12" i="5"/>
  <c r="H12" i="5"/>
  <c r="D12" i="5"/>
  <c r="E6" i="5"/>
  <c r="F6" i="5"/>
  <c r="F8" i="5" s="1"/>
  <c r="G6" i="5"/>
  <c r="H6" i="5"/>
  <c r="D6" i="5"/>
  <c r="G7" i="6"/>
  <c r="F7" i="6"/>
  <c r="E7" i="6"/>
  <c r="D7" i="6"/>
  <c r="C7" i="6"/>
  <c r="G4" i="6"/>
  <c r="F4" i="6"/>
  <c r="G5" i="5" s="1"/>
  <c r="G8" i="5" s="1"/>
  <c r="E4" i="6"/>
  <c r="F5" i="5" s="1"/>
  <c r="H5" i="5"/>
  <c r="E5" i="5"/>
  <c r="D5" i="5"/>
  <c r="D8" i="5" s="1"/>
  <c r="D4" i="6"/>
  <c r="C4" i="6"/>
  <c r="H3" i="6"/>
  <c r="G3" i="6"/>
  <c r="F3" i="6"/>
  <c r="E3" i="6"/>
  <c r="D3" i="6"/>
  <c r="C3" i="6"/>
  <c r="H8" i="5" l="1"/>
  <c r="E8" i="5"/>
</calcChain>
</file>

<file path=xl/sharedStrings.xml><?xml version="1.0" encoding="utf-8"?>
<sst xmlns="http://schemas.openxmlformats.org/spreadsheetml/2006/main" count="563" uniqueCount="355">
  <si>
    <t>CONSOLIDATED STATEMENTS OF (LOSS) INCOME - USD ($) $ in Millions</t>
  </si>
  <si>
    <t>12 Months Ended</t>
  </si>
  <si>
    <t>Dec. 31, 2020</t>
  </si>
  <si>
    <t>Dec. 31, 2019</t>
  </si>
  <si>
    <t>Dec. 31, 2018</t>
  </si>
  <si>
    <t>REVENUES</t>
  </si>
  <si>
    <t>Total revenue</t>
  </si>
  <si>
    <t>OPERATING COSTS AND EXPENSES</t>
  </si>
  <si>
    <t>Depreciation, amortization, and other</t>
  </si>
  <si>
    <t>General, administrative, and other</t>
  </si>
  <si>
    <t>Restructuring and merger-related charges</t>
  </si>
  <si>
    <t>Costs and Expenses, Total</t>
  </si>
  <si>
    <t>OPERATING INCOME</t>
  </si>
  <si>
    <t>Gains and other income, net</t>
  </si>
  <si>
    <t>[1]</t>
  </si>
  <si>
    <t>Interest expense</t>
  </si>
  <si>
    <t>Interest income</t>
  </si>
  <si>
    <t>Equity in (losses) earnings</t>
  </si>
  <si>
    <t>(LOSS) INCOME BEFORE INCOME TAXES</t>
  </si>
  <si>
    <t>Benefit (provision) for income taxes</t>
  </si>
  <si>
    <t>NET (LOSS) INCOME</t>
  </si>
  <si>
    <t>(LOSS) EARNINGS PER SHARE</t>
  </si>
  <si>
    <t>(Loss) earnings per share - basic (in USD per share)</t>
  </si>
  <si>
    <t>(Loss) earnings per share - diluted (in USD per share)</t>
  </si>
  <si>
    <t>Base management fees</t>
  </si>
  <si>
    <t>Gross fee revenues</t>
  </si>
  <si>
    <t>Franchise fees</t>
  </si>
  <si>
    <t>Incentive management fees</t>
  </si>
  <si>
    <t>Net fee revenues</t>
  </si>
  <si>
    <t>Contract investment amortization</t>
  </si>
  <si>
    <t>Owned, leased, and other</t>
  </si>
  <si>
    <t>Cost of revenues</t>
  </si>
  <si>
    <t>Reimbursements</t>
  </si>
  <si>
    <t>See Note 16 for disclosure of related party amounts.</t>
  </si>
  <si>
    <t>CONSOLIDATED BALANCE SHEETS - USD ($) $ in Millions</t>
  </si>
  <si>
    <t>Current assets</t>
  </si>
  <si>
    <t>Cash and equivalents</t>
  </si>
  <si>
    <t>Accounts and notes receivable, net</t>
  </si>
  <si>
    <t>Prepaid expenses and other</t>
  </si>
  <si>
    <t>Assets held for sale</t>
  </si>
  <si>
    <t>Assets, current, total</t>
  </si>
  <si>
    <t>Property and equipment, net</t>
  </si>
  <si>
    <t>Intangible assets</t>
  </si>
  <si>
    <t>Goodwill</t>
  </si>
  <si>
    <t>Goodwill and intangible assets, net, total</t>
  </si>
  <si>
    <t>Equity method investments</t>
  </si>
  <si>
    <t>Notes receivable, net</t>
  </si>
  <si>
    <t>Deferred tax assets</t>
  </si>
  <si>
    <t>Operating lease assets</t>
  </si>
  <si>
    <t>Other noncurrent assets</t>
  </si>
  <si>
    <t>Total assets</t>
  </si>
  <si>
    <t>Current liabilities</t>
  </si>
  <si>
    <t>Current portion of long-term debt</t>
  </si>
  <si>
    <t>Accounts payable</t>
  </si>
  <si>
    <t>Accrued payroll and benefits</t>
  </si>
  <si>
    <t>Accrued expenses and other</t>
  </si>
  <si>
    <t>Liabilities, current, total</t>
  </si>
  <si>
    <t>Long-term debt</t>
  </si>
  <si>
    <t>Deferred tax liabilities</t>
  </si>
  <si>
    <t>Operating lease liabilities</t>
  </si>
  <si>
    <t>Other noncurrent liabilities</t>
  </si>
  <si>
    <t>Stockholders’ equity</t>
  </si>
  <si>
    <t>Class A Common Stock</t>
  </si>
  <si>
    <t>Additional paid-in-capital</t>
  </si>
  <si>
    <t>Retained earnings</t>
  </si>
  <si>
    <t>Treasury stock, at cost</t>
  </si>
  <si>
    <t>Accumulated other comprehensive loss</t>
  </si>
  <si>
    <t>Shareholder's equity (deficit)</t>
  </si>
  <si>
    <t>Liabilities and deficit, total</t>
  </si>
  <si>
    <t>Brands</t>
  </si>
  <si>
    <t>Contract acquisition costs and other</t>
  </si>
  <si>
    <t>Guest loyalty program</t>
  </si>
  <si>
    <t>Liability for guest loyalty program</t>
  </si>
  <si>
    <t>Contract with customer</t>
  </si>
  <si>
    <t>Deferred revenue</t>
  </si>
  <si>
    <t>CONSOLIDATED STATEMENTS OF CASH FLOWS $ in Millions</t>
  </si>
  <si>
    <t>Dec. 31, 2020USD ($)</t>
  </si>
  <si>
    <t>Dec. 31, 2019USD ($)</t>
  </si>
  <si>
    <t>Dec. 31, 2018USD ($)</t>
  </si>
  <si>
    <t>OPERATING ACTIVITIES</t>
  </si>
  <si>
    <t>Net (loss) income</t>
  </si>
  <si>
    <t>Adjustments to reconcile to cash provided by operating activities:</t>
  </si>
  <si>
    <t>Stock-based compensation</t>
  </si>
  <si>
    <t>Income taxes</t>
  </si>
  <si>
    <t>Contract acquisition costs</t>
  </si>
  <si>
    <t>Working capital changes</t>
  </si>
  <si>
    <t>Loss (gain) on asset dispositions</t>
  </si>
  <si>
    <t>Deferred revenue changes and other</t>
  </si>
  <si>
    <t>Net cash provided by operating activities</t>
  </si>
  <si>
    <t>INVESTING ACTIVITIES</t>
  </si>
  <si>
    <t>Capital and technology expenditures</t>
  </si>
  <si>
    <t>Dispositions</t>
  </si>
  <si>
    <t>Loan advances</t>
  </si>
  <si>
    <t>Loan collections</t>
  </si>
  <si>
    <t>Other</t>
  </si>
  <si>
    <t>Net cash provided by (used in) investing activities</t>
  </si>
  <si>
    <t>FINANCING ACTIVITIES</t>
  </si>
  <si>
    <t>Commercial paper/Credit Facility, net</t>
  </si>
  <si>
    <t>Issuance of long-term debt</t>
  </si>
  <si>
    <t>Repayment of long-term debt</t>
  </si>
  <si>
    <t>Issuance of Class A Common Stock</t>
  </si>
  <si>
    <t>Dividends paid</t>
  </si>
  <si>
    <t>Purchase of treasury stock</t>
  </si>
  <si>
    <t>Stock-based compensation withholding taxes</t>
  </si>
  <si>
    <t>Net cash used in financing activities</t>
  </si>
  <si>
    <t>INCREASE (DECREASE) IN CASH, CASH EQUIVALENTS, AND RESTRICTED CASH</t>
  </si>
  <si>
    <t>CASH, CASH EQUIVALENTS, AND RESTRICTED CASH, beginning of period</t>
  </si>
  <si>
    <t>CASH, CASH EQUIVALENTS, AND RESTRICTED CASH, end of period</t>
  </si>
  <si>
    <t>Restricted cash</t>
  </si>
  <si>
    <t>The 2020 amounts include beginning restricted cash of $28 million at December 31, 2019, and ending restricted cash of $17 million at December 31, 2020, which we present in the “Prepaid expenses and other” and “Other noncurrent assets” captions of our Balance Sheets.</t>
  </si>
  <si>
    <t>Dec. 31, 2017</t>
  </si>
  <si>
    <t>Dec. 31, 2016</t>
  </si>
  <si>
    <t>Dec. 31, 2015</t>
  </si>
  <si>
    <t>SI No</t>
  </si>
  <si>
    <t>Name of Ratios</t>
  </si>
  <si>
    <t>Return Ratios</t>
  </si>
  <si>
    <t>Formulas</t>
  </si>
  <si>
    <t>Return on Equity(ROE)</t>
  </si>
  <si>
    <t>Net Income/Average Sharholders Equity</t>
  </si>
  <si>
    <t>Return on Assets(ROA)</t>
  </si>
  <si>
    <t>Net Income/Total Average  Assets</t>
  </si>
  <si>
    <t>Return on Net Operating Assets (RNOA)</t>
  </si>
  <si>
    <t>Profit after Taxes/Net Operating Assets</t>
  </si>
  <si>
    <t>Return on Financial Leverage (ROFL)</t>
  </si>
  <si>
    <t>Return on Equity-Return on Assets</t>
  </si>
  <si>
    <t>Profitability Ratios</t>
  </si>
  <si>
    <t>Profit Margin (PM)</t>
  </si>
  <si>
    <t>Revenue-Cost/Revenue</t>
  </si>
  <si>
    <t>Net Operating Profit after Tax (NOPAT)</t>
  </si>
  <si>
    <t>Net Income+(Interest expense(1-Satutary Tax Rate))</t>
  </si>
  <si>
    <t>Gross Profit Margin (GPM)</t>
  </si>
  <si>
    <t>Sales Revenue-COGS/Sales Revenue</t>
  </si>
  <si>
    <t>Turnover Ratios</t>
  </si>
  <si>
    <t>Asset Turnover (AT)</t>
  </si>
  <si>
    <t>Net Sales/Average Total Assets</t>
  </si>
  <si>
    <t>AR Turnover (ART)</t>
  </si>
  <si>
    <t>Sales Revenue/Average Accounts Receivable</t>
  </si>
  <si>
    <t>Inventory Turnover (INVT)</t>
  </si>
  <si>
    <t>Cost of Goods Sold/Average Inventory</t>
  </si>
  <si>
    <t>Length of Operating Cycle i.e. cash to cash cycle</t>
  </si>
  <si>
    <t>Inventory Period+Accounts Receivable Period</t>
  </si>
  <si>
    <t>PPE Turnover (PPET)</t>
  </si>
  <si>
    <t>Net Sales/Average PPE</t>
  </si>
  <si>
    <t>Liquidity Ratios</t>
  </si>
  <si>
    <t>Current Ratio (CR)</t>
  </si>
  <si>
    <t>Current Assets/Current Liabilities</t>
  </si>
  <si>
    <t>Quick Ratio (QR)</t>
  </si>
  <si>
    <t>Quick Asstes/Current Liabilities</t>
  </si>
  <si>
    <t>Operating cash flows to current liabilities ratio (OCFCL)</t>
  </si>
  <si>
    <t>Operating Cash Flow/Current Liabilities</t>
  </si>
  <si>
    <t>Solvency Ratios</t>
  </si>
  <si>
    <t>Debt-to-Equity Ratio (DE)</t>
  </si>
  <si>
    <t>Total Liability/Total Shareholder's Equity</t>
  </si>
  <si>
    <t>Times Interest Earned Ratio (TIE)</t>
  </si>
  <si>
    <t>Earning Before Interest andTaxes/Interest Expense</t>
  </si>
  <si>
    <t>Liability for guest loyalty programs</t>
  </si>
  <si>
    <t>other</t>
  </si>
  <si>
    <t>Acquisition of a business, net of cash acquired</t>
  </si>
  <si>
    <t>Redemption of debt security</t>
  </si>
  <si>
    <t>Account Name</t>
  </si>
  <si>
    <t>Year</t>
  </si>
  <si>
    <t>Average Shareholder's Equity</t>
  </si>
  <si>
    <t>Shareholder's Equity</t>
  </si>
  <si>
    <t>Total Assets</t>
  </si>
  <si>
    <t>Average Total Assets</t>
  </si>
  <si>
    <t>Average Accounts Receivable</t>
  </si>
  <si>
    <t>Average PPE</t>
  </si>
  <si>
    <t>Quick Assets</t>
  </si>
  <si>
    <t>Total Liability</t>
  </si>
  <si>
    <t>Marriott is in hospitality industry so we don’t have inventories so we are unable to calculates this ratio.</t>
  </si>
  <si>
    <t>(Present year equity+ Previous year equity)/2</t>
  </si>
  <si>
    <t>(Present year assets+ Previous year assets)/2</t>
  </si>
  <si>
    <t>(Present year AR+ Previous year AR)/2</t>
  </si>
  <si>
    <t>(Present year PPE+ Previous year PPE)/2</t>
  </si>
  <si>
    <t>Cash &amp; Cash Equivalents+AR</t>
  </si>
  <si>
    <t>Dec 31,2018</t>
  </si>
  <si>
    <t xml:space="preserve"> </t>
  </si>
  <si>
    <t>Current Assets:</t>
  </si>
  <si>
    <t>Cash and cash equivalents</t>
  </si>
  <si>
    <t xml:space="preserve"> $ 403 </t>
  </si>
  <si>
    <t xml:space="preserve"> $ 570 </t>
  </si>
  <si>
    <t xml:space="preserve"> $ 1,418 </t>
  </si>
  <si>
    <t>Restricted cash and cash equivalents</t>
  </si>
  <si>
    <t>Accounts receivable, net of allowance for credit losses</t>
  </si>
  <si>
    <t>Inventories</t>
  </si>
  <si>
    <t>Prepaid expenses</t>
  </si>
  <si>
    <t>Inncome tax receivable</t>
  </si>
  <si>
    <t>Current assets of discontinued operations</t>
  </si>
  <si>
    <t>Total current assets</t>
  </si>
  <si>
    <t>Intangibles and Other Assets:</t>
  </si>
  <si>
    <t>Management and franchise contracts, net</t>
  </si>
  <si>
    <t>Other intangible assets, net</t>
  </si>
  <si>
    <t>Operating lease right-of-use assets</t>
  </si>
  <si>
    <t>Deferred income tax assets</t>
  </si>
  <si>
    <t>Total intangibles and other assets</t>
  </si>
  <si>
    <t>Current Liabilities:</t>
  </si>
  <si>
    <t>Accounts payable, accrued expenses and other</t>
  </si>
  <si>
    <t>Current maturities of long-term debt</t>
  </si>
  <si>
    <t>Current maturities of timeshare debt</t>
  </si>
  <si>
    <t>Income taxes payable</t>
  </si>
  <si>
    <t>Current liabilities of discontinued operations</t>
  </si>
  <si>
    <t>Current portion of deferred revenues</t>
  </si>
  <si>
    <t>Total current liabilities</t>
  </si>
  <si>
    <t>Deferred revenues</t>
  </si>
  <si>
    <t>Deferred income tax liabilities</t>
  </si>
  <si>
    <t>Non-current liabilities of discontinued operations</t>
  </si>
  <si>
    <t>Total liabilities</t>
  </si>
  <si>
    <t>Commitments and contingencies</t>
  </si>
  <si>
    <t>Equity (Deficit):</t>
  </si>
  <si>
    <t>Preferred stock</t>
  </si>
  <si>
    <t>Common stock</t>
  </si>
  <si>
    <t>Additional paid-in capital</t>
  </si>
  <si>
    <t>Accumulated deficit</t>
  </si>
  <si>
    <t>Total Hilton stockholders' deficit</t>
  </si>
  <si>
    <t>Noncontrolling interests</t>
  </si>
  <si>
    <t>Total equity</t>
  </si>
  <si>
    <t>Total deficit</t>
  </si>
  <si>
    <t>Total liabilities and equity (deficit)</t>
  </si>
  <si>
    <t>Variable Interest Entity, Primary Beneficiary [Member]</t>
  </si>
  <si>
    <t>Guest Loyalty Program [Member]</t>
  </si>
  <si>
    <t>Liabilities from contracts with customers, current</t>
  </si>
  <si>
    <t>Liabilities from contracts with customers</t>
  </si>
  <si>
    <t xml:space="preserve"> $ 969 </t>
  </si>
  <si>
    <t>Hilton's Consolidated Balance Sheet(2015-2020)</t>
  </si>
  <si>
    <t>Revenues</t>
  </si>
  <si>
    <t xml:space="preserve"> $ 4,307 </t>
  </si>
  <si>
    <t xml:space="preserve"> $ 9,452 </t>
  </si>
  <si>
    <t xml:space="preserve"> $ 8,906 </t>
  </si>
  <si>
    <t>Depreciation and amortization</t>
  </si>
  <si>
    <t>General and administrative</t>
  </si>
  <si>
    <t>Reorganization costs</t>
  </si>
  <si>
    <t>Impairment losses</t>
  </si>
  <si>
    <t>Other expenses</t>
  </si>
  <si>
    <t>Total expenses excluding reimbursable expenses</t>
  </si>
  <si>
    <t>Total expenses</t>
  </si>
  <si>
    <t>Gain on sale of assets, net</t>
  </si>
  <si>
    <t>Operating income (loss)</t>
  </si>
  <si>
    <t>Loss on foreign currency transactions</t>
  </si>
  <si>
    <t>Loss on debt extinguishments</t>
  </si>
  <si>
    <t>Other non-operating income (loss), net</t>
  </si>
  <si>
    <t>Income (loss) before income taxes</t>
  </si>
  <si>
    <t>Income tax benefit (expense)</t>
  </si>
  <si>
    <t>Net income (loss)</t>
  </si>
  <si>
    <t>Net loss (income) attributable to noncontrolling interests</t>
  </si>
  <si>
    <t>Net income (loss) attributable to Hilton stockholders</t>
  </si>
  <si>
    <t xml:space="preserve"> $ (715)</t>
  </si>
  <si>
    <t xml:space="preserve"> $ 881 </t>
  </si>
  <si>
    <t xml:space="preserve"> $ 764 </t>
  </si>
  <si>
    <t>Earnings (loss) per share, Basic [Abstract]</t>
  </si>
  <si>
    <t>Basic EPS</t>
  </si>
  <si>
    <t xml:space="preserve"> $ (2.58)</t>
  </si>
  <si>
    <t xml:space="preserve"> $ 3.07 </t>
  </si>
  <si>
    <t xml:space="preserve"> $ 2.53 </t>
  </si>
  <si>
    <t>Earnings (loss) per share, Diluted [Abstract]</t>
  </si>
  <si>
    <t>Diluted EPS</t>
  </si>
  <si>
    <t>Cash dividends declared per share</t>
  </si>
  <si>
    <t xml:space="preserve"> $ 0.15 </t>
  </si>
  <si>
    <t xml:space="preserve"> $ 0.60 </t>
  </si>
  <si>
    <t>Franchise and licensing fees</t>
  </si>
  <si>
    <t xml:space="preserve"> $ 945 </t>
  </si>
  <si>
    <t xml:space="preserve"> $ 1,681 </t>
  </si>
  <si>
    <t xml:space="preserve"> $ 1,530 </t>
  </si>
  <si>
    <t>Base and other management fees</t>
  </si>
  <si>
    <t>Owned and leased hotels</t>
  </si>
  <si>
    <t>Expenses</t>
  </si>
  <si>
    <t>Other revenues</t>
  </si>
  <si>
    <t>Total revenues excluding reimbursable revenues</t>
  </si>
  <si>
    <t>Other revenues from managed and franchised properties</t>
  </si>
  <si>
    <t>Other expenses from managed and franchised properties</t>
  </si>
  <si>
    <t xml:space="preserve"> $ 3,104 </t>
  </si>
  <si>
    <t xml:space="preserve"> $ 5,763 </t>
  </si>
  <si>
    <t xml:space="preserve"> $ 5,323 </t>
  </si>
  <si>
    <t>Hilton's Consolidated Statements of Operations - USD ($) $ in Millions</t>
  </si>
  <si>
    <t>Total revenues excluding reimbursement revenue</t>
  </si>
  <si>
    <t>Total revenues</t>
  </si>
  <si>
    <t>Costs and expenses excluding cost of reimbursable expense</t>
  </si>
  <si>
    <t>Gain on sales of assets, net</t>
  </si>
  <si>
    <t>Operating income</t>
  </si>
  <si>
    <t>Gain (loss) on foreign currency transactions</t>
  </si>
  <si>
    <t>Loss on debt extinguishment</t>
  </si>
  <si>
    <t>Other non-operating income, net</t>
  </si>
  <si>
    <t>Income from continuing operations before income taxes</t>
  </si>
  <si>
    <t>Income (loss) from continuing operations, net of taxes</t>
  </si>
  <si>
    <t>Income from discontinued operations, net of taxes</t>
  </si>
  <si>
    <t>Net income</t>
  </si>
  <si>
    <t>Net income attributable to noncontrolling interests</t>
  </si>
  <si>
    <t>Earnings per share: Basic</t>
  </si>
  <si>
    <t>Net income (loss) from continuing operations per share</t>
  </si>
  <si>
    <t>Net income from discontinued operations per share</t>
  </si>
  <si>
    <t>Net income per share, basic</t>
  </si>
  <si>
    <t>Earnings per share: Diluted</t>
  </si>
  <si>
    <t>Net income per share, diluted</t>
  </si>
  <si>
    <t>The sum of the earnings (loss) per share for the four quarters differs from annual earnings per share due to the required method of computing the weighted average shares outstanding in interim periods.</t>
  </si>
  <si>
    <t>[2]</t>
  </si>
  <si>
    <t>Weighted average shares outstanding used in the computation of basic and diluted earnings (loss) per share and cash dividends declared per share for the years ended December 31, 2016 and 2015 was adjusted to reflect the 1-for-3 reverse stock split that occurred on January 3, 2017. See Note 1: "Organization" for additional information.</t>
  </si>
  <si>
    <t>Operating Activities:</t>
  </si>
  <si>
    <t xml:space="preserve"> $ (720)</t>
  </si>
  <si>
    <t xml:space="preserve"> $ 886 </t>
  </si>
  <si>
    <t xml:space="preserve"> $ 769 </t>
  </si>
  <si>
    <t xml:space="preserve"> $ 1,264 </t>
  </si>
  <si>
    <t xml:space="preserve"> $ 364 </t>
  </si>
  <si>
    <t>Adjustments to reconcile net income (loss) to net cash provided by operating activities:</t>
  </si>
  <si>
    <t>Amortization of contract acquisition costs</t>
  </si>
  <si>
    <t>Share-based compensation</t>
  </si>
  <si>
    <t>Amortization of deferred financing costs and other</t>
  </si>
  <si>
    <t>Deferred income taxes</t>
  </si>
  <si>
    <t>Accounts receivable, net</t>
  </si>
  <si>
    <t>Other current assets</t>
  </si>
  <si>
    <t>Change in operating lease right-of-use assets</t>
  </si>
  <si>
    <t>Change in operating lease liabilities</t>
  </si>
  <si>
    <t>Change in deferred revenues</t>
  </si>
  <si>
    <t>Change in liabilities from contracts with customers</t>
  </si>
  <si>
    <t>Change in other liabilities</t>
  </si>
  <si>
    <t>Investing Activities:</t>
  </si>
  <si>
    <t>Capital expenditures for property and equipment</t>
  </si>
  <si>
    <t>Payments received on other financing receivables</t>
  </si>
  <si>
    <t>Proceeds from asset disposition</t>
  </si>
  <si>
    <t>Capitalized software costs</t>
  </si>
  <si>
    <t>Net cash used in investing activities</t>
  </si>
  <si>
    <t>Financing Activities:</t>
  </si>
  <si>
    <t>Borrowings</t>
  </si>
  <si>
    <t>Repayment of debt</t>
  </si>
  <si>
    <t>Debt issuance costs and redemption premiums</t>
  </si>
  <si>
    <t>Repurchases of common stock</t>
  </si>
  <si>
    <t>Share-based compensation tax withholdings and other</t>
  </si>
  <si>
    <t>Net cash provided by (used in) financing activities</t>
  </si>
  <si>
    <t>Effect of exchange rate changes on cash, restricted cash and cash equivalents</t>
  </si>
  <si>
    <t>Net increase (decrease) in cash, restricted cash and cash equivalents</t>
  </si>
  <si>
    <t>Cash, restricted cash and cash equivalents, beginning of period</t>
  </si>
  <si>
    <t>Cash, restricted cash and cash equivalents, end of period</t>
  </si>
  <si>
    <t xml:space="preserve"> $ 610 </t>
  </si>
  <si>
    <t xml:space="preserve"> $ 191 </t>
  </si>
  <si>
    <t xml:space="preserve"> $ 207 </t>
  </si>
  <si>
    <t>Cash, restricted cash and cash equivalents from continuing operations, end of period</t>
  </si>
  <si>
    <t>Cash, restricted cash and cash equivalents from discontinued operations, end of period</t>
  </si>
  <si>
    <t xml:space="preserve"> $ 670 </t>
  </si>
  <si>
    <t xml:space="preserve"> $ 1,684 </t>
  </si>
  <si>
    <t>Hilton's Consolidated Statements of Cash Flows - USD ($) $ in Millions</t>
  </si>
  <si>
    <t>Working file for Marriott International</t>
  </si>
  <si>
    <t>5 Years Ratio Calculation</t>
  </si>
  <si>
    <t>Marriott International</t>
  </si>
  <si>
    <t>Working file for Hilton</t>
  </si>
  <si>
    <t>Hilton doesn’t have COGS so we couldn’t calculate this ratio.</t>
  </si>
  <si>
    <t>Hilton is in hospitality industry so we don’t have inventories so we are unable to calculates this ratio.</t>
  </si>
  <si>
    <t xml:space="preserve">Yearly </t>
  </si>
  <si>
    <t>Hilton Worldwide Holdings Ltd</t>
  </si>
  <si>
    <t>Hilton Worldwide Holding Inc</t>
  </si>
  <si>
    <t>Return on Financial Leverage</t>
  </si>
  <si>
    <t>Profit Margin</t>
  </si>
  <si>
    <t>NOPAT</t>
  </si>
  <si>
    <t>Asset Turnover</t>
  </si>
  <si>
    <t>AR Turnover</t>
  </si>
  <si>
    <t>Current Ratio</t>
  </si>
  <si>
    <t>OCFCL</t>
  </si>
  <si>
    <t>Debt to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</si>
</sst>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 &quot;#,##0_);_(&quot;$ &quot;\(#,##0\)"/>
    <numFmt numFmtId="165" formatCode="_(&quot;$ &quot;#,##0.00_);_(&quot;$ &quot;\(#,##0.00\)"/>
    <numFmt numFmtId="166" formatCode="0.000"/>
  </numFmts>
  <fonts count="12">
    <font>
      <sz val="11"/>
      <color theme="1"/>
      <name val="Calibri"/>
      <family val="2"/>
      <scheme val="minor"/>
    </font>
    <font>
      <b/>
      <sz val="11"/>
      <color theme="1"/>
      <name val="Calibri"/>
      <family val="2"/>
      <scheme val="minor"/>
    </font>
    <font>
      <b/>
      <sz val="11"/>
      <name val="Calibri"/>
    </font>
    <font>
      <sz val="11"/>
      <name val="Calibri"/>
    </font>
    <font>
      <b/>
      <sz val="11"/>
      <name val="Cambria"/>
      <family val="1"/>
    </font>
    <font>
      <sz val="11"/>
      <name val="Calibri"/>
      <family val="2"/>
    </font>
    <font>
      <b/>
      <sz val="14"/>
      <color theme="1"/>
      <name val="Calibri"/>
      <family val="2"/>
      <scheme val="minor"/>
    </font>
    <font>
      <b/>
      <sz val="11"/>
      <name val="Calibri"/>
      <family val="2"/>
    </font>
    <font>
      <sz val="11"/>
      <name val="Calibri"/>
      <family val="2"/>
      <scheme val="minor"/>
    </font>
    <font>
      <sz val="11"/>
      <color rgb="FF000000"/>
      <name val="Calibri"/>
      <family val="2"/>
      <scheme val="minor"/>
    </font>
    <font>
      <b/>
      <sz val="1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92">
    <xf numFmtId="0" fontId="0" fillId="0" borderId="0" xfId="0"/>
    <xf numFmtId="0" fontId="0" fillId="0" borderId="0" xfId="0"/>
    <xf numFmtId="0" fontId="3" fillId="0" borderId="0" xfId="0" applyFont="1" applyAlignment="1">
      <alignment vertical="top" wrapText="1"/>
    </xf>
    <xf numFmtId="164" fontId="3" fillId="0" borderId="0" xfId="0" applyNumberFormat="1" applyFont="1" applyAlignment="1">
      <alignment horizontal="right" vertical="top"/>
    </xf>
    <xf numFmtId="0" fontId="1" fillId="0" borderId="1" xfId="0" applyFont="1" applyBorder="1"/>
    <xf numFmtId="0" fontId="1" fillId="0" borderId="1" xfId="0" applyFont="1" applyBorder="1" applyAlignment="1">
      <alignment wrapText="1"/>
    </xf>
    <xf numFmtId="0" fontId="0" fillId="0" borderId="1" xfId="0" applyBorder="1" applyAlignment="1">
      <alignment wrapText="1"/>
    </xf>
    <xf numFmtId="0" fontId="0" fillId="0" borderId="1" xfId="0" applyBorder="1"/>
    <xf numFmtId="0" fontId="4" fillId="0" borderId="1" xfId="0" applyFont="1" applyBorder="1" applyAlignment="1">
      <alignment vertical="center"/>
    </xf>
    <xf numFmtId="0" fontId="0" fillId="0" borderId="0" xfId="0"/>
    <xf numFmtId="166" fontId="0" fillId="0" borderId="1" xfId="0" applyNumberFormat="1" applyBorder="1"/>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right" vertical="top"/>
    </xf>
    <xf numFmtId="37" fontId="3" fillId="0" borderId="1" xfId="0" applyNumberFormat="1" applyFont="1" applyBorder="1" applyAlignment="1">
      <alignment horizontal="right" vertical="top"/>
    </xf>
    <xf numFmtId="0" fontId="5"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right" vertical="top"/>
    </xf>
    <xf numFmtId="37" fontId="0" fillId="0" borderId="1" xfId="0" applyNumberFormat="1" applyBorder="1" applyAlignment="1">
      <alignment horizontal="right" vertical="top"/>
    </xf>
    <xf numFmtId="0" fontId="3" fillId="2" borderId="1" xfId="0" applyFont="1" applyFill="1" applyBorder="1" applyAlignment="1">
      <alignment vertical="top" wrapText="1"/>
    </xf>
    <xf numFmtId="165" fontId="3" fillId="0" borderId="1" xfId="0" applyNumberFormat="1" applyFont="1" applyBorder="1" applyAlignment="1">
      <alignment horizontal="right" vertical="top"/>
    </xf>
    <xf numFmtId="0" fontId="0" fillId="0" borderId="1" xfId="0" applyFont="1" applyBorder="1"/>
    <xf numFmtId="37" fontId="0" fillId="0" borderId="1" xfId="0" applyNumberFormat="1" applyFont="1" applyBorder="1"/>
    <xf numFmtId="37" fontId="0" fillId="0" borderId="1" xfId="0" applyNumberFormat="1" applyBorder="1"/>
    <xf numFmtId="0" fontId="0" fillId="3" borderId="1" xfId="0" applyFill="1" applyBorder="1" applyAlignment="1">
      <alignment wrapText="1"/>
    </xf>
    <xf numFmtId="0" fontId="4" fillId="3" borderId="1" xfId="0" applyFont="1" applyFill="1" applyBorder="1" applyAlignment="1">
      <alignment vertical="center"/>
    </xf>
    <xf numFmtId="15" fontId="1" fillId="0" borderId="1" xfId="0" applyNumberFormat="1" applyFont="1" applyBorder="1"/>
    <xf numFmtId="0" fontId="0" fillId="0" borderId="1" xfId="0" applyBorder="1"/>
    <xf numFmtId="0" fontId="0" fillId="0" borderId="0" xfId="0"/>
    <xf numFmtId="0" fontId="0" fillId="0" borderId="1" xfId="0" applyBorder="1"/>
    <xf numFmtId="0" fontId="0" fillId="0" borderId="0" xfId="0"/>
    <xf numFmtId="0" fontId="6" fillId="0" borderId="2" xfId="0" applyFont="1" applyBorder="1" applyAlignment="1">
      <alignment horizontal="center"/>
    </xf>
    <xf numFmtId="0" fontId="0" fillId="0" borderId="3" xfId="0" applyBorder="1" applyAlignment="1">
      <alignment horizontal="center"/>
    </xf>
    <xf numFmtId="0" fontId="5" fillId="0" borderId="0" xfId="0" applyFont="1" applyAlignment="1">
      <alignment vertical="top" wrapText="1"/>
    </xf>
    <xf numFmtId="0" fontId="0" fillId="0" borderId="0" xfId="0" applyFont="1"/>
    <xf numFmtId="0" fontId="0" fillId="0" borderId="1" xfId="0" applyFont="1" applyBorder="1"/>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Border="1" applyAlignment="1">
      <alignment vertical="top" wrapText="1"/>
    </xf>
    <xf numFmtId="0" fontId="9" fillId="0" borderId="1" xfId="0" applyFont="1" applyBorder="1"/>
    <xf numFmtId="164" fontId="5" fillId="0" borderId="1" xfId="0" applyNumberFormat="1" applyFont="1" applyBorder="1" applyAlignment="1">
      <alignment horizontal="right" vertical="top"/>
    </xf>
    <xf numFmtId="0" fontId="8" fillId="0" borderId="1" xfId="0" applyFont="1" applyBorder="1" applyAlignment="1">
      <alignment horizontal="right" vertical="top"/>
    </xf>
    <xf numFmtId="37" fontId="5" fillId="0" borderId="1" xfId="0" applyNumberFormat="1" applyFont="1" applyBorder="1" applyAlignment="1">
      <alignment horizontal="right" vertical="top"/>
    </xf>
    <xf numFmtId="3" fontId="8" fillId="0" borderId="1" xfId="0" applyNumberFormat="1" applyFont="1" applyBorder="1" applyAlignment="1">
      <alignment horizontal="right" vertical="top"/>
    </xf>
    <xf numFmtId="0" fontId="8" fillId="0" borderId="1" xfId="0" applyFont="1" applyBorder="1" applyAlignment="1">
      <alignment vertical="top" wrapText="1"/>
    </xf>
    <xf numFmtId="0" fontId="0" fillId="0" borderId="1" xfId="0" applyBorder="1" applyAlignment="1">
      <alignment vertical="top" wrapText="1"/>
    </xf>
    <xf numFmtId="164" fontId="5" fillId="0" borderId="1" xfId="0" applyNumberFormat="1" applyFont="1" applyBorder="1" applyAlignment="1">
      <alignment horizontal="right" vertical="top" wrapText="1"/>
    </xf>
    <xf numFmtId="0" fontId="8" fillId="0" borderId="1" xfId="0" applyFont="1" applyBorder="1" applyAlignment="1">
      <alignment vertical="top"/>
    </xf>
    <xf numFmtId="0" fontId="8" fillId="3" borderId="1" xfId="0" applyFont="1" applyFill="1" applyBorder="1" applyAlignment="1">
      <alignment vertical="top"/>
    </xf>
    <xf numFmtId="0" fontId="10" fillId="0" borderId="1" xfId="0" applyFont="1" applyBorder="1" applyAlignment="1">
      <alignment vertical="top"/>
    </xf>
    <xf numFmtId="0" fontId="10" fillId="0" borderId="1" xfId="0" applyFont="1" applyBorder="1" applyAlignment="1">
      <alignment horizontal="center" vertical="center"/>
    </xf>
    <xf numFmtId="0" fontId="7" fillId="0" borderId="1" xfId="0" applyFont="1" applyBorder="1" applyAlignment="1">
      <alignment vertical="top"/>
    </xf>
    <xf numFmtId="0" fontId="5" fillId="0" borderId="1" xfId="0" applyFont="1" applyBorder="1" applyAlignment="1">
      <alignment vertical="top"/>
    </xf>
    <xf numFmtId="0" fontId="5" fillId="3" borderId="1" xfId="0" applyFont="1" applyFill="1" applyBorder="1" applyAlignment="1">
      <alignment vertical="top"/>
    </xf>
    <xf numFmtId="165" fontId="5" fillId="0" borderId="1" xfId="0" applyNumberFormat="1" applyFont="1" applyBorder="1" applyAlignment="1">
      <alignment horizontal="right" vertical="top"/>
    </xf>
    <xf numFmtId="39" fontId="5" fillId="0" borderId="1" xfId="0" applyNumberFormat="1" applyFont="1" applyBorder="1" applyAlignment="1">
      <alignment horizontal="right" vertical="top"/>
    </xf>
    <xf numFmtId="0" fontId="1" fillId="0" borderId="1" xfId="0" applyFont="1" applyBorder="1"/>
    <xf numFmtId="0" fontId="7" fillId="0" borderId="1" xfId="0" applyFont="1" applyBorder="1" applyAlignment="1">
      <alignment horizontal="center" vertical="center"/>
    </xf>
    <xf numFmtId="0" fontId="10" fillId="0" borderId="1" xfId="0" applyFont="1" applyBorder="1" applyAlignment="1">
      <alignment vertical="top" wrapText="1"/>
    </xf>
    <xf numFmtId="0" fontId="0" fillId="0" borderId="1" xfId="0" applyBorder="1"/>
    <xf numFmtId="0" fontId="0" fillId="0" borderId="0" xfId="0"/>
    <xf numFmtId="0" fontId="1" fillId="0" borderId="1" xfId="0" applyFont="1" applyBorder="1"/>
    <xf numFmtId="0" fontId="2" fillId="0" borderId="1" xfId="0" applyFont="1" applyBorder="1" applyAlignment="1">
      <alignment horizontal="center" vertical="center" wrapText="1"/>
    </xf>
    <xf numFmtId="0" fontId="0" fillId="0" borderId="1" xfId="0" applyBorder="1"/>
    <xf numFmtId="0" fontId="3" fillId="0" borderId="1" xfId="0" applyFont="1" applyBorder="1" applyAlignment="1">
      <alignment horizontal="center" vertical="center" wrapText="1"/>
    </xf>
    <xf numFmtId="0" fontId="0" fillId="0" borderId="0" xfId="0"/>
    <xf numFmtId="0" fontId="3" fillId="0" borderId="0" xfId="0" applyFont="1" applyAlignment="1">
      <alignment vertical="top" wrapText="1"/>
    </xf>
    <xf numFmtId="0" fontId="1" fillId="0" borderId="1" xfId="0" applyFont="1" applyBorder="1" applyAlignment="1">
      <alignment horizontal="center" wrapText="1"/>
    </xf>
    <xf numFmtId="0" fontId="0" fillId="0" borderId="1" xfId="0" applyBorder="1" applyAlignment="1">
      <alignment horizontal="center" wrapText="1"/>
    </xf>
    <xf numFmtId="166" fontId="0" fillId="0" borderId="2" xfId="0" applyNumberFormat="1" applyBorder="1" applyAlignment="1">
      <alignment horizontal="center" wrapText="1"/>
    </xf>
    <xf numFmtId="166" fontId="0" fillId="0" borderId="3" xfId="0" applyNumberFormat="1" applyBorder="1" applyAlignment="1">
      <alignment horizontal="center" wrapText="1"/>
    </xf>
    <xf numFmtId="166" fontId="0" fillId="0" borderId="4" xfId="0" applyNumberFormat="1" applyBorder="1" applyAlignment="1">
      <alignment horizontal="center" wrapText="1"/>
    </xf>
    <xf numFmtId="0" fontId="1" fillId="0" borderId="3"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6" fillId="0" borderId="1" xfId="0" applyFont="1" applyBorder="1" applyAlignment="1">
      <alignment horizontal="center"/>
    </xf>
    <xf numFmtId="0" fontId="1" fillId="0" borderId="5" xfId="0" applyFont="1" applyBorder="1" applyAlignment="1">
      <alignment horizontal="center"/>
    </xf>
    <xf numFmtId="0" fontId="0" fillId="0" borderId="5" xfId="0" applyBorder="1" applyAlignment="1">
      <alignment horizontal="center"/>
    </xf>
    <xf numFmtId="0" fontId="5" fillId="0" borderId="1" xfId="0" applyFont="1" applyBorder="1" applyAlignment="1">
      <alignment horizontal="center" vertical="center" wrapText="1"/>
    </xf>
    <xf numFmtId="0" fontId="0" fillId="0" borderId="1" xfId="0" applyFont="1" applyBorder="1"/>
    <xf numFmtId="0" fontId="11" fillId="0" borderId="1" xfId="0" applyFont="1" applyBorder="1" applyAlignment="1">
      <alignment horizontal="center"/>
    </xf>
    <xf numFmtId="0" fontId="10" fillId="0" borderId="1" xfId="0" applyFont="1" applyBorder="1" applyAlignment="1">
      <alignment horizontal="center" vertical="center"/>
    </xf>
    <xf numFmtId="0" fontId="7" fillId="0" borderId="1" xfId="0" applyFont="1" applyBorder="1" applyAlignment="1">
      <alignment horizontal="center" vertical="center"/>
    </xf>
    <xf numFmtId="0" fontId="1" fillId="0" borderId="1" xfId="0" applyFont="1" applyBorder="1"/>
    <xf numFmtId="0" fontId="5" fillId="0" borderId="0" xfId="0" applyFont="1" applyAlignment="1">
      <alignment vertical="top" wrapText="1"/>
    </xf>
    <xf numFmtId="0" fontId="1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a:t>
            </a:r>
            <a:r>
              <a:rPr lang="en-US" baseline="0"/>
              <a:t> on Equity(ROE)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Graphs!$B$2</c:f>
              <c:strCache>
                <c:ptCount val="1"/>
                <c:pt idx="0">
                  <c:v>Marriott International</c:v>
                </c:pt>
              </c:strCache>
            </c:strRef>
          </c:tx>
          <c:spPr>
            <a:ln w="28575" cap="rnd">
              <a:solidFill>
                <a:schemeClr val="accent1"/>
              </a:solidFill>
              <a:round/>
            </a:ln>
            <a:effectLst/>
          </c:spPr>
          <c:marker>
            <c:symbol val="none"/>
          </c:marker>
          <c:cat>
            <c:numRef>
              <c:f>Graphs!$A$3:$A$7</c:f>
              <c:numCache>
                <c:formatCode>General</c:formatCode>
                <c:ptCount val="5"/>
                <c:pt idx="0">
                  <c:v>2020</c:v>
                </c:pt>
                <c:pt idx="1">
                  <c:v>2019</c:v>
                </c:pt>
                <c:pt idx="2">
                  <c:v>2018</c:v>
                </c:pt>
                <c:pt idx="3">
                  <c:v>2017</c:v>
                </c:pt>
                <c:pt idx="4">
                  <c:v>2016</c:v>
                </c:pt>
              </c:numCache>
            </c:numRef>
          </c:cat>
          <c:val>
            <c:numRef>
              <c:f>Graphs!$B$3:$B$7</c:f>
              <c:numCache>
                <c:formatCode>0.000</c:formatCode>
                <c:ptCount val="5"/>
                <c:pt idx="0">
                  <c:v>-0.17365853658536584</c:v>
                </c:pt>
                <c:pt idx="1">
                  <c:v>0.9929797191887676</c:v>
                </c:pt>
                <c:pt idx="2">
                  <c:v>-12.755852842809364</c:v>
                </c:pt>
                <c:pt idx="3">
                  <c:v>-1.4103431609473176</c:v>
                </c:pt>
                <c:pt idx="4">
                  <c:v>-0.24436715560260094</c:v>
                </c:pt>
              </c:numCache>
            </c:numRef>
          </c:val>
          <c:smooth val="0"/>
          <c:extLst>
            <c:ext xmlns:c16="http://schemas.microsoft.com/office/drawing/2014/chart" uri="{C3380CC4-5D6E-409C-BE32-E72D297353CC}">
              <c16:uniqueId val="{00000000-E09D-47DD-AE4D-3A24FC215D58}"/>
            </c:ext>
          </c:extLst>
        </c:ser>
        <c:ser>
          <c:idx val="1"/>
          <c:order val="1"/>
          <c:tx>
            <c:strRef>
              <c:f>Graphs!$C$2</c:f>
              <c:strCache>
                <c:ptCount val="1"/>
                <c:pt idx="0">
                  <c:v>Hilton Worldwide Holding Inc</c:v>
                </c:pt>
              </c:strCache>
            </c:strRef>
          </c:tx>
          <c:spPr>
            <a:ln w="28575" cap="rnd">
              <a:solidFill>
                <a:schemeClr val="accent2"/>
              </a:solidFill>
              <a:round/>
            </a:ln>
            <a:effectLst/>
          </c:spPr>
          <c:marker>
            <c:symbol val="none"/>
          </c:marker>
          <c:cat>
            <c:numRef>
              <c:f>Graphs!$A$3:$A$7</c:f>
              <c:numCache>
                <c:formatCode>General</c:formatCode>
                <c:ptCount val="5"/>
                <c:pt idx="0">
                  <c:v>2020</c:v>
                </c:pt>
                <c:pt idx="1">
                  <c:v>2019</c:v>
                </c:pt>
                <c:pt idx="2">
                  <c:v>2018</c:v>
                </c:pt>
                <c:pt idx="3">
                  <c:v>2017</c:v>
                </c:pt>
                <c:pt idx="4">
                  <c:v>2016</c:v>
                </c:pt>
              </c:numCache>
            </c:numRef>
          </c:cat>
          <c:val>
            <c:numRef>
              <c:f>Graphs!$C$3:$C$7</c:f>
              <c:numCache>
                <c:formatCode>0.000</c:formatCode>
                <c:ptCount val="5"/>
                <c:pt idx="0">
                  <c:v>0.73544433094994899</c:v>
                </c:pt>
                <c:pt idx="1">
                  <c:v>20.604651162790699</c:v>
                </c:pt>
                <c:pt idx="2">
                  <c:v>0.58412457273072538</c:v>
                </c:pt>
                <c:pt idx="3">
                  <c:v>0.31903079252902572</c:v>
                </c:pt>
                <c:pt idx="4">
                  <c:v>6.1694915254237287E-2</c:v>
                </c:pt>
              </c:numCache>
            </c:numRef>
          </c:val>
          <c:smooth val="0"/>
          <c:extLst>
            <c:ext xmlns:c16="http://schemas.microsoft.com/office/drawing/2014/chart" uri="{C3380CC4-5D6E-409C-BE32-E72D297353CC}">
              <c16:uniqueId val="{00000001-E09D-47DD-AE4D-3A24FC215D58}"/>
            </c:ext>
          </c:extLst>
        </c:ser>
        <c:dLbls>
          <c:showLegendKey val="0"/>
          <c:showVal val="0"/>
          <c:showCatName val="0"/>
          <c:showSerName val="0"/>
          <c:showPercent val="0"/>
          <c:showBubbleSize val="0"/>
        </c:dLbls>
        <c:smooth val="0"/>
        <c:axId val="518154392"/>
        <c:axId val="518155048"/>
      </c:lineChart>
      <c:catAx>
        <c:axId val="51815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55048"/>
        <c:crosses val="autoZero"/>
        <c:auto val="1"/>
        <c:lblAlgn val="ctr"/>
        <c:lblOffset val="100"/>
        <c:noMultiLvlLbl val="0"/>
      </c:catAx>
      <c:valAx>
        <c:axId val="518155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5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a:t>
            </a:r>
            <a:r>
              <a:rPr lang="en-US" baseline="0"/>
              <a:t> on Financial Leverage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Graphs!$B$10</c:f>
              <c:strCache>
                <c:ptCount val="1"/>
                <c:pt idx="0">
                  <c:v>Marriott International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Graphs!$A$11:$A$15</c:f>
              <c:numCache>
                <c:formatCode>General</c:formatCode>
                <c:ptCount val="5"/>
                <c:pt idx="0">
                  <c:v>2020</c:v>
                </c:pt>
                <c:pt idx="1">
                  <c:v>2019</c:v>
                </c:pt>
                <c:pt idx="2">
                  <c:v>2018</c:v>
                </c:pt>
                <c:pt idx="3">
                  <c:v>2017</c:v>
                </c:pt>
                <c:pt idx="4">
                  <c:v>2016</c:v>
                </c:pt>
              </c:numCache>
            </c:numRef>
          </c:xVal>
          <c:yVal>
            <c:numRef>
              <c:f>Graphs!$B$11:$B$15</c:f>
              <c:numCache>
                <c:formatCode>0.000</c:formatCode>
                <c:ptCount val="5"/>
                <c:pt idx="0">
                  <c:v>-0.16292529973056602</c:v>
                </c:pt>
                <c:pt idx="1">
                  <c:v>0.94075086407973529</c:v>
                </c:pt>
                <c:pt idx="2">
                  <c:v>-12.835904895533737</c:v>
                </c:pt>
                <c:pt idx="3">
                  <c:v>-1.4710235801787266</c:v>
                </c:pt>
                <c:pt idx="4">
                  <c:v>-0.297838137006876</c:v>
                </c:pt>
              </c:numCache>
            </c:numRef>
          </c:yVal>
          <c:smooth val="0"/>
          <c:extLst>
            <c:ext xmlns:c16="http://schemas.microsoft.com/office/drawing/2014/chart" uri="{C3380CC4-5D6E-409C-BE32-E72D297353CC}">
              <c16:uniqueId val="{00000000-F653-45A4-8C18-9C51363D2547}"/>
            </c:ext>
          </c:extLst>
        </c:ser>
        <c:ser>
          <c:idx val="1"/>
          <c:order val="1"/>
          <c:tx>
            <c:strRef>
              <c:f>Graphs!$C$10</c:f>
              <c:strCache>
                <c:ptCount val="1"/>
                <c:pt idx="0">
                  <c:v>Hilton Worldwide Holding Inc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Graphs!$A$11:$A$15</c:f>
              <c:numCache>
                <c:formatCode>General</c:formatCode>
                <c:ptCount val="5"/>
                <c:pt idx="0">
                  <c:v>2020</c:v>
                </c:pt>
                <c:pt idx="1">
                  <c:v>2019</c:v>
                </c:pt>
                <c:pt idx="2">
                  <c:v>2018</c:v>
                </c:pt>
                <c:pt idx="3">
                  <c:v>2017</c:v>
                </c:pt>
                <c:pt idx="4">
                  <c:v>2016</c:v>
                </c:pt>
              </c:numCache>
            </c:numRef>
          </c:xVal>
          <c:yVal>
            <c:numRef>
              <c:f>Graphs!$C$11:$C$15</c:f>
              <c:numCache>
                <c:formatCode>0.000</c:formatCode>
                <c:ptCount val="5"/>
                <c:pt idx="0">
                  <c:v>0.78085300905287525</c:v>
                </c:pt>
                <c:pt idx="1">
                  <c:v>20.543446410096585</c:v>
                </c:pt>
                <c:pt idx="2">
                  <c:v>0.52978404345821006</c:v>
                </c:pt>
                <c:pt idx="3">
                  <c:v>0.2566403090521383</c:v>
                </c:pt>
                <c:pt idx="4">
                  <c:v>4.767523377831917E-2</c:v>
                </c:pt>
              </c:numCache>
            </c:numRef>
          </c:yVal>
          <c:smooth val="0"/>
          <c:extLst>
            <c:ext xmlns:c16="http://schemas.microsoft.com/office/drawing/2014/chart" uri="{C3380CC4-5D6E-409C-BE32-E72D297353CC}">
              <c16:uniqueId val="{00000001-F653-45A4-8C18-9C51363D2547}"/>
            </c:ext>
          </c:extLst>
        </c:ser>
        <c:dLbls>
          <c:showLegendKey val="0"/>
          <c:showVal val="0"/>
          <c:showCatName val="0"/>
          <c:showSerName val="0"/>
          <c:showPercent val="0"/>
          <c:showBubbleSize val="0"/>
        </c:dLbls>
        <c:axId val="524409896"/>
        <c:axId val="523472416"/>
      </c:scatterChart>
      <c:valAx>
        <c:axId val="524409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2416"/>
        <c:crosses val="autoZero"/>
        <c:crossBetween val="midCat"/>
      </c:valAx>
      <c:valAx>
        <c:axId val="523472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09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Graphs!$B$18</c:f>
              <c:strCache>
                <c:ptCount val="1"/>
                <c:pt idx="0">
                  <c:v>Marriott International</c:v>
                </c:pt>
              </c:strCache>
            </c:strRef>
          </c:tx>
          <c:spPr>
            <a:solidFill>
              <a:schemeClr val="accent1"/>
            </a:solidFill>
            <a:ln>
              <a:noFill/>
            </a:ln>
            <a:effectLst/>
          </c:spPr>
          <c:invertIfNegative val="0"/>
          <c:cat>
            <c:numRef>
              <c:f>Graphs!$A$19:$A$23</c:f>
              <c:numCache>
                <c:formatCode>General</c:formatCode>
                <c:ptCount val="5"/>
                <c:pt idx="0">
                  <c:v>2020</c:v>
                </c:pt>
                <c:pt idx="1">
                  <c:v>2019</c:v>
                </c:pt>
                <c:pt idx="2">
                  <c:v>2018</c:v>
                </c:pt>
                <c:pt idx="3">
                  <c:v>2017</c:v>
                </c:pt>
                <c:pt idx="4">
                  <c:v>2016</c:v>
                </c:pt>
              </c:numCache>
            </c:numRef>
          </c:cat>
          <c:val>
            <c:numRef>
              <c:f>Graphs!$B$19:$B$23</c:f>
              <c:numCache>
                <c:formatCode>General</c:formatCode>
                <c:ptCount val="5"/>
                <c:pt idx="0">
                  <c:v>7.946268091949673E-3</c:v>
                </c:pt>
                <c:pt idx="1">
                  <c:v>8.5828724012969676E-2</c:v>
                </c:pt>
                <c:pt idx="2">
                  <c:v>0.11398015223046536</c:v>
                </c:pt>
                <c:pt idx="3">
                  <c:v>0.1224330138861725</c:v>
                </c:pt>
                <c:pt idx="4">
                  <c:v>9.2425520867138317E-2</c:v>
                </c:pt>
              </c:numCache>
            </c:numRef>
          </c:val>
          <c:extLst>
            <c:ext xmlns:c16="http://schemas.microsoft.com/office/drawing/2014/chart" uri="{C3380CC4-5D6E-409C-BE32-E72D297353CC}">
              <c16:uniqueId val="{00000000-0BE1-494E-BB55-B35AF3B4DE9D}"/>
            </c:ext>
          </c:extLst>
        </c:ser>
        <c:ser>
          <c:idx val="1"/>
          <c:order val="1"/>
          <c:tx>
            <c:strRef>
              <c:f>Graphs!$C$18</c:f>
              <c:strCache>
                <c:ptCount val="1"/>
                <c:pt idx="0">
                  <c:v>Hilton Worldwide Holding Inc</c:v>
                </c:pt>
              </c:strCache>
            </c:strRef>
          </c:tx>
          <c:spPr>
            <a:solidFill>
              <a:schemeClr val="accent2"/>
            </a:solidFill>
            <a:ln>
              <a:noFill/>
            </a:ln>
            <a:effectLst/>
          </c:spPr>
          <c:invertIfNegative val="0"/>
          <c:cat>
            <c:numRef>
              <c:f>Graphs!$A$19:$A$23</c:f>
              <c:numCache>
                <c:formatCode>General</c:formatCode>
                <c:ptCount val="5"/>
                <c:pt idx="0">
                  <c:v>2020</c:v>
                </c:pt>
                <c:pt idx="1">
                  <c:v>2019</c:v>
                </c:pt>
                <c:pt idx="2">
                  <c:v>2018</c:v>
                </c:pt>
                <c:pt idx="3">
                  <c:v>2017</c:v>
                </c:pt>
                <c:pt idx="4">
                  <c:v>2016</c:v>
                </c:pt>
              </c:numCache>
            </c:numRef>
          </c:cat>
          <c:val>
            <c:numRef>
              <c:f>Graphs!$C$19:$C$23</c:f>
              <c:numCache>
                <c:formatCode>General</c:formatCode>
                <c:ptCount val="5"/>
                <c:pt idx="0">
                  <c:v>-9.7051311817970748E-2</c:v>
                </c:pt>
                <c:pt idx="1">
                  <c:v>0.16673719847651292</c:v>
                </c:pt>
                <c:pt idx="2">
                  <c:v>0.16079047832921625</c:v>
                </c:pt>
                <c:pt idx="3">
                  <c:v>0.150109409190372</c:v>
                </c:pt>
                <c:pt idx="4">
                  <c:v>0.12787862367921973</c:v>
                </c:pt>
              </c:numCache>
            </c:numRef>
          </c:val>
          <c:extLst>
            <c:ext xmlns:c16="http://schemas.microsoft.com/office/drawing/2014/chart" uri="{C3380CC4-5D6E-409C-BE32-E72D297353CC}">
              <c16:uniqueId val="{00000001-0BE1-494E-BB55-B35AF3B4DE9D}"/>
            </c:ext>
          </c:extLst>
        </c:ser>
        <c:dLbls>
          <c:showLegendKey val="0"/>
          <c:showVal val="0"/>
          <c:showCatName val="0"/>
          <c:showSerName val="0"/>
          <c:showPercent val="0"/>
          <c:showBubbleSize val="0"/>
        </c:dLbls>
        <c:gapWidth val="219"/>
        <c:overlap val="-27"/>
        <c:axId val="526416768"/>
        <c:axId val="418782016"/>
      </c:barChart>
      <c:catAx>
        <c:axId val="5264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82016"/>
        <c:crosses val="autoZero"/>
        <c:auto val="1"/>
        <c:lblAlgn val="ctr"/>
        <c:lblOffset val="100"/>
        <c:noMultiLvlLbl val="0"/>
      </c:catAx>
      <c:valAx>
        <c:axId val="4187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1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NOPAT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567147856517935E-2"/>
          <c:y val="0.17634259259259263"/>
          <c:w val="0.86987729658792656"/>
          <c:h val="0.6714577865266842"/>
        </c:manualLayout>
      </c:layout>
      <c:barChart>
        <c:barDir val="col"/>
        <c:grouping val="clustered"/>
        <c:varyColors val="0"/>
        <c:ser>
          <c:idx val="0"/>
          <c:order val="0"/>
          <c:tx>
            <c:strRef>
              <c:f>Graphs!$B$28</c:f>
              <c:strCache>
                <c:ptCount val="1"/>
                <c:pt idx="0">
                  <c:v>Marriott International</c:v>
                </c:pt>
              </c:strCache>
            </c:strRef>
          </c:tx>
          <c:spPr>
            <a:solidFill>
              <a:schemeClr val="accent1"/>
            </a:solidFill>
            <a:ln>
              <a:noFill/>
            </a:ln>
            <a:effectLst/>
          </c:spPr>
          <c:invertIfNegative val="0"/>
          <c:cat>
            <c:numRef>
              <c:f>Graphs!$A$29:$A$33</c:f>
              <c:numCache>
                <c:formatCode>General</c:formatCode>
                <c:ptCount val="5"/>
                <c:pt idx="0">
                  <c:v>2020</c:v>
                </c:pt>
                <c:pt idx="1">
                  <c:v>2019</c:v>
                </c:pt>
                <c:pt idx="2">
                  <c:v>2018</c:v>
                </c:pt>
                <c:pt idx="3">
                  <c:v>2017</c:v>
                </c:pt>
                <c:pt idx="4">
                  <c:v>2016</c:v>
                </c:pt>
              </c:numCache>
            </c:numRef>
          </c:cat>
          <c:val>
            <c:numRef>
              <c:f>Graphs!$B$29:$B$33</c:f>
              <c:numCache>
                <c:formatCode>General</c:formatCode>
                <c:ptCount val="5"/>
                <c:pt idx="0">
                  <c:v>-618.54999999999995</c:v>
                </c:pt>
                <c:pt idx="1">
                  <c:v>961.74</c:v>
                </c:pt>
                <c:pt idx="2">
                  <c:v>1638.4</c:v>
                </c:pt>
                <c:pt idx="3">
                  <c:v>1231.48</c:v>
                </c:pt>
                <c:pt idx="4">
                  <c:v>623.14</c:v>
                </c:pt>
              </c:numCache>
            </c:numRef>
          </c:val>
          <c:extLst>
            <c:ext xmlns:c16="http://schemas.microsoft.com/office/drawing/2014/chart" uri="{C3380CC4-5D6E-409C-BE32-E72D297353CC}">
              <c16:uniqueId val="{00000000-281D-4413-A740-C13283EFFF3F}"/>
            </c:ext>
          </c:extLst>
        </c:ser>
        <c:ser>
          <c:idx val="1"/>
          <c:order val="1"/>
          <c:tx>
            <c:strRef>
              <c:f>Graphs!$C$28</c:f>
              <c:strCache>
                <c:ptCount val="1"/>
                <c:pt idx="0">
                  <c:v>Hilton Worldwide Holding Inc</c:v>
                </c:pt>
              </c:strCache>
            </c:strRef>
          </c:tx>
          <c:spPr>
            <a:solidFill>
              <a:schemeClr val="accent2"/>
            </a:solidFill>
            <a:ln>
              <a:noFill/>
            </a:ln>
            <a:effectLst/>
          </c:spPr>
          <c:invertIfNegative val="0"/>
          <c:cat>
            <c:numRef>
              <c:f>Graphs!$A$29:$A$33</c:f>
              <c:numCache>
                <c:formatCode>General</c:formatCode>
                <c:ptCount val="5"/>
                <c:pt idx="0">
                  <c:v>2020</c:v>
                </c:pt>
                <c:pt idx="1">
                  <c:v>2019</c:v>
                </c:pt>
                <c:pt idx="2">
                  <c:v>2018</c:v>
                </c:pt>
                <c:pt idx="3">
                  <c:v>2017</c:v>
                </c:pt>
                <c:pt idx="4">
                  <c:v>2016</c:v>
                </c:pt>
              </c:numCache>
            </c:numRef>
          </c:cat>
          <c:val>
            <c:numRef>
              <c:f>Graphs!$C$29:$C$33</c:f>
              <c:numCache>
                <c:formatCode>General</c:formatCode>
                <c:ptCount val="5"/>
                <c:pt idx="0">
                  <c:v>-1058.9100000000001</c:v>
                </c:pt>
                <c:pt idx="1">
                  <c:v>558.94000000000005</c:v>
                </c:pt>
                <c:pt idx="2">
                  <c:v>475.90999999999997</c:v>
                </c:pt>
                <c:pt idx="3">
                  <c:v>941.68000000000006</c:v>
                </c:pt>
                <c:pt idx="4">
                  <c:v>52.740000000000009</c:v>
                </c:pt>
              </c:numCache>
            </c:numRef>
          </c:val>
          <c:extLst>
            <c:ext xmlns:c16="http://schemas.microsoft.com/office/drawing/2014/chart" uri="{C3380CC4-5D6E-409C-BE32-E72D297353CC}">
              <c16:uniqueId val="{00000001-281D-4413-A740-C13283EFFF3F}"/>
            </c:ext>
          </c:extLst>
        </c:ser>
        <c:dLbls>
          <c:showLegendKey val="0"/>
          <c:showVal val="0"/>
          <c:showCatName val="0"/>
          <c:showSerName val="0"/>
          <c:showPercent val="0"/>
          <c:showBubbleSize val="0"/>
        </c:dLbls>
        <c:gapWidth val="219"/>
        <c:overlap val="-27"/>
        <c:axId val="520397352"/>
        <c:axId val="520398008"/>
      </c:barChart>
      <c:catAx>
        <c:axId val="52039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98008"/>
        <c:crosses val="autoZero"/>
        <c:auto val="1"/>
        <c:lblAlgn val="ctr"/>
        <c:lblOffset val="100"/>
        <c:noMultiLvlLbl val="0"/>
      </c:catAx>
      <c:valAx>
        <c:axId val="52039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97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a:t>
            </a:r>
            <a:r>
              <a:rPr lang="en-US" baseline="0"/>
              <a:t> Turnover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Graphs!$B$37</c:f>
              <c:strCache>
                <c:ptCount val="1"/>
                <c:pt idx="0">
                  <c:v>Marriott International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Graphs!$A$38:$A$42</c:f>
              <c:numCache>
                <c:formatCode>General</c:formatCode>
                <c:ptCount val="5"/>
                <c:pt idx="0">
                  <c:v>2020</c:v>
                </c:pt>
                <c:pt idx="1">
                  <c:v>2019</c:v>
                </c:pt>
                <c:pt idx="2">
                  <c:v>2018</c:v>
                </c:pt>
                <c:pt idx="3">
                  <c:v>2017</c:v>
                </c:pt>
                <c:pt idx="4">
                  <c:v>2016</c:v>
                </c:pt>
              </c:numCache>
            </c:numRef>
          </c:xVal>
          <c:yVal>
            <c:numRef>
              <c:f>Graphs!$B$38:$B$42</c:f>
              <c:numCache>
                <c:formatCode>General</c:formatCode>
                <c:ptCount val="5"/>
                <c:pt idx="0">
                  <c:v>0.42494774079433995</c:v>
                </c:pt>
                <c:pt idx="1">
                  <c:v>0.86044269390936878</c:v>
                </c:pt>
                <c:pt idx="2">
                  <c:v>0.87137939719586932</c:v>
                </c:pt>
                <c:pt idx="3">
                  <c:v>0.85060722009648981</c:v>
                </c:pt>
                <c:pt idx="4">
                  <c:v>1.0195883793263185</c:v>
                </c:pt>
              </c:numCache>
            </c:numRef>
          </c:yVal>
          <c:smooth val="0"/>
          <c:extLst>
            <c:ext xmlns:c16="http://schemas.microsoft.com/office/drawing/2014/chart" uri="{C3380CC4-5D6E-409C-BE32-E72D297353CC}">
              <c16:uniqueId val="{00000000-1BAC-4053-8441-B9334F694B8D}"/>
            </c:ext>
          </c:extLst>
        </c:ser>
        <c:ser>
          <c:idx val="1"/>
          <c:order val="1"/>
          <c:tx>
            <c:strRef>
              <c:f>Graphs!$C$37</c:f>
              <c:strCache>
                <c:ptCount val="1"/>
                <c:pt idx="0">
                  <c:v>Hilton Worldwide Holding Inc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Graphs!$A$38:$A$42</c:f>
              <c:numCache>
                <c:formatCode>General</c:formatCode>
                <c:ptCount val="5"/>
                <c:pt idx="0">
                  <c:v>2020</c:v>
                </c:pt>
                <c:pt idx="1">
                  <c:v>2019</c:v>
                </c:pt>
                <c:pt idx="2">
                  <c:v>2018</c:v>
                </c:pt>
                <c:pt idx="3">
                  <c:v>2017</c:v>
                </c:pt>
                <c:pt idx="4">
                  <c:v>2016</c:v>
                </c:pt>
              </c:numCache>
            </c:numRef>
          </c:xVal>
          <c:yVal>
            <c:numRef>
              <c:f>Graphs!$C$38:$C$42</c:f>
              <c:numCache>
                <c:formatCode>General</c:formatCode>
                <c:ptCount val="5"/>
                <c:pt idx="0">
                  <c:v>0.2716321897073663</c:v>
                </c:pt>
                <c:pt idx="1">
                  <c:v>0.65294280187897213</c:v>
                </c:pt>
                <c:pt idx="2">
                  <c:v>0.62933257958520294</c:v>
                </c:pt>
                <c:pt idx="3">
                  <c:v>0.45114637577432809</c:v>
                </c:pt>
                <c:pt idx="4">
                  <c:v>0.28432222158029541</c:v>
                </c:pt>
              </c:numCache>
            </c:numRef>
          </c:yVal>
          <c:smooth val="0"/>
          <c:extLst>
            <c:ext xmlns:c16="http://schemas.microsoft.com/office/drawing/2014/chart" uri="{C3380CC4-5D6E-409C-BE32-E72D297353CC}">
              <c16:uniqueId val="{00000001-1BAC-4053-8441-B9334F694B8D}"/>
            </c:ext>
          </c:extLst>
        </c:ser>
        <c:dLbls>
          <c:showLegendKey val="0"/>
          <c:showVal val="0"/>
          <c:showCatName val="0"/>
          <c:showSerName val="0"/>
          <c:showPercent val="0"/>
          <c:showBubbleSize val="0"/>
        </c:dLbls>
        <c:axId val="413921104"/>
        <c:axId val="413921432"/>
      </c:scatterChart>
      <c:valAx>
        <c:axId val="41392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21432"/>
        <c:crosses val="autoZero"/>
        <c:crossBetween val="midCat"/>
      </c:valAx>
      <c:valAx>
        <c:axId val="413921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21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a:t>
            </a:r>
            <a:r>
              <a:rPr lang="en-US" baseline="0"/>
              <a:t> Turnover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Graphs!$B$46</c:f>
              <c:strCache>
                <c:ptCount val="1"/>
                <c:pt idx="0">
                  <c:v>Marriott International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Graphs!$A$47:$A$51</c:f>
              <c:numCache>
                <c:formatCode>General</c:formatCode>
                <c:ptCount val="5"/>
                <c:pt idx="0">
                  <c:v>2020</c:v>
                </c:pt>
                <c:pt idx="1">
                  <c:v>2019</c:v>
                </c:pt>
                <c:pt idx="2">
                  <c:v>2018</c:v>
                </c:pt>
                <c:pt idx="3">
                  <c:v>2017</c:v>
                </c:pt>
                <c:pt idx="4">
                  <c:v>2016</c:v>
                </c:pt>
              </c:numCache>
            </c:numRef>
          </c:xVal>
          <c:yVal>
            <c:numRef>
              <c:f>Graphs!$B$47:$B$51</c:f>
              <c:numCache>
                <c:formatCode>0.000</c:formatCode>
                <c:ptCount val="5"/>
                <c:pt idx="0">
                  <c:v>5.0785491232284414</c:v>
                </c:pt>
                <c:pt idx="1">
                  <c:v>9.2632508833922262</c:v>
                </c:pt>
                <c:pt idx="2">
                  <c:v>10.066925315227934</c:v>
                </c:pt>
                <c:pt idx="3">
                  <c:v>11.097124253933803</c:v>
                </c:pt>
                <c:pt idx="4">
                  <c:v>11.012866333095069</c:v>
                </c:pt>
              </c:numCache>
            </c:numRef>
          </c:yVal>
          <c:smooth val="0"/>
          <c:extLst>
            <c:ext xmlns:c16="http://schemas.microsoft.com/office/drawing/2014/chart" uri="{C3380CC4-5D6E-409C-BE32-E72D297353CC}">
              <c16:uniqueId val="{00000000-3267-4443-BF39-1417EBBC453C}"/>
            </c:ext>
          </c:extLst>
        </c:ser>
        <c:ser>
          <c:idx val="1"/>
          <c:order val="1"/>
          <c:tx>
            <c:strRef>
              <c:f>Graphs!$C$46</c:f>
              <c:strCache>
                <c:ptCount val="1"/>
                <c:pt idx="0">
                  <c:v>Hilton Worldwide Holding Inc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Graphs!$A$47:$A$51</c:f>
              <c:numCache>
                <c:formatCode>General</c:formatCode>
                <c:ptCount val="5"/>
                <c:pt idx="0">
                  <c:v>2020</c:v>
                </c:pt>
                <c:pt idx="1">
                  <c:v>2019</c:v>
                </c:pt>
                <c:pt idx="2">
                  <c:v>2018</c:v>
                </c:pt>
                <c:pt idx="3">
                  <c:v>2017</c:v>
                </c:pt>
                <c:pt idx="4">
                  <c:v>2016</c:v>
                </c:pt>
              </c:numCache>
            </c:numRef>
          </c:xVal>
          <c:yVal>
            <c:numRef>
              <c:f>Graphs!$C$47:$C$51</c:f>
              <c:numCache>
                <c:formatCode>0.000</c:formatCode>
                <c:ptCount val="5"/>
                <c:pt idx="0">
                  <c:v>4.2391732283464565</c:v>
                </c:pt>
                <c:pt idx="1">
                  <c:v>7.8407299875570304</c:v>
                </c:pt>
                <c:pt idx="2">
                  <c:v>8.2923649906890127</c:v>
                </c:pt>
                <c:pt idx="3">
                  <c:v>9.1263105341987014</c:v>
                </c:pt>
                <c:pt idx="4">
                  <c:v>7.8490164805954281</c:v>
                </c:pt>
              </c:numCache>
            </c:numRef>
          </c:yVal>
          <c:smooth val="0"/>
          <c:extLst>
            <c:ext xmlns:c16="http://schemas.microsoft.com/office/drawing/2014/chart" uri="{C3380CC4-5D6E-409C-BE32-E72D297353CC}">
              <c16:uniqueId val="{00000001-3267-4443-BF39-1417EBBC453C}"/>
            </c:ext>
          </c:extLst>
        </c:ser>
        <c:dLbls>
          <c:showLegendKey val="0"/>
          <c:showVal val="0"/>
          <c:showCatName val="0"/>
          <c:showSerName val="0"/>
          <c:showPercent val="0"/>
          <c:showBubbleSize val="0"/>
        </c:dLbls>
        <c:axId val="586891832"/>
        <c:axId val="586892160"/>
      </c:scatterChart>
      <c:valAx>
        <c:axId val="586891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92160"/>
        <c:crosses val="autoZero"/>
        <c:crossBetween val="midCat"/>
      </c:valAx>
      <c:valAx>
        <c:axId val="5868921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91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Graphs!$B$54</c:f>
              <c:strCache>
                <c:ptCount val="1"/>
                <c:pt idx="0">
                  <c:v>Marriott International</c:v>
                </c:pt>
              </c:strCache>
            </c:strRef>
          </c:tx>
          <c:spPr>
            <a:solidFill>
              <a:schemeClr val="accent1"/>
            </a:solidFill>
            <a:ln>
              <a:noFill/>
            </a:ln>
            <a:effectLst/>
          </c:spPr>
          <c:invertIfNegative val="0"/>
          <c:cat>
            <c:numRef>
              <c:f>Graphs!$A$55:$A$59</c:f>
              <c:numCache>
                <c:formatCode>General</c:formatCode>
                <c:ptCount val="5"/>
                <c:pt idx="0">
                  <c:v>2020</c:v>
                </c:pt>
                <c:pt idx="1">
                  <c:v>2019</c:v>
                </c:pt>
                <c:pt idx="2">
                  <c:v>2018</c:v>
                </c:pt>
                <c:pt idx="3">
                  <c:v>2017</c:v>
                </c:pt>
                <c:pt idx="4">
                  <c:v>2016</c:v>
                </c:pt>
              </c:numCache>
            </c:numRef>
          </c:cat>
          <c:val>
            <c:numRef>
              <c:f>Graphs!$B$55:$B$59</c:f>
              <c:numCache>
                <c:formatCode>0.000</c:formatCode>
                <c:ptCount val="5"/>
                <c:pt idx="0">
                  <c:v>0.49113351877607786</c:v>
                </c:pt>
                <c:pt idx="1">
                  <c:v>0.46832409764864458</c:v>
                </c:pt>
                <c:pt idx="2">
                  <c:v>0.42038216560509556</c:v>
                </c:pt>
                <c:pt idx="3">
                  <c:v>0.45707154742096506</c:v>
                </c:pt>
                <c:pt idx="4">
                  <c:v>0.65494462793860497</c:v>
                </c:pt>
              </c:numCache>
            </c:numRef>
          </c:val>
          <c:extLst>
            <c:ext xmlns:c16="http://schemas.microsoft.com/office/drawing/2014/chart" uri="{C3380CC4-5D6E-409C-BE32-E72D297353CC}">
              <c16:uniqueId val="{00000000-5A2F-4BB2-9803-C61A85052279}"/>
            </c:ext>
          </c:extLst>
        </c:ser>
        <c:ser>
          <c:idx val="1"/>
          <c:order val="1"/>
          <c:tx>
            <c:strRef>
              <c:f>Graphs!$C$54</c:f>
              <c:strCache>
                <c:ptCount val="1"/>
                <c:pt idx="0">
                  <c:v>Hilton Worldwide Holding Inc</c:v>
                </c:pt>
              </c:strCache>
            </c:strRef>
          </c:tx>
          <c:spPr>
            <a:solidFill>
              <a:schemeClr val="accent2"/>
            </a:solidFill>
            <a:ln>
              <a:noFill/>
            </a:ln>
            <a:effectLst/>
          </c:spPr>
          <c:invertIfNegative val="0"/>
          <c:cat>
            <c:numRef>
              <c:f>Graphs!$A$55:$A$59</c:f>
              <c:numCache>
                <c:formatCode>General</c:formatCode>
                <c:ptCount val="5"/>
                <c:pt idx="0">
                  <c:v>2020</c:v>
                </c:pt>
                <c:pt idx="1">
                  <c:v>2019</c:v>
                </c:pt>
                <c:pt idx="2">
                  <c:v>2018</c:v>
                </c:pt>
                <c:pt idx="3">
                  <c:v>2017</c:v>
                </c:pt>
                <c:pt idx="4">
                  <c:v>2016</c:v>
                </c:pt>
              </c:numCache>
            </c:numRef>
          </c:cat>
          <c:val>
            <c:numRef>
              <c:f>Graphs!$C$55:$C$59</c:f>
              <c:numCache>
                <c:formatCode>0.000</c:formatCode>
                <c:ptCount val="5"/>
                <c:pt idx="0">
                  <c:v>1.7285067873303168</c:v>
                </c:pt>
                <c:pt idx="1">
                  <c:v>0.72901428073841867</c:v>
                </c:pt>
                <c:pt idx="2">
                  <c:v>0.75831739961759081</c:v>
                </c:pt>
                <c:pt idx="3">
                  <c:v>0.89945652173913049</c:v>
                </c:pt>
                <c:pt idx="4">
                  <c:v>1.3252608047690015</c:v>
                </c:pt>
              </c:numCache>
            </c:numRef>
          </c:val>
          <c:extLst>
            <c:ext xmlns:c16="http://schemas.microsoft.com/office/drawing/2014/chart" uri="{C3380CC4-5D6E-409C-BE32-E72D297353CC}">
              <c16:uniqueId val="{00000001-5A2F-4BB2-9803-C61A85052279}"/>
            </c:ext>
          </c:extLst>
        </c:ser>
        <c:dLbls>
          <c:showLegendKey val="0"/>
          <c:showVal val="0"/>
          <c:showCatName val="0"/>
          <c:showSerName val="0"/>
          <c:showPercent val="0"/>
          <c:showBubbleSize val="0"/>
        </c:dLbls>
        <c:gapWidth val="219"/>
        <c:overlap val="-27"/>
        <c:axId val="523470776"/>
        <c:axId val="581415760"/>
      </c:barChart>
      <c:catAx>
        <c:axId val="52347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15760"/>
        <c:crosses val="autoZero"/>
        <c:auto val="1"/>
        <c:lblAlgn val="ctr"/>
        <c:lblOffset val="100"/>
        <c:noMultiLvlLbl val="0"/>
      </c:catAx>
      <c:valAx>
        <c:axId val="581415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Cashflow to Current Liabilities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Graphs!$B$62</c:f>
              <c:strCache>
                <c:ptCount val="1"/>
                <c:pt idx="0">
                  <c:v>Marriott International</c:v>
                </c:pt>
              </c:strCache>
            </c:strRef>
          </c:tx>
          <c:spPr>
            <a:solidFill>
              <a:schemeClr val="accent1"/>
            </a:solidFill>
            <a:ln>
              <a:noFill/>
            </a:ln>
            <a:effectLst/>
          </c:spPr>
          <c:invertIfNegative val="0"/>
          <c:cat>
            <c:numRef>
              <c:f>Graphs!$A$63:$A$67</c:f>
              <c:numCache>
                <c:formatCode>General</c:formatCode>
                <c:ptCount val="5"/>
                <c:pt idx="0">
                  <c:v>2020</c:v>
                </c:pt>
                <c:pt idx="1">
                  <c:v>2019</c:v>
                </c:pt>
                <c:pt idx="2">
                  <c:v>2018</c:v>
                </c:pt>
                <c:pt idx="3">
                  <c:v>2017</c:v>
                </c:pt>
                <c:pt idx="4">
                  <c:v>2016</c:v>
                </c:pt>
              </c:numCache>
            </c:numRef>
          </c:cat>
          <c:val>
            <c:numRef>
              <c:f>Graphs!$B$63:$B$67</c:f>
              <c:numCache>
                <c:formatCode>0.000</c:formatCode>
                <c:ptCount val="5"/>
                <c:pt idx="0">
                  <c:v>0.28494436717663424</c:v>
                </c:pt>
                <c:pt idx="1">
                  <c:v>0.2523588437921222</c:v>
                </c:pt>
                <c:pt idx="2">
                  <c:v>0.36616436228056548</c:v>
                </c:pt>
                <c:pt idx="3">
                  <c:v>0.37054908485856908</c:v>
                </c:pt>
                <c:pt idx="4">
                  <c:v>0.30736351272585971</c:v>
                </c:pt>
              </c:numCache>
            </c:numRef>
          </c:val>
          <c:extLst>
            <c:ext xmlns:c16="http://schemas.microsoft.com/office/drawing/2014/chart" uri="{C3380CC4-5D6E-409C-BE32-E72D297353CC}">
              <c16:uniqueId val="{00000000-1583-419B-A81F-EB8A163980FF}"/>
            </c:ext>
          </c:extLst>
        </c:ser>
        <c:ser>
          <c:idx val="1"/>
          <c:order val="1"/>
          <c:tx>
            <c:strRef>
              <c:f>Graphs!$C$62</c:f>
              <c:strCache>
                <c:ptCount val="1"/>
                <c:pt idx="0">
                  <c:v>Hilton Worldwide Holding Inc</c:v>
                </c:pt>
              </c:strCache>
            </c:strRef>
          </c:tx>
          <c:spPr>
            <a:solidFill>
              <a:schemeClr val="accent2"/>
            </a:solidFill>
            <a:ln>
              <a:noFill/>
            </a:ln>
            <a:effectLst/>
          </c:spPr>
          <c:invertIfNegative val="0"/>
          <c:cat>
            <c:numRef>
              <c:f>Graphs!$A$63:$A$67</c:f>
              <c:numCache>
                <c:formatCode>General</c:formatCode>
                <c:ptCount val="5"/>
                <c:pt idx="0">
                  <c:v>2020</c:v>
                </c:pt>
                <c:pt idx="1">
                  <c:v>2019</c:v>
                </c:pt>
                <c:pt idx="2">
                  <c:v>2018</c:v>
                </c:pt>
                <c:pt idx="3">
                  <c:v>2017</c:v>
                </c:pt>
                <c:pt idx="4">
                  <c:v>2016</c:v>
                </c:pt>
              </c:numCache>
            </c:numRef>
          </c:cat>
          <c:val>
            <c:numRef>
              <c:f>Graphs!$C$63:$C$67</c:f>
              <c:numCache>
                <c:formatCode>0.000</c:formatCode>
                <c:ptCount val="5"/>
                <c:pt idx="0">
                  <c:v>0.29123817359111476</c:v>
                </c:pt>
                <c:pt idx="1">
                  <c:v>0.48206199930337862</c:v>
                </c:pt>
                <c:pt idx="2">
                  <c:v>0.47992351816443596</c:v>
                </c:pt>
                <c:pt idx="3">
                  <c:v>0.41847826086956524</c:v>
                </c:pt>
                <c:pt idx="4">
                  <c:v>0.50856929955290608</c:v>
                </c:pt>
              </c:numCache>
            </c:numRef>
          </c:val>
          <c:extLst>
            <c:ext xmlns:c16="http://schemas.microsoft.com/office/drawing/2014/chart" uri="{C3380CC4-5D6E-409C-BE32-E72D297353CC}">
              <c16:uniqueId val="{00000001-1583-419B-A81F-EB8A163980FF}"/>
            </c:ext>
          </c:extLst>
        </c:ser>
        <c:dLbls>
          <c:showLegendKey val="0"/>
          <c:showVal val="0"/>
          <c:showCatName val="0"/>
          <c:showSerName val="0"/>
          <c:showPercent val="0"/>
          <c:showBubbleSize val="0"/>
        </c:dLbls>
        <c:gapWidth val="219"/>
        <c:overlap val="-27"/>
        <c:axId val="587764816"/>
        <c:axId val="587765144"/>
      </c:barChart>
      <c:catAx>
        <c:axId val="5877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65144"/>
        <c:crosses val="autoZero"/>
        <c:auto val="1"/>
        <c:lblAlgn val="ctr"/>
        <c:lblOffset val="100"/>
        <c:noMultiLvlLbl val="0"/>
      </c:catAx>
      <c:valAx>
        <c:axId val="5877651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to Equity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Graphs!$B$70</c:f>
              <c:strCache>
                <c:ptCount val="1"/>
                <c:pt idx="0">
                  <c:v>Marriott International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Graphs!$A$71:$A$75</c:f>
              <c:numCache>
                <c:formatCode>General</c:formatCode>
                <c:ptCount val="5"/>
                <c:pt idx="0">
                  <c:v>2020</c:v>
                </c:pt>
                <c:pt idx="1">
                  <c:v>2019</c:v>
                </c:pt>
                <c:pt idx="2">
                  <c:v>2018</c:v>
                </c:pt>
                <c:pt idx="3">
                  <c:v>2017</c:v>
                </c:pt>
                <c:pt idx="4">
                  <c:v>2016</c:v>
                </c:pt>
              </c:numCache>
            </c:numRef>
          </c:xVal>
          <c:yVal>
            <c:numRef>
              <c:f>Graphs!$B$71:$B$75</c:f>
              <c:numCache>
                <c:formatCode>0.000</c:formatCode>
                <c:ptCount val="5"/>
                <c:pt idx="0">
                  <c:v>8.9160979526294657</c:v>
                </c:pt>
                <c:pt idx="1">
                  <c:v>41.895547945205479</c:v>
                </c:pt>
                <c:pt idx="2">
                  <c:v>10.967676767676767</c:v>
                </c:pt>
                <c:pt idx="3">
                  <c:v>-11.508117595436595</c:v>
                </c:pt>
                <c:pt idx="4">
                  <c:v>113.95238095238095</c:v>
                </c:pt>
              </c:numCache>
            </c:numRef>
          </c:yVal>
          <c:smooth val="0"/>
          <c:extLst>
            <c:ext xmlns:c16="http://schemas.microsoft.com/office/drawing/2014/chart" uri="{C3380CC4-5D6E-409C-BE32-E72D297353CC}">
              <c16:uniqueId val="{00000000-D7A6-4551-B6DB-0A4E9C59E0B7}"/>
            </c:ext>
          </c:extLst>
        </c:ser>
        <c:ser>
          <c:idx val="1"/>
          <c:order val="1"/>
          <c:tx>
            <c:strRef>
              <c:f>Graphs!$C$70</c:f>
              <c:strCache>
                <c:ptCount val="1"/>
                <c:pt idx="0">
                  <c:v>Hilton Worldwide Holding Inc</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Graphs!$A$71:$A$75</c:f>
              <c:numCache>
                <c:formatCode>General</c:formatCode>
                <c:ptCount val="5"/>
                <c:pt idx="0">
                  <c:v>2020</c:v>
                </c:pt>
                <c:pt idx="1">
                  <c:v>2019</c:v>
                </c:pt>
                <c:pt idx="2">
                  <c:v>2018</c:v>
                </c:pt>
                <c:pt idx="3">
                  <c:v>2017</c:v>
                </c:pt>
                <c:pt idx="4">
                  <c:v>2016</c:v>
                </c:pt>
              </c:numCache>
            </c:numRef>
          </c:xVal>
          <c:yVal>
            <c:numRef>
              <c:f>Graphs!$C$71:$C$75</c:f>
              <c:numCache>
                <c:formatCode>0.000</c:formatCode>
                <c:ptCount val="5"/>
                <c:pt idx="0">
                  <c:v>-12.275235531628534</c:v>
                </c:pt>
                <c:pt idx="1">
                  <c:v>-32.688559322033896</c:v>
                </c:pt>
                <c:pt idx="2">
                  <c:v>24.080645161290324</c:v>
                </c:pt>
                <c:pt idx="3">
                  <c:v>5.895421686746988</c:v>
                </c:pt>
                <c:pt idx="4">
                  <c:v>3.4812788510856558</c:v>
                </c:pt>
              </c:numCache>
            </c:numRef>
          </c:yVal>
          <c:smooth val="0"/>
          <c:extLst>
            <c:ext xmlns:c16="http://schemas.microsoft.com/office/drawing/2014/chart" uri="{C3380CC4-5D6E-409C-BE32-E72D297353CC}">
              <c16:uniqueId val="{00000001-D7A6-4551-B6DB-0A4E9C59E0B7}"/>
            </c:ext>
          </c:extLst>
        </c:ser>
        <c:dLbls>
          <c:showLegendKey val="0"/>
          <c:showVal val="0"/>
          <c:showCatName val="0"/>
          <c:showSerName val="0"/>
          <c:showPercent val="0"/>
          <c:showBubbleSize val="0"/>
        </c:dLbls>
        <c:axId val="591553040"/>
        <c:axId val="591551400"/>
      </c:scatterChart>
      <c:valAx>
        <c:axId val="591553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1400"/>
        <c:crosses val="autoZero"/>
        <c:crossBetween val="midCat"/>
      </c:valAx>
      <c:valAx>
        <c:axId val="5915514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3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339725</xdr:colOff>
      <xdr:row>0</xdr:row>
      <xdr:rowOff>0</xdr:rowOff>
    </xdr:from>
    <xdr:to>
      <xdr:col>18</xdr:col>
      <xdr:colOff>34925</xdr:colOff>
      <xdr:row>15</xdr:row>
      <xdr:rowOff>165100</xdr:rowOff>
    </xdr:to>
    <xdr:graphicFrame macro="">
      <xdr:nvGraphicFramePr>
        <xdr:cNvPr id="4" name="Chart 3">
          <a:extLst>
            <a:ext uri="{FF2B5EF4-FFF2-40B4-BE49-F238E27FC236}">
              <a16:creationId xmlns:a16="http://schemas.microsoft.com/office/drawing/2014/main" id="{204CA00C-C119-4844-9383-559147D8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1647825</xdr:colOff>
      <xdr:row>0</xdr:row>
      <xdr:rowOff>60325</xdr:rowOff>
    </xdr:from>
    <xdr:to>
      <xdr:col>10</xdr:col>
      <xdr:colOff>168275</xdr:colOff>
      <xdr:row>15</xdr:row>
      <xdr:rowOff>41275</xdr:rowOff>
    </xdr:to>
    <xdr:graphicFrame macro="">
      <xdr:nvGraphicFramePr>
        <xdr:cNvPr id="5" name="Chart 4">
          <a:extLst>
            <a:ext uri="{FF2B5EF4-FFF2-40B4-BE49-F238E27FC236}">
              <a16:creationId xmlns:a16="http://schemas.microsoft.com/office/drawing/2014/main" id="{024B68AC-5D72-4BBA-922C-0C5789957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34925</xdr:colOff>
      <xdr:row>16</xdr:row>
      <xdr:rowOff>34925</xdr:rowOff>
    </xdr:from>
    <xdr:to>
      <xdr:col>18</xdr:col>
      <xdr:colOff>339725</xdr:colOff>
      <xdr:row>31</xdr:row>
      <xdr:rowOff>15875</xdr:rowOff>
    </xdr:to>
    <xdr:graphicFrame macro="">
      <xdr:nvGraphicFramePr>
        <xdr:cNvPr id="7" name="Chart 6">
          <a:extLst>
            <a:ext uri="{FF2B5EF4-FFF2-40B4-BE49-F238E27FC236}">
              <a16:creationId xmlns:a16="http://schemas.microsoft.com/office/drawing/2014/main" id="{5D2F874C-F2A7-4E8C-93E5-8A1C65C5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193675</xdr:colOff>
      <xdr:row>16</xdr:row>
      <xdr:rowOff>28575</xdr:rowOff>
    </xdr:from>
    <xdr:to>
      <xdr:col>10</xdr:col>
      <xdr:colOff>498475</xdr:colOff>
      <xdr:row>31</xdr:row>
      <xdr:rowOff>9525</xdr:rowOff>
    </xdr:to>
    <xdr:graphicFrame macro="">
      <xdr:nvGraphicFramePr>
        <xdr:cNvPr id="8" name="Chart 7">
          <a:extLst>
            <a:ext uri="{FF2B5EF4-FFF2-40B4-BE49-F238E27FC236}">
              <a16:creationId xmlns:a16="http://schemas.microsoft.com/office/drawing/2014/main" id="{C4827DBC-7E81-4B73-A1AA-0B4D91CB3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422275</xdr:colOff>
      <xdr:row>33</xdr:row>
      <xdr:rowOff>28575</xdr:rowOff>
    </xdr:from>
    <xdr:to>
      <xdr:col>11</xdr:col>
      <xdr:colOff>117475</xdr:colOff>
      <xdr:row>50</xdr:row>
      <xdr:rowOff>9525</xdr:rowOff>
    </xdr:to>
    <xdr:graphicFrame macro="">
      <xdr:nvGraphicFramePr>
        <xdr:cNvPr id="9" name="Chart 8">
          <a:extLst>
            <a:ext uri="{FF2B5EF4-FFF2-40B4-BE49-F238E27FC236}">
              <a16:creationId xmlns:a16="http://schemas.microsoft.com/office/drawing/2014/main" id="{68C01285-BCC6-4A3C-B819-13D3EF952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600075</xdr:colOff>
      <xdr:row>32</xdr:row>
      <xdr:rowOff>174625</xdr:rowOff>
    </xdr:from>
    <xdr:to>
      <xdr:col>19</xdr:col>
      <xdr:colOff>295275</xdr:colOff>
      <xdr:row>47</xdr:row>
      <xdr:rowOff>155575</xdr:rowOff>
    </xdr:to>
    <xdr:graphicFrame macro="">
      <xdr:nvGraphicFramePr>
        <xdr:cNvPr id="10" name="Chart 9">
          <a:extLst>
            <a:ext uri="{FF2B5EF4-FFF2-40B4-BE49-F238E27FC236}">
              <a16:creationId xmlns:a16="http://schemas.microsoft.com/office/drawing/2014/main" id="{8990D359-AEAB-4769-9B74-97AE491CA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333375</xdr:colOff>
      <xdr:row>50</xdr:row>
      <xdr:rowOff>79375</xdr:rowOff>
    </xdr:from>
    <xdr:to>
      <xdr:col>11</xdr:col>
      <xdr:colOff>28575</xdr:colOff>
      <xdr:row>65</xdr:row>
      <xdr:rowOff>60325</xdr:rowOff>
    </xdr:to>
    <xdr:graphicFrame macro="">
      <xdr:nvGraphicFramePr>
        <xdr:cNvPr id="11" name="Chart 10">
          <a:extLst>
            <a:ext uri="{FF2B5EF4-FFF2-40B4-BE49-F238E27FC236}">
              <a16:creationId xmlns:a16="http://schemas.microsoft.com/office/drawing/2014/main" id="{CA979B3A-2769-45F2-BF50-5891C9427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492125</xdr:colOff>
      <xdr:row>50</xdr:row>
      <xdr:rowOff>85725</xdr:rowOff>
    </xdr:from>
    <xdr:to>
      <xdr:col>19</xdr:col>
      <xdr:colOff>187325</xdr:colOff>
      <xdr:row>65</xdr:row>
      <xdr:rowOff>66675</xdr:rowOff>
    </xdr:to>
    <xdr:graphicFrame macro="">
      <xdr:nvGraphicFramePr>
        <xdr:cNvPr id="12" name="Chart 11">
          <a:extLst>
            <a:ext uri="{FF2B5EF4-FFF2-40B4-BE49-F238E27FC236}">
              <a16:creationId xmlns:a16="http://schemas.microsoft.com/office/drawing/2014/main" id="{1293CAAD-FC7E-46A7-99E7-1020723B8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568325</xdr:colOff>
      <xdr:row>65</xdr:row>
      <xdr:rowOff>149225</xdr:rowOff>
    </xdr:from>
    <xdr:to>
      <xdr:col>11</xdr:col>
      <xdr:colOff>263525</xdr:colOff>
      <xdr:row>80</xdr:row>
      <xdr:rowOff>130175</xdr:rowOff>
    </xdr:to>
    <xdr:graphicFrame macro="">
      <xdr:nvGraphicFramePr>
        <xdr:cNvPr id="13" name="Chart 12">
          <a:extLst>
            <a:ext uri="{FF2B5EF4-FFF2-40B4-BE49-F238E27FC236}">
              <a16:creationId xmlns:a16="http://schemas.microsoft.com/office/drawing/2014/main" id="{61F5812A-06C7-40E6-8A6D-5A33F754D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9AF2-5A11-4954-A932-868FE35BA274}">
  <dimension ref="A1:G46"/>
  <sheetViews>
    <sheetView topLeftCell="A15" workbookViewId="0">
      <selection activeCell="I38" sqref="I38"/>
    </sheetView>
  </sheetViews>
  <sheetFormatPr defaultRowHeight="14.5"/>
  <cols>
    <col min="1" max="1" width="31.54296875" customWidth="1"/>
    <col min="3" max="7" width="9" bestFit="1" customWidth="1"/>
  </cols>
  <sheetData>
    <row r="1" spans="1:7">
      <c r="A1" s="66" t="s">
        <v>0</v>
      </c>
      <c r="B1" s="67"/>
      <c r="C1" s="68" t="s">
        <v>1</v>
      </c>
      <c r="D1" s="67"/>
      <c r="E1" s="67"/>
      <c r="F1" s="7"/>
      <c r="G1" s="7"/>
    </row>
    <row r="2" spans="1:7" ht="29">
      <c r="A2" s="67"/>
      <c r="B2" s="67"/>
      <c r="C2" s="12" t="s">
        <v>2</v>
      </c>
      <c r="D2" s="12" t="s">
        <v>3</v>
      </c>
      <c r="E2" s="12" t="s">
        <v>4</v>
      </c>
      <c r="F2" s="12" t="s">
        <v>110</v>
      </c>
      <c r="G2" s="12" t="s">
        <v>111</v>
      </c>
    </row>
    <row r="3" spans="1:7">
      <c r="A3" s="13" t="s">
        <v>5</v>
      </c>
      <c r="B3" s="7"/>
      <c r="C3" s="7"/>
      <c r="D3" s="7"/>
      <c r="E3" s="7"/>
      <c r="F3" s="7"/>
      <c r="G3" s="7"/>
    </row>
    <row r="4" spans="1:7">
      <c r="A4" s="14" t="s">
        <v>6</v>
      </c>
      <c r="B4" s="7"/>
      <c r="C4" s="15">
        <v>10571</v>
      </c>
      <c r="D4" s="15">
        <v>20972</v>
      </c>
      <c r="E4" s="15">
        <v>20758</v>
      </c>
      <c r="F4" s="15">
        <v>20452</v>
      </c>
      <c r="G4" s="15">
        <v>15407</v>
      </c>
    </row>
    <row r="5" spans="1:7">
      <c r="A5" s="13" t="s">
        <v>7</v>
      </c>
      <c r="B5" s="7"/>
      <c r="C5" s="7"/>
      <c r="D5" s="7"/>
      <c r="E5" s="7"/>
      <c r="F5" s="7"/>
      <c r="G5" s="7"/>
    </row>
    <row r="6" spans="1:7" ht="29">
      <c r="A6" s="14" t="s">
        <v>8</v>
      </c>
      <c r="B6" s="7"/>
      <c r="C6" s="16">
        <v>346</v>
      </c>
      <c r="D6" s="16">
        <v>341</v>
      </c>
      <c r="E6" s="16">
        <v>226</v>
      </c>
      <c r="F6" s="16">
        <v>229</v>
      </c>
      <c r="G6" s="16">
        <v>119</v>
      </c>
    </row>
    <row r="7" spans="1:7">
      <c r="A7" s="14" t="s">
        <v>9</v>
      </c>
      <c r="B7" s="7"/>
      <c r="C7" s="16">
        <v>762</v>
      </c>
      <c r="D7" s="16">
        <v>938</v>
      </c>
      <c r="E7" s="16">
        <v>927</v>
      </c>
      <c r="F7" s="16">
        <v>921</v>
      </c>
      <c r="G7" s="16">
        <v>743</v>
      </c>
    </row>
    <row r="8" spans="1:7" ht="29">
      <c r="A8" s="14" t="s">
        <v>10</v>
      </c>
      <c r="B8" s="7"/>
      <c r="C8" s="16">
        <v>267</v>
      </c>
      <c r="D8" s="16">
        <v>138</v>
      </c>
      <c r="E8" s="16">
        <v>155</v>
      </c>
      <c r="F8" s="16">
        <v>159</v>
      </c>
      <c r="G8" s="16">
        <v>386</v>
      </c>
    </row>
    <row r="9" spans="1:7">
      <c r="A9" s="14" t="s">
        <v>11</v>
      </c>
      <c r="B9" s="7"/>
      <c r="C9" s="16">
        <v>10487</v>
      </c>
      <c r="D9" s="16">
        <v>19172</v>
      </c>
      <c r="E9" s="16">
        <v>18392</v>
      </c>
      <c r="F9" s="16">
        <v>17948</v>
      </c>
      <c r="G9" s="16">
        <v>13983</v>
      </c>
    </row>
    <row r="10" spans="1:7">
      <c r="A10" s="14" t="s">
        <v>12</v>
      </c>
      <c r="B10" s="7"/>
      <c r="C10" s="16">
        <v>84</v>
      </c>
      <c r="D10" s="16">
        <v>1800</v>
      </c>
      <c r="E10" s="16">
        <v>2366</v>
      </c>
      <c r="F10" s="16">
        <v>2504</v>
      </c>
      <c r="G10" s="16">
        <v>1424</v>
      </c>
    </row>
    <row r="11" spans="1:7">
      <c r="A11" s="14" t="s">
        <v>13</v>
      </c>
      <c r="B11" s="14" t="s">
        <v>14</v>
      </c>
      <c r="C11" s="16">
        <v>9</v>
      </c>
      <c r="D11" s="16">
        <v>154</v>
      </c>
      <c r="E11" s="16">
        <v>194</v>
      </c>
      <c r="F11" s="16">
        <v>688</v>
      </c>
      <c r="G11" s="16">
        <v>5</v>
      </c>
    </row>
    <row r="12" spans="1:7">
      <c r="A12" s="14" t="s">
        <v>15</v>
      </c>
      <c r="B12" s="14" t="s">
        <v>14</v>
      </c>
      <c r="C12" s="16">
        <v>-445</v>
      </c>
      <c r="D12" s="16">
        <v>-394</v>
      </c>
      <c r="E12" s="16">
        <v>-340</v>
      </c>
      <c r="F12" s="16">
        <v>-288</v>
      </c>
      <c r="G12" s="16">
        <v>-234</v>
      </c>
    </row>
    <row r="13" spans="1:7">
      <c r="A13" s="14" t="s">
        <v>16</v>
      </c>
      <c r="B13" s="14" t="s">
        <v>14</v>
      </c>
      <c r="C13" s="16">
        <v>27</v>
      </c>
      <c r="D13" s="16">
        <v>26</v>
      </c>
      <c r="E13" s="16">
        <v>22</v>
      </c>
      <c r="F13" s="16">
        <v>38</v>
      </c>
      <c r="G13" s="16">
        <v>35</v>
      </c>
    </row>
    <row r="14" spans="1:7">
      <c r="A14" s="14" t="s">
        <v>17</v>
      </c>
      <c r="B14" s="14" t="s">
        <v>14</v>
      </c>
      <c r="C14" s="16">
        <v>-141</v>
      </c>
      <c r="D14" s="16">
        <v>13</v>
      </c>
      <c r="E14" s="16">
        <v>103</v>
      </c>
      <c r="F14" s="16">
        <v>40</v>
      </c>
      <c r="G14" s="16">
        <v>9</v>
      </c>
    </row>
    <row r="15" spans="1:7" ht="29">
      <c r="A15" s="14" t="s">
        <v>18</v>
      </c>
      <c r="B15" s="7"/>
      <c r="C15" s="16">
        <v>-466</v>
      </c>
      <c r="D15" s="16">
        <v>1599</v>
      </c>
      <c r="E15" s="16">
        <v>2345</v>
      </c>
      <c r="F15" s="16">
        <v>2982</v>
      </c>
      <c r="G15" s="16">
        <v>1239</v>
      </c>
    </row>
    <row r="16" spans="1:7">
      <c r="A16" s="14" t="s">
        <v>19</v>
      </c>
      <c r="B16" s="7"/>
      <c r="C16" s="16">
        <v>199</v>
      </c>
      <c r="D16" s="16">
        <v>-326</v>
      </c>
      <c r="E16" s="16">
        <v>-438</v>
      </c>
      <c r="F16" s="16">
        <v>-1523</v>
      </c>
      <c r="G16" s="16">
        <v>-431</v>
      </c>
    </row>
    <row r="17" spans="1:7">
      <c r="A17" s="14" t="s">
        <v>20</v>
      </c>
      <c r="B17" s="7"/>
      <c r="C17" s="15">
        <v>-267</v>
      </c>
      <c r="D17" s="15">
        <v>1273</v>
      </c>
      <c r="E17" s="15">
        <v>1907</v>
      </c>
      <c r="F17" s="15">
        <v>1459</v>
      </c>
      <c r="G17" s="15">
        <v>808</v>
      </c>
    </row>
    <row r="18" spans="1:7">
      <c r="A18" s="13" t="s">
        <v>21</v>
      </c>
      <c r="B18" s="7"/>
      <c r="C18" s="7"/>
      <c r="D18" s="7"/>
      <c r="E18" s="7"/>
      <c r="F18" s="7"/>
      <c r="G18" s="7"/>
    </row>
    <row r="19" spans="1:7" ht="29">
      <c r="A19" s="14" t="s">
        <v>22</v>
      </c>
      <c r="B19" s="7"/>
      <c r="C19" s="23">
        <v>-0.82</v>
      </c>
      <c r="D19" s="23">
        <v>3.83</v>
      </c>
      <c r="E19" s="23">
        <v>5.45</v>
      </c>
      <c r="F19" s="23">
        <v>3.89</v>
      </c>
      <c r="G19" s="23">
        <v>2.78</v>
      </c>
    </row>
    <row r="20" spans="1:7" ht="29">
      <c r="A20" s="14" t="s">
        <v>23</v>
      </c>
      <c r="B20" s="7"/>
      <c r="C20" s="23">
        <v>-0.82</v>
      </c>
      <c r="D20" s="23">
        <v>3.8</v>
      </c>
      <c r="E20" s="23">
        <v>5.38</v>
      </c>
      <c r="F20" s="23">
        <v>3.84</v>
      </c>
      <c r="G20" s="23">
        <v>2.73</v>
      </c>
    </row>
    <row r="21" spans="1:7">
      <c r="A21" s="14" t="s">
        <v>24</v>
      </c>
      <c r="B21" s="7"/>
      <c r="C21" s="7"/>
      <c r="D21" s="7"/>
      <c r="E21" s="7"/>
      <c r="F21" s="7"/>
      <c r="G21" s="7"/>
    </row>
    <row r="22" spans="1:7">
      <c r="A22" s="13" t="s">
        <v>5</v>
      </c>
      <c r="B22" s="7"/>
      <c r="C22" s="7"/>
      <c r="D22" s="7"/>
      <c r="E22" s="7"/>
      <c r="F22" s="7"/>
      <c r="G22" s="7"/>
    </row>
    <row r="23" spans="1:7">
      <c r="A23" s="14" t="s">
        <v>25</v>
      </c>
      <c r="B23" s="7"/>
      <c r="C23" s="15">
        <v>443</v>
      </c>
      <c r="D23" s="15">
        <v>1180</v>
      </c>
      <c r="E23" s="15">
        <v>1140</v>
      </c>
      <c r="F23" s="15">
        <v>1102</v>
      </c>
      <c r="G23" s="15">
        <v>806</v>
      </c>
    </row>
    <row r="24" spans="1:7">
      <c r="A24" s="14" t="s">
        <v>26</v>
      </c>
      <c r="B24" s="7"/>
      <c r="C24" s="7"/>
      <c r="D24" s="7"/>
      <c r="E24" s="7"/>
      <c r="F24" s="7"/>
      <c r="G24" s="7"/>
    </row>
    <row r="25" spans="1:7">
      <c r="A25" s="13" t="s">
        <v>5</v>
      </c>
      <c r="B25" s="7"/>
      <c r="C25" s="7"/>
      <c r="D25" s="7"/>
      <c r="E25" s="7"/>
      <c r="F25" s="7"/>
      <c r="G25" s="7"/>
    </row>
    <row r="26" spans="1:7">
      <c r="A26" s="14" t="s">
        <v>25</v>
      </c>
      <c r="B26" s="7"/>
      <c r="C26" s="16">
        <v>1153</v>
      </c>
      <c r="D26" s="16">
        <v>2006</v>
      </c>
      <c r="E26" s="16">
        <v>1849</v>
      </c>
      <c r="F26" s="16">
        <v>1586</v>
      </c>
      <c r="G26" s="16">
        <v>1157</v>
      </c>
    </row>
    <row r="27" spans="1:7">
      <c r="A27" s="14" t="s">
        <v>27</v>
      </c>
      <c r="B27" s="7"/>
      <c r="C27" s="7"/>
      <c r="D27" s="7"/>
      <c r="E27" s="7"/>
      <c r="F27" s="7"/>
      <c r="G27" s="7"/>
    </row>
    <row r="28" spans="1:7">
      <c r="A28" s="13" t="s">
        <v>5</v>
      </c>
      <c r="B28" s="7"/>
      <c r="C28" s="7"/>
      <c r="D28" s="7"/>
      <c r="E28" s="7"/>
      <c r="F28" s="7"/>
      <c r="G28" s="7"/>
    </row>
    <row r="29" spans="1:7">
      <c r="A29" s="14" t="s">
        <v>25</v>
      </c>
      <c r="B29" s="7"/>
      <c r="C29" s="16">
        <v>87</v>
      </c>
      <c r="D29" s="16">
        <v>637</v>
      </c>
      <c r="E29" s="16">
        <v>649</v>
      </c>
      <c r="F29" s="16">
        <v>607</v>
      </c>
      <c r="G29" s="16">
        <v>425</v>
      </c>
    </row>
    <row r="30" spans="1:7">
      <c r="A30" s="14" t="s">
        <v>28</v>
      </c>
      <c r="B30" s="7"/>
      <c r="C30" s="7"/>
      <c r="D30" s="7"/>
      <c r="E30" s="7"/>
      <c r="F30" s="7"/>
      <c r="G30" s="7"/>
    </row>
    <row r="31" spans="1:7">
      <c r="A31" s="13" t="s">
        <v>5</v>
      </c>
      <c r="B31" s="7"/>
      <c r="C31" s="7"/>
      <c r="D31" s="7"/>
      <c r="E31" s="7"/>
      <c r="F31" s="7"/>
      <c r="G31" s="7"/>
    </row>
    <row r="32" spans="1:7">
      <c r="A32" s="14" t="s">
        <v>25</v>
      </c>
      <c r="B32" s="7"/>
      <c r="C32" s="16">
        <v>1683</v>
      </c>
      <c r="D32" s="16">
        <v>3823</v>
      </c>
      <c r="E32" s="16">
        <v>3638</v>
      </c>
      <c r="F32" s="16">
        <v>3295</v>
      </c>
      <c r="G32" s="16">
        <v>2388</v>
      </c>
    </row>
    <row r="33" spans="1:7">
      <c r="A33" s="14" t="s">
        <v>29</v>
      </c>
      <c r="B33" s="7"/>
      <c r="C33" s="16">
        <v>-132</v>
      </c>
      <c r="D33" s="16">
        <v>-62</v>
      </c>
      <c r="E33" s="16">
        <v>-58</v>
      </c>
      <c r="F33" s="16">
        <v>-50</v>
      </c>
      <c r="G33" s="16">
        <v>-40</v>
      </c>
    </row>
    <row r="34" spans="1:7">
      <c r="A34" s="14" t="s">
        <v>6</v>
      </c>
      <c r="B34" s="7"/>
      <c r="C34" s="16">
        <v>1551</v>
      </c>
      <c r="D34" s="16">
        <v>3761</v>
      </c>
      <c r="E34" s="16">
        <v>3580</v>
      </c>
      <c r="F34" s="16">
        <v>3245</v>
      </c>
      <c r="G34" s="16">
        <v>2348</v>
      </c>
    </row>
    <row r="35" spans="1:7">
      <c r="A35" s="14" t="s">
        <v>30</v>
      </c>
      <c r="B35" s="7"/>
      <c r="C35" s="7"/>
      <c r="D35" s="7"/>
      <c r="E35" s="7"/>
      <c r="F35" s="7"/>
      <c r="G35" s="7"/>
    </row>
    <row r="36" spans="1:7">
      <c r="A36" s="13" t="s">
        <v>5</v>
      </c>
      <c r="B36" s="7"/>
      <c r="C36" s="7"/>
      <c r="D36" s="7"/>
      <c r="E36" s="7"/>
      <c r="F36" s="7"/>
      <c r="G36" s="7"/>
    </row>
    <row r="37" spans="1:7">
      <c r="A37" s="14" t="s">
        <v>6</v>
      </c>
      <c r="B37" s="7"/>
      <c r="C37" s="16">
        <v>568</v>
      </c>
      <c r="D37" s="16">
        <v>1612</v>
      </c>
      <c r="E37" s="16">
        <v>1635</v>
      </c>
      <c r="F37" s="16">
        <v>1752</v>
      </c>
      <c r="G37" s="16">
        <v>1125</v>
      </c>
    </row>
    <row r="38" spans="1:7">
      <c r="A38" s="13" t="s">
        <v>7</v>
      </c>
      <c r="B38" s="7"/>
      <c r="C38" s="7"/>
      <c r="D38" s="7"/>
      <c r="E38" s="7"/>
      <c r="F38" s="7"/>
      <c r="G38" s="7"/>
    </row>
    <row r="39" spans="1:7">
      <c r="A39" s="14" t="s">
        <v>31</v>
      </c>
      <c r="B39" s="7"/>
      <c r="C39" s="16">
        <v>677</v>
      </c>
      <c r="D39" s="16">
        <v>1316</v>
      </c>
      <c r="E39" s="16">
        <v>1306</v>
      </c>
      <c r="F39" s="16">
        <v>1411</v>
      </c>
      <c r="G39" s="16">
        <v>901</v>
      </c>
    </row>
    <row r="40" spans="1:7">
      <c r="A40" s="14" t="s">
        <v>32</v>
      </c>
      <c r="B40" s="7"/>
      <c r="C40" s="7"/>
      <c r="D40" s="7"/>
      <c r="E40" s="7"/>
      <c r="F40" s="7"/>
      <c r="G40" s="7"/>
    </row>
    <row r="41" spans="1:7">
      <c r="A41" s="13" t="s">
        <v>5</v>
      </c>
      <c r="B41" s="7"/>
      <c r="C41" s="7"/>
      <c r="D41" s="7"/>
      <c r="E41" s="7"/>
      <c r="F41" s="7"/>
      <c r="G41" s="7"/>
    </row>
    <row r="42" spans="1:7">
      <c r="A42" s="14" t="s">
        <v>6</v>
      </c>
      <c r="B42" s="14" t="s">
        <v>14</v>
      </c>
      <c r="C42" s="16">
        <v>8452</v>
      </c>
      <c r="D42" s="16">
        <v>15599</v>
      </c>
      <c r="E42" s="16">
        <v>15543</v>
      </c>
      <c r="F42" s="16">
        <v>15455</v>
      </c>
      <c r="G42" s="16">
        <v>11934</v>
      </c>
    </row>
    <row r="43" spans="1:7">
      <c r="A43" s="13" t="s">
        <v>7</v>
      </c>
      <c r="B43" s="7"/>
      <c r="C43" s="7"/>
      <c r="D43" s="7"/>
      <c r="E43" s="7"/>
      <c r="F43" s="7"/>
      <c r="G43" s="7"/>
    </row>
    <row r="44" spans="1:7">
      <c r="A44" s="14" t="s">
        <v>31</v>
      </c>
      <c r="B44" s="14" t="s">
        <v>14</v>
      </c>
      <c r="C44" s="15">
        <v>8435</v>
      </c>
      <c r="D44" s="15">
        <v>16439</v>
      </c>
      <c r="E44" s="15">
        <v>15778</v>
      </c>
      <c r="F44" s="15">
        <v>15228</v>
      </c>
      <c r="G44" s="15">
        <v>11834</v>
      </c>
    </row>
    <row r="45" spans="1:7">
      <c r="A45" s="69"/>
      <c r="B45" s="69"/>
      <c r="C45" s="69"/>
      <c r="D45" s="69"/>
    </row>
    <row r="46" spans="1:7">
      <c r="A46" s="2" t="s">
        <v>14</v>
      </c>
      <c r="B46" s="70" t="s">
        <v>33</v>
      </c>
      <c r="C46" s="69"/>
      <c r="D46" s="69"/>
    </row>
  </sheetData>
  <mergeCells count="4">
    <mergeCell ref="A1:B2"/>
    <mergeCell ref="C1:E1"/>
    <mergeCell ref="A45:D45"/>
    <mergeCell ref="B46:D4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90D2-E94B-4A50-B9B8-427F431E3CBB}">
  <dimension ref="A1:D44"/>
  <sheetViews>
    <sheetView topLeftCell="A14" workbookViewId="0">
      <selection activeCell="J18" sqref="J18"/>
    </sheetView>
  </sheetViews>
  <sheetFormatPr defaultRowHeight="14.5"/>
  <cols>
    <col min="1" max="1" width="60" bestFit="1" customWidth="1"/>
    <col min="2" max="4" width="11.81640625" bestFit="1" customWidth="1"/>
  </cols>
  <sheetData>
    <row r="1" spans="1:4">
      <c r="A1" s="88" t="s">
        <v>272</v>
      </c>
      <c r="B1" s="88" t="s">
        <v>1</v>
      </c>
      <c r="C1" s="89"/>
      <c r="D1" s="89"/>
    </row>
    <row r="2" spans="1:4">
      <c r="A2" s="67"/>
      <c r="B2" s="61" t="s">
        <v>110</v>
      </c>
      <c r="C2" s="61" t="s">
        <v>111</v>
      </c>
      <c r="D2" s="61" t="s">
        <v>112</v>
      </c>
    </row>
    <row r="3" spans="1:4">
      <c r="A3" s="55" t="s">
        <v>224</v>
      </c>
      <c r="B3" s="30"/>
      <c r="C3" s="30"/>
      <c r="D3" s="30"/>
    </row>
    <row r="4" spans="1:4">
      <c r="A4" s="56" t="s">
        <v>26</v>
      </c>
      <c r="B4" s="44">
        <v>1382</v>
      </c>
      <c r="C4" s="44">
        <v>1154</v>
      </c>
      <c r="D4" s="44">
        <v>1087</v>
      </c>
    </row>
    <row r="5" spans="1:4">
      <c r="A5" s="56" t="s">
        <v>262</v>
      </c>
      <c r="B5" s="46">
        <v>336</v>
      </c>
      <c r="C5" s="46">
        <v>242</v>
      </c>
      <c r="D5" s="46">
        <v>230</v>
      </c>
    </row>
    <row r="6" spans="1:4">
      <c r="A6" s="56" t="s">
        <v>27</v>
      </c>
      <c r="B6" s="46">
        <v>222</v>
      </c>
      <c r="C6" s="46">
        <v>142</v>
      </c>
      <c r="D6" s="46">
        <v>138</v>
      </c>
    </row>
    <row r="7" spans="1:4">
      <c r="A7" s="56" t="s">
        <v>263</v>
      </c>
      <c r="B7" s="46">
        <v>1450</v>
      </c>
      <c r="C7" s="46">
        <v>1452</v>
      </c>
      <c r="D7" s="46">
        <v>1596</v>
      </c>
    </row>
    <row r="8" spans="1:4">
      <c r="A8" s="56" t="s">
        <v>265</v>
      </c>
      <c r="B8" s="46">
        <v>105</v>
      </c>
      <c r="C8" s="46">
        <v>82</v>
      </c>
      <c r="D8" s="46">
        <v>71</v>
      </c>
    </row>
    <row r="9" spans="1:4">
      <c r="A9" s="56" t="s">
        <v>273</v>
      </c>
      <c r="B9" s="46">
        <v>3495</v>
      </c>
      <c r="C9" s="46">
        <v>3072</v>
      </c>
      <c r="D9" s="46">
        <v>3122</v>
      </c>
    </row>
    <row r="10" spans="1:4">
      <c r="A10" s="56" t="s">
        <v>267</v>
      </c>
      <c r="B10" s="46">
        <v>5645</v>
      </c>
      <c r="C10" s="46">
        <v>4310</v>
      </c>
      <c r="D10" s="46">
        <v>4011</v>
      </c>
    </row>
    <row r="11" spans="1:4">
      <c r="A11" s="56" t="s">
        <v>274</v>
      </c>
      <c r="B11" s="46">
        <v>9140</v>
      </c>
      <c r="C11" s="46">
        <v>7382</v>
      </c>
      <c r="D11" s="46">
        <v>7133</v>
      </c>
    </row>
    <row r="12" spans="1:4">
      <c r="A12" s="55" t="s">
        <v>264</v>
      </c>
      <c r="B12" s="30"/>
      <c r="C12" s="30"/>
      <c r="D12" s="30"/>
    </row>
    <row r="13" spans="1:4">
      <c r="A13" s="56" t="s">
        <v>263</v>
      </c>
      <c r="B13" s="46">
        <v>1286</v>
      </c>
      <c r="C13" s="46">
        <v>1295</v>
      </c>
      <c r="D13" s="46">
        <v>1414</v>
      </c>
    </row>
    <row r="14" spans="1:4">
      <c r="A14" s="56" t="s">
        <v>228</v>
      </c>
      <c r="B14" s="46">
        <v>347</v>
      </c>
      <c r="C14" s="46">
        <v>364</v>
      </c>
      <c r="D14" s="46">
        <v>385</v>
      </c>
    </row>
    <row r="15" spans="1:4">
      <c r="A15" s="56" t="s">
        <v>229</v>
      </c>
      <c r="B15" s="46">
        <v>434</v>
      </c>
      <c r="C15" s="46">
        <v>403</v>
      </c>
      <c r="D15" s="46">
        <v>537</v>
      </c>
    </row>
    <row r="16" spans="1:4">
      <c r="A16" s="56" t="s">
        <v>232</v>
      </c>
      <c r="B16" s="46">
        <v>56</v>
      </c>
      <c r="C16" s="46">
        <v>66</v>
      </c>
      <c r="D16" s="46">
        <v>49</v>
      </c>
    </row>
    <row r="17" spans="1:4">
      <c r="A17" s="56" t="s">
        <v>275</v>
      </c>
      <c r="B17" s="46">
        <v>2123</v>
      </c>
      <c r="C17" s="46">
        <v>2128</v>
      </c>
      <c r="D17" s="46">
        <v>2385</v>
      </c>
    </row>
    <row r="18" spans="1:4">
      <c r="A18" s="56" t="s">
        <v>268</v>
      </c>
      <c r="B18" s="46">
        <v>5645</v>
      </c>
      <c r="C18" s="46">
        <v>4310</v>
      </c>
      <c r="D18" s="46">
        <v>4011</v>
      </c>
    </row>
    <row r="19" spans="1:4">
      <c r="A19" s="57" t="s">
        <v>234</v>
      </c>
      <c r="B19" s="46">
        <v>7768</v>
      </c>
      <c r="C19" s="46">
        <v>6438</v>
      </c>
      <c r="D19" s="46">
        <v>6396</v>
      </c>
    </row>
    <row r="20" spans="1:4">
      <c r="A20" s="56" t="s">
        <v>276</v>
      </c>
      <c r="B20" s="46">
        <v>0</v>
      </c>
      <c r="C20" s="46">
        <v>8</v>
      </c>
      <c r="D20" s="46">
        <v>163</v>
      </c>
    </row>
    <row r="21" spans="1:4">
      <c r="A21" s="56" t="s">
        <v>277</v>
      </c>
      <c r="B21" s="46">
        <v>1372</v>
      </c>
      <c r="C21" s="46">
        <v>952</v>
      </c>
      <c r="D21" s="46">
        <v>900</v>
      </c>
    </row>
    <row r="22" spans="1:4">
      <c r="A22" s="56" t="s">
        <v>15</v>
      </c>
      <c r="B22" s="46">
        <v>-408</v>
      </c>
      <c r="C22" s="46">
        <v>-394</v>
      </c>
      <c r="D22" s="46">
        <v>-377</v>
      </c>
    </row>
    <row r="23" spans="1:4">
      <c r="A23" s="56" t="s">
        <v>278</v>
      </c>
      <c r="B23" s="46">
        <v>3</v>
      </c>
      <c r="C23" s="46">
        <v>-16</v>
      </c>
      <c r="D23" s="46">
        <v>-41</v>
      </c>
    </row>
    <row r="24" spans="1:4">
      <c r="A24" s="56" t="s">
        <v>279</v>
      </c>
      <c r="B24" s="46">
        <v>-60</v>
      </c>
      <c r="C24" s="46">
        <v>0</v>
      </c>
      <c r="D24" s="46">
        <v>0</v>
      </c>
    </row>
    <row r="25" spans="1:4">
      <c r="A25" s="56" t="s">
        <v>280</v>
      </c>
      <c r="B25" s="46">
        <v>23</v>
      </c>
      <c r="C25" s="46">
        <v>14</v>
      </c>
      <c r="D25" s="46">
        <v>51</v>
      </c>
    </row>
    <row r="26" spans="1:4">
      <c r="A26" s="56" t="s">
        <v>281</v>
      </c>
      <c r="B26" s="46">
        <v>930</v>
      </c>
      <c r="C26" s="46">
        <v>556</v>
      </c>
      <c r="D26" s="46">
        <v>533</v>
      </c>
    </row>
    <row r="27" spans="1:4">
      <c r="A27" s="56" t="s">
        <v>241</v>
      </c>
      <c r="B27" s="46">
        <v>334</v>
      </c>
      <c r="C27" s="46">
        <v>-564</v>
      </c>
      <c r="D27" s="46">
        <v>348</v>
      </c>
    </row>
    <row r="28" spans="1:4">
      <c r="A28" s="56" t="s">
        <v>282</v>
      </c>
      <c r="B28" s="46">
        <v>1264</v>
      </c>
      <c r="C28" s="46">
        <v>-8</v>
      </c>
      <c r="D28" s="46">
        <v>881</v>
      </c>
    </row>
    <row r="29" spans="1:4">
      <c r="A29" s="56" t="s">
        <v>283</v>
      </c>
      <c r="B29" s="46">
        <v>0</v>
      </c>
      <c r="C29" s="46">
        <v>372</v>
      </c>
      <c r="D29" s="46">
        <v>535</v>
      </c>
    </row>
    <row r="30" spans="1:4">
      <c r="A30" s="56" t="s">
        <v>284</v>
      </c>
      <c r="B30" s="46">
        <v>1264</v>
      </c>
      <c r="C30" s="46">
        <v>364</v>
      </c>
      <c r="D30" s="46">
        <v>1416</v>
      </c>
    </row>
    <row r="31" spans="1:4">
      <c r="A31" s="56" t="s">
        <v>285</v>
      </c>
      <c r="B31" s="46">
        <v>-5</v>
      </c>
      <c r="C31" s="46">
        <v>-16</v>
      </c>
      <c r="D31" s="46">
        <v>-12</v>
      </c>
    </row>
    <row r="32" spans="1:4">
      <c r="A32" s="56" t="s">
        <v>244</v>
      </c>
      <c r="B32" s="44">
        <v>1259</v>
      </c>
      <c r="C32" s="44">
        <v>348</v>
      </c>
      <c r="D32" s="44">
        <v>1404</v>
      </c>
    </row>
    <row r="33" spans="1:4">
      <c r="A33" s="55" t="s">
        <v>286</v>
      </c>
      <c r="B33" s="30"/>
      <c r="C33" s="30"/>
      <c r="D33" s="30"/>
    </row>
    <row r="34" spans="1:4">
      <c r="A34" s="56" t="s">
        <v>287</v>
      </c>
      <c r="B34" s="58">
        <v>3.88</v>
      </c>
      <c r="C34" s="58">
        <v>-0.05</v>
      </c>
      <c r="D34" s="58">
        <v>2.67</v>
      </c>
    </row>
    <row r="35" spans="1:4">
      <c r="A35" s="56" t="s">
        <v>288</v>
      </c>
      <c r="B35" s="46">
        <v>0</v>
      </c>
      <c r="C35" s="59">
        <v>1.1100000000000001</v>
      </c>
      <c r="D35" s="59">
        <v>1.6</v>
      </c>
    </row>
    <row r="36" spans="1:4">
      <c r="A36" s="56" t="s">
        <v>289</v>
      </c>
      <c r="B36" s="59">
        <v>3.88</v>
      </c>
      <c r="C36" s="59">
        <v>1.06</v>
      </c>
      <c r="D36" s="59">
        <v>4.2699999999999996</v>
      </c>
    </row>
    <row r="37" spans="1:4">
      <c r="A37" s="55" t="s">
        <v>290</v>
      </c>
      <c r="B37" s="30"/>
      <c r="C37" s="30"/>
      <c r="D37" s="30"/>
    </row>
    <row r="38" spans="1:4">
      <c r="A38" s="56" t="s">
        <v>287</v>
      </c>
      <c r="B38" s="59">
        <v>3.85</v>
      </c>
      <c r="C38" s="59">
        <v>-0.05</v>
      </c>
      <c r="D38" s="59">
        <v>2.66</v>
      </c>
    </row>
    <row r="39" spans="1:4">
      <c r="A39" s="56" t="s">
        <v>288</v>
      </c>
      <c r="B39" s="46">
        <v>0</v>
      </c>
      <c r="C39" s="59">
        <v>1.1100000000000001</v>
      </c>
      <c r="D39" s="59">
        <v>1.6</v>
      </c>
    </row>
    <row r="40" spans="1:4">
      <c r="A40" s="56" t="s">
        <v>291</v>
      </c>
      <c r="B40" s="59">
        <v>3.85</v>
      </c>
      <c r="C40" s="59">
        <v>1.06</v>
      </c>
      <c r="D40" s="59">
        <v>4.26</v>
      </c>
    </row>
    <row r="41" spans="1:4">
      <c r="A41" s="56" t="s">
        <v>255</v>
      </c>
      <c r="B41" s="58">
        <v>0.6</v>
      </c>
      <c r="C41" s="58">
        <v>0.84</v>
      </c>
      <c r="D41" s="58">
        <v>0.42</v>
      </c>
    </row>
    <row r="42" spans="1:4">
      <c r="A42" s="69"/>
      <c r="B42" s="69"/>
      <c r="C42" s="69"/>
      <c r="D42" s="69"/>
    </row>
    <row r="43" spans="1:4">
      <c r="A43" s="36" t="s">
        <v>14</v>
      </c>
      <c r="B43" s="90" t="s">
        <v>292</v>
      </c>
      <c r="C43" s="69"/>
      <c r="D43" s="69"/>
    </row>
    <row r="44" spans="1:4">
      <c r="A44" s="36" t="s">
        <v>293</v>
      </c>
      <c r="B44" s="90" t="s">
        <v>294</v>
      </c>
      <c r="C44" s="69"/>
      <c r="D44" s="69"/>
    </row>
  </sheetData>
  <mergeCells count="5">
    <mergeCell ref="A1:A2"/>
    <mergeCell ref="B1:D1"/>
    <mergeCell ref="A42:D42"/>
    <mergeCell ref="B43:D43"/>
    <mergeCell ref="B44:D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96882-A73C-4EC5-88D6-EB648ED0E138}">
  <dimension ref="A1:G51"/>
  <sheetViews>
    <sheetView workbookViewId="0">
      <selection activeCell="I16" sqref="I16"/>
    </sheetView>
  </sheetViews>
  <sheetFormatPr defaultRowHeight="14.5"/>
  <cols>
    <col min="1" max="1" width="48.6328125" bestFit="1" customWidth="1"/>
    <col min="3" max="3" width="8" bestFit="1" customWidth="1"/>
    <col min="4" max="5" width="7.36328125" bestFit="1" customWidth="1"/>
    <col min="6" max="7" width="7.6328125" bestFit="1" customWidth="1"/>
  </cols>
  <sheetData>
    <row r="1" spans="1:7">
      <c r="A1" s="91" t="s">
        <v>337</v>
      </c>
      <c r="B1" s="91"/>
      <c r="C1" s="91" t="s">
        <v>1</v>
      </c>
      <c r="D1" s="91"/>
      <c r="E1" s="91"/>
      <c r="F1" s="4"/>
      <c r="G1" s="4"/>
    </row>
    <row r="2" spans="1:7" ht="43.5">
      <c r="A2" s="91"/>
      <c r="B2" s="91"/>
      <c r="C2" s="40" t="s">
        <v>2</v>
      </c>
      <c r="D2" s="40" t="s">
        <v>3</v>
      </c>
      <c r="E2" s="40" t="s">
        <v>4</v>
      </c>
      <c r="F2" s="40" t="s">
        <v>110</v>
      </c>
      <c r="G2" s="40" t="s">
        <v>111</v>
      </c>
    </row>
    <row r="3" spans="1:7">
      <c r="A3" s="62" t="s">
        <v>295</v>
      </c>
      <c r="B3" s="43"/>
      <c r="C3" s="43"/>
      <c r="D3" s="43"/>
      <c r="E3" s="43"/>
      <c r="F3" s="43"/>
      <c r="G3" s="43"/>
    </row>
    <row r="4" spans="1:7">
      <c r="A4" s="48" t="s">
        <v>242</v>
      </c>
      <c r="B4" s="43"/>
      <c r="C4" s="45" t="s">
        <v>296</v>
      </c>
      <c r="D4" s="45" t="s">
        <v>297</v>
      </c>
      <c r="E4" s="45" t="s">
        <v>298</v>
      </c>
      <c r="F4" s="45" t="s">
        <v>299</v>
      </c>
      <c r="G4" s="45" t="s">
        <v>300</v>
      </c>
    </row>
    <row r="5" spans="1:7" ht="29">
      <c r="A5" s="62" t="s">
        <v>301</v>
      </c>
      <c r="B5" s="43"/>
      <c r="C5" s="43"/>
      <c r="D5" s="43"/>
      <c r="E5" s="43"/>
      <c r="F5" s="43"/>
      <c r="G5" s="43"/>
    </row>
    <row r="6" spans="1:7">
      <c r="A6" s="48" t="s">
        <v>302</v>
      </c>
      <c r="B6" s="43"/>
      <c r="C6" s="45">
        <v>29</v>
      </c>
      <c r="D6" s="45">
        <v>29</v>
      </c>
      <c r="E6" s="45">
        <v>27</v>
      </c>
      <c r="F6" s="30"/>
      <c r="G6" s="30"/>
    </row>
    <row r="7" spans="1:7">
      <c r="A7" s="48" t="s">
        <v>228</v>
      </c>
      <c r="B7" s="43"/>
      <c r="C7" s="45">
        <v>331</v>
      </c>
      <c r="D7" s="45">
        <v>346</v>
      </c>
      <c r="E7" s="45">
        <v>325</v>
      </c>
      <c r="F7" s="45">
        <v>347</v>
      </c>
      <c r="G7" s="45">
        <v>686</v>
      </c>
    </row>
    <row r="8" spans="1:7">
      <c r="A8" s="48" t="s">
        <v>231</v>
      </c>
      <c r="B8" s="43"/>
      <c r="C8" s="45">
        <v>258</v>
      </c>
      <c r="D8" s="45">
        <v>0</v>
      </c>
      <c r="E8" s="45">
        <v>0</v>
      </c>
      <c r="F8" s="45">
        <v>60</v>
      </c>
      <c r="G8" s="45">
        <v>0</v>
      </c>
    </row>
    <row r="9" spans="1:7">
      <c r="A9" s="48" t="s">
        <v>235</v>
      </c>
      <c r="B9" s="43"/>
      <c r="C9" s="45">
        <v>0</v>
      </c>
      <c r="D9" s="45">
        <v>-81</v>
      </c>
      <c r="E9" s="45">
        <v>0</v>
      </c>
      <c r="F9" s="45">
        <v>0</v>
      </c>
      <c r="G9" s="45">
        <v>9</v>
      </c>
    </row>
    <row r="10" spans="1:7">
      <c r="A10" s="48" t="s">
        <v>237</v>
      </c>
      <c r="B10" s="43"/>
      <c r="C10" s="45">
        <v>27</v>
      </c>
      <c r="D10" s="45">
        <v>2</v>
      </c>
      <c r="E10" s="45">
        <v>11</v>
      </c>
      <c r="F10" s="45">
        <v>-3</v>
      </c>
      <c r="G10" s="45">
        <v>13</v>
      </c>
    </row>
    <row r="11" spans="1:7">
      <c r="A11" s="48" t="s">
        <v>303</v>
      </c>
      <c r="B11" s="43"/>
      <c r="C11" s="45">
        <v>97</v>
      </c>
      <c r="D11" s="45">
        <v>154</v>
      </c>
      <c r="E11" s="45">
        <v>127</v>
      </c>
      <c r="F11" s="45">
        <v>74</v>
      </c>
      <c r="G11" s="45">
        <v>65</v>
      </c>
    </row>
    <row r="12" spans="1:7">
      <c r="A12" s="48" t="s">
        <v>304</v>
      </c>
      <c r="B12" s="43"/>
      <c r="C12" s="45">
        <v>17</v>
      </c>
      <c r="D12" s="45">
        <v>16</v>
      </c>
      <c r="E12" s="45">
        <v>16</v>
      </c>
      <c r="F12" s="45">
        <v>15</v>
      </c>
      <c r="G12" s="45">
        <v>32</v>
      </c>
    </row>
    <row r="13" spans="1:7">
      <c r="A13" s="48" t="s">
        <v>305</v>
      </c>
      <c r="B13" s="43"/>
      <c r="C13" s="45">
        <v>-235</v>
      </c>
      <c r="D13" s="45">
        <v>-20</v>
      </c>
      <c r="E13" s="45">
        <v>-14</v>
      </c>
      <c r="F13" s="45">
        <v>-727</v>
      </c>
      <c r="G13" s="45">
        <v>-79</v>
      </c>
    </row>
    <row r="14" spans="1:7">
      <c r="A14" s="48" t="s">
        <v>84</v>
      </c>
      <c r="B14" s="43"/>
      <c r="C14" s="45">
        <v>50</v>
      </c>
      <c r="D14" s="45">
        <v>90</v>
      </c>
      <c r="E14" s="45">
        <v>103</v>
      </c>
      <c r="F14" s="30"/>
      <c r="G14" s="30"/>
    </row>
    <row r="15" spans="1:7">
      <c r="A15" s="48" t="s">
        <v>306</v>
      </c>
      <c r="B15" s="43"/>
      <c r="C15" s="45">
        <v>488</v>
      </c>
      <c r="D15" s="45">
        <v>-105</v>
      </c>
      <c r="E15" s="45">
        <v>-161</v>
      </c>
      <c r="F15" s="45">
        <v>-210</v>
      </c>
      <c r="G15" s="45">
        <v>-143</v>
      </c>
    </row>
    <row r="16" spans="1:7">
      <c r="A16" s="48" t="s">
        <v>185</v>
      </c>
      <c r="B16" s="43"/>
      <c r="C16" s="45">
        <v>60</v>
      </c>
      <c r="D16" s="45">
        <v>6</v>
      </c>
      <c r="E16" s="45">
        <v>-39</v>
      </c>
      <c r="F16" s="45">
        <v>-15</v>
      </c>
      <c r="G16" s="45">
        <v>0</v>
      </c>
    </row>
    <row r="17" spans="1:7">
      <c r="A17" s="48" t="s">
        <v>307</v>
      </c>
      <c r="B17" s="43"/>
      <c r="C17" s="45">
        <v>-26</v>
      </c>
      <c r="D17" s="45">
        <v>15</v>
      </c>
      <c r="E17" s="45">
        <v>13</v>
      </c>
      <c r="F17" s="45">
        <v>7</v>
      </c>
      <c r="G17" s="45">
        <v>-2</v>
      </c>
    </row>
    <row r="18" spans="1:7">
      <c r="A18" s="48" t="s">
        <v>196</v>
      </c>
      <c r="B18" s="43"/>
      <c r="C18" s="45">
        <v>-414</v>
      </c>
      <c r="D18" s="45">
        <v>99</v>
      </c>
      <c r="E18" s="45">
        <v>148</v>
      </c>
      <c r="F18" s="45">
        <v>51</v>
      </c>
      <c r="G18" s="45">
        <v>232</v>
      </c>
    </row>
    <row r="19" spans="1:7">
      <c r="A19" s="48" t="s">
        <v>308</v>
      </c>
      <c r="B19" s="43"/>
      <c r="C19" s="45">
        <v>94</v>
      </c>
      <c r="D19" s="45">
        <v>43</v>
      </c>
      <c r="E19" s="45">
        <v>0</v>
      </c>
      <c r="F19" s="45">
        <v>51</v>
      </c>
      <c r="G19" s="45">
        <v>232</v>
      </c>
    </row>
    <row r="20" spans="1:7">
      <c r="A20" s="48" t="s">
        <v>309</v>
      </c>
      <c r="B20" s="43"/>
      <c r="C20" s="45">
        <v>-142</v>
      </c>
      <c r="D20" s="45">
        <v>-80</v>
      </c>
      <c r="E20" s="45">
        <v>0</v>
      </c>
      <c r="F20" s="45">
        <v>-43</v>
      </c>
      <c r="G20" s="45">
        <v>28</v>
      </c>
    </row>
    <row r="21" spans="1:7">
      <c r="A21" s="48" t="s">
        <v>310</v>
      </c>
      <c r="B21" s="43"/>
      <c r="C21" s="45">
        <v>215</v>
      </c>
      <c r="D21" s="45">
        <v>-17</v>
      </c>
      <c r="E21" s="45">
        <v>-18</v>
      </c>
      <c r="F21" s="45">
        <v>55</v>
      </c>
      <c r="G21" s="45">
        <v>-219</v>
      </c>
    </row>
    <row r="22" spans="1:7">
      <c r="A22" s="48" t="s">
        <v>311</v>
      </c>
      <c r="B22" s="48" t="s">
        <v>14</v>
      </c>
      <c r="C22" s="45">
        <v>803</v>
      </c>
      <c r="D22" s="43"/>
      <c r="E22" s="43"/>
      <c r="F22" s="45">
        <v>29</v>
      </c>
      <c r="G22" s="45">
        <v>154</v>
      </c>
    </row>
    <row r="23" spans="1:7">
      <c r="A23" s="48" t="s">
        <v>312</v>
      </c>
      <c r="B23" s="43"/>
      <c r="C23" s="45">
        <v>8</v>
      </c>
      <c r="D23" s="45">
        <v>-14</v>
      </c>
      <c r="E23" s="45">
        <v>-53</v>
      </c>
      <c r="F23" s="45">
        <v>8</v>
      </c>
      <c r="G23" s="45">
        <v>199</v>
      </c>
    </row>
    <row r="24" spans="1:7">
      <c r="A24" s="48" t="s">
        <v>94</v>
      </c>
      <c r="B24" s="43"/>
      <c r="C24" s="45">
        <v>61</v>
      </c>
      <c r="D24" s="45">
        <v>4</v>
      </c>
      <c r="E24" s="45">
        <v>0</v>
      </c>
      <c r="F24" s="45">
        <v>35</v>
      </c>
      <c r="G24" s="45">
        <v>-23</v>
      </c>
    </row>
    <row r="25" spans="1:7">
      <c r="A25" s="48" t="s">
        <v>88</v>
      </c>
      <c r="B25" s="43"/>
      <c r="C25" s="45">
        <v>708</v>
      </c>
      <c r="D25" s="47">
        <v>1384</v>
      </c>
      <c r="E25" s="47">
        <v>1255</v>
      </c>
      <c r="F25" s="45">
        <v>924</v>
      </c>
      <c r="G25" s="45">
        <v>1365</v>
      </c>
    </row>
    <row r="26" spans="1:7">
      <c r="A26" s="62" t="s">
        <v>313</v>
      </c>
      <c r="B26" s="43"/>
      <c r="C26" s="43"/>
      <c r="D26" s="43"/>
      <c r="E26" s="43"/>
      <c r="F26" s="45">
        <v>924</v>
      </c>
      <c r="G26" s="47">
        <v>1365</v>
      </c>
    </row>
    <row r="27" spans="1:7">
      <c r="A27" s="48" t="s">
        <v>314</v>
      </c>
      <c r="B27" s="43"/>
      <c r="C27" s="45">
        <v>-46</v>
      </c>
      <c r="D27" s="45">
        <v>-81</v>
      </c>
      <c r="E27" s="45">
        <v>-72</v>
      </c>
      <c r="F27" s="43">
        <v>-58</v>
      </c>
      <c r="G27" s="43">
        <v>-317</v>
      </c>
    </row>
    <row r="28" spans="1:7">
      <c r="A28" s="48" t="s">
        <v>315</v>
      </c>
      <c r="B28" s="43"/>
      <c r="C28" s="45">
        <v>4</v>
      </c>
      <c r="D28" s="45">
        <v>3</v>
      </c>
      <c r="E28" s="45">
        <v>50</v>
      </c>
      <c r="F28" s="45">
        <v>-58</v>
      </c>
      <c r="G28" s="45">
        <v>-317</v>
      </c>
    </row>
    <row r="29" spans="1:7">
      <c r="A29" s="48" t="s">
        <v>316</v>
      </c>
      <c r="B29" s="43"/>
      <c r="C29" s="45">
        <v>0</v>
      </c>
      <c r="D29" s="45">
        <v>120</v>
      </c>
      <c r="E29" s="45">
        <v>0</v>
      </c>
      <c r="F29" s="45">
        <v>0</v>
      </c>
      <c r="G29" s="45">
        <v>11</v>
      </c>
    </row>
    <row r="30" spans="1:7">
      <c r="A30" s="48" t="s">
        <v>317</v>
      </c>
      <c r="B30" s="43"/>
      <c r="C30" s="45">
        <v>-46</v>
      </c>
      <c r="D30" s="45">
        <v>-124</v>
      </c>
      <c r="E30" s="45">
        <v>-87</v>
      </c>
      <c r="F30" s="45">
        <v>-75</v>
      </c>
      <c r="G30" s="45">
        <v>-81</v>
      </c>
    </row>
    <row r="31" spans="1:7">
      <c r="A31" s="48" t="s">
        <v>94</v>
      </c>
      <c r="B31" s="43"/>
      <c r="C31" s="45">
        <v>-19</v>
      </c>
      <c r="D31" s="45">
        <v>-41</v>
      </c>
      <c r="E31" s="45">
        <v>-22</v>
      </c>
      <c r="F31" s="45">
        <v>-14</v>
      </c>
      <c r="G31" s="45">
        <v>-36</v>
      </c>
    </row>
    <row r="32" spans="1:7">
      <c r="A32" s="48" t="s">
        <v>318</v>
      </c>
      <c r="B32" s="43"/>
      <c r="C32" s="45">
        <v>-107</v>
      </c>
      <c r="D32" s="45">
        <v>-123</v>
      </c>
      <c r="E32" s="45">
        <v>-131</v>
      </c>
      <c r="F32" s="45">
        <v>-222</v>
      </c>
      <c r="G32" s="45">
        <v>-478</v>
      </c>
    </row>
    <row r="33" spans="1:7">
      <c r="A33" s="62" t="s">
        <v>319</v>
      </c>
      <c r="B33" s="43"/>
      <c r="C33" s="43"/>
      <c r="D33" s="43"/>
      <c r="E33" s="43"/>
      <c r="F33" s="45"/>
      <c r="G33" s="45"/>
    </row>
    <row r="34" spans="1:7">
      <c r="A34" s="48" t="s">
        <v>320</v>
      </c>
      <c r="B34" s="43"/>
      <c r="C34" s="47">
        <v>4590</v>
      </c>
      <c r="D34" s="47">
        <v>2200</v>
      </c>
      <c r="E34" s="47">
        <v>1676</v>
      </c>
      <c r="F34" s="47">
        <v>1824</v>
      </c>
      <c r="G34" s="47">
        <v>4715</v>
      </c>
    </row>
    <row r="35" spans="1:7">
      <c r="A35" s="48" t="s">
        <v>321</v>
      </c>
      <c r="B35" s="43"/>
      <c r="C35" s="47">
        <v>-2121</v>
      </c>
      <c r="D35" s="47">
        <v>-1547</v>
      </c>
      <c r="E35" s="47">
        <v>-1005</v>
      </c>
      <c r="F35" s="47">
        <v>-1860</v>
      </c>
      <c r="G35" s="47">
        <v>-4359</v>
      </c>
    </row>
    <row r="36" spans="1:7">
      <c r="A36" s="48" t="s">
        <v>322</v>
      </c>
      <c r="B36" s="43"/>
      <c r="C36" s="45">
        <v>-71</v>
      </c>
      <c r="D36" s="45">
        <v>-29</v>
      </c>
      <c r="E36" s="45">
        <v>-21</v>
      </c>
      <c r="F36" s="30"/>
      <c r="G36" s="30"/>
    </row>
    <row r="37" spans="1:7">
      <c r="A37" s="48" t="s">
        <v>101</v>
      </c>
      <c r="B37" s="43"/>
      <c r="C37" s="45">
        <v>-42</v>
      </c>
      <c r="D37" s="45">
        <v>-172</v>
      </c>
      <c r="E37" s="45">
        <v>-181</v>
      </c>
      <c r="F37" s="30"/>
      <c r="G37" s="30"/>
    </row>
    <row r="38" spans="1:7">
      <c r="A38" s="48" t="s">
        <v>323</v>
      </c>
      <c r="B38" s="43"/>
      <c r="C38" s="45">
        <v>-296</v>
      </c>
      <c r="D38" s="47">
        <v>-1538</v>
      </c>
      <c r="E38" s="47">
        <v>-1721</v>
      </c>
      <c r="F38" s="45">
        <v>-69</v>
      </c>
      <c r="G38" s="45">
        <v>-76</v>
      </c>
    </row>
    <row r="39" spans="1:7">
      <c r="A39" s="48" t="s">
        <v>324</v>
      </c>
      <c r="B39" s="43"/>
      <c r="C39" s="45">
        <v>-27</v>
      </c>
      <c r="D39" s="45">
        <v>-27</v>
      </c>
      <c r="E39" s="45">
        <v>-44</v>
      </c>
      <c r="F39" s="45">
        <v>-195</v>
      </c>
      <c r="G39" s="45">
        <v>-277</v>
      </c>
    </row>
    <row r="40" spans="1:7">
      <c r="A40" s="48" t="s">
        <v>94</v>
      </c>
      <c r="B40" s="43"/>
      <c r="C40" s="45">
        <v>-1</v>
      </c>
      <c r="D40" s="45">
        <v>0</v>
      </c>
      <c r="E40" s="45">
        <v>-4</v>
      </c>
      <c r="F40" s="45">
        <v>-501</v>
      </c>
      <c r="G40" s="45">
        <v>0</v>
      </c>
    </row>
    <row r="41" spans="1:7">
      <c r="A41" s="48" t="s">
        <v>325</v>
      </c>
      <c r="B41" s="43"/>
      <c r="C41" s="47">
        <v>2032</v>
      </c>
      <c r="D41" s="47">
        <v>-1113</v>
      </c>
      <c r="E41" s="47">
        <v>-1300</v>
      </c>
      <c r="F41" s="45">
        <v>1724</v>
      </c>
      <c r="G41" s="45">
        <v>44</v>
      </c>
    </row>
    <row r="42" spans="1:7" ht="29">
      <c r="A42" s="48" t="s">
        <v>326</v>
      </c>
      <c r="B42" s="43"/>
      <c r="C42" s="45">
        <v>0</v>
      </c>
      <c r="D42" s="45">
        <v>-2</v>
      </c>
      <c r="E42" s="45">
        <v>-10</v>
      </c>
      <c r="F42" s="45"/>
      <c r="G42" s="45"/>
    </row>
    <row r="43" spans="1:7" ht="29">
      <c r="A43" s="48" t="s">
        <v>327</v>
      </c>
      <c r="B43" s="43"/>
      <c r="C43" s="47">
        <v>2633</v>
      </c>
      <c r="D43" s="45">
        <v>146</v>
      </c>
      <c r="E43" s="45">
        <v>-186</v>
      </c>
      <c r="F43" s="45">
        <v>-1014</v>
      </c>
      <c r="G43" s="45">
        <v>828</v>
      </c>
    </row>
    <row r="44" spans="1:7" ht="29">
      <c r="A44" s="48" t="s">
        <v>328</v>
      </c>
      <c r="B44" s="43"/>
      <c r="C44" s="45">
        <v>630</v>
      </c>
      <c r="D44" s="45">
        <v>484</v>
      </c>
      <c r="E44" s="45">
        <v>670</v>
      </c>
      <c r="F44" s="47">
        <v>1684</v>
      </c>
      <c r="G44" s="45">
        <v>856</v>
      </c>
    </row>
    <row r="45" spans="1:7">
      <c r="A45" s="48" t="s">
        <v>329</v>
      </c>
      <c r="B45" s="43"/>
      <c r="C45" s="47">
        <v>3263</v>
      </c>
      <c r="D45" s="45">
        <v>630</v>
      </c>
      <c r="E45" s="45">
        <v>484</v>
      </c>
      <c r="F45" s="45"/>
      <c r="G45" s="45"/>
    </row>
    <row r="46" spans="1:7">
      <c r="A46" s="48" t="s">
        <v>219</v>
      </c>
      <c r="B46" s="43"/>
      <c r="C46" s="43"/>
      <c r="D46" s="43"/>
      <c r="E46" s="43"/>
      <c r="F46" s="47"/>
      <c r="G46" s="45"/>
    </row>
    <row r="47" spans="1:7" ht="29">
      <c r="A47" s="62" t="s">
        <v>301</v>
      </c>
      <c r="B47" s="43"/>
      <c r="C47" s="43"/>
      <c r="D47" s="43"/>
      <c r="E47" s="43"/>
      <c r="F47" s="47"/>
      <c r="G47" s="45"/>
    </row>
    <row r="48" spans="1:7">
      <c r="A48" s="48" t="s">
        <v>311</v>
      </c>
      <c r="B48" s="43"/>
      <c r="C48" s="45" t="s">
        <v>330</v>
      </c>
      <c r="D48" s="45" t="s">
        <v>331</v>
      </c>
      <c r="E48" s="45" t="s">
        <v>332</v>
      </c>
      <c r="F48" s="45">
        <v>501</v>
      </c>
      <c r="G48" s="45">
        <v>223</v>
      </c>
    </row>
    <row r="49" spans="1:7" ht="29">
      <c r="A49" s="48" t="s">
        <v>333</v>
      </c>
      <c r="B49" s="43"/>
      <c r="C49" s="45"/>
      <c r="D49" s="45"/>
      <c r="E49" s="45"/>
      <c r="F49" s="45">
        <v>670</v>
      </c>
      <c r="G49" s="45">
        <v>1183</v>
      </c>
    </row>
    <row r="50" spans="1:7" ht="29">
      <c r="A50" s="48" t="s">
        <v>334</v>
      </c>
      <c r="B50" s="43"/>
      <c r="C50" s="45"/>
      <c r="D50" s="45"/>
      <c r="E50" s="45"/>
      <c r="F50" s="45">
        <v>0</v>
      </c>
      <c r="G50" s="45">
        <v>501</v>
      </c>
    </row>
    <row r="51" spans="1:7">
      <c r="A51" s="56" t="s">
        <v>329</v>
      </c>
      <c r="B51" s="30"/>
      <c r="C51" s="44">
        <v>1684</v>
      </c>
      <c r="D51" s="44">
        <v>856</v>
      </c>
      <c r="E51" s="44">
        <v>768</v>
      </c>
      <c r="F51" s="45" t="s">
        <v>335</v>
      </c>
      <c r="G51" s="45" t="s">
        <v>336</v>
      </c>
    </row>
  </sheetData>
  <mergeCells count="2">
    <mergeCell ref="A1:B2"/>
    <mergeCell ref="C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16DA-63FC-4F55-BDD8-0420001995EF}">
  <dimension ref="A1:G55"/>
  <sheetViews>
    <sheetView workbookViewId="0">
      <selection activeCell="K12" sqref="K12"/>
    </sheetView>
  </sheetViews>
  <sheetFormatPr defaultRowHeight="14.5"/>
  <cols>
    <col min="1" max="1" width="33.08984375" customWidth="1"/>
    <col min="3" max="7" width="14" style="1" customWidth="1"/>
  </cols>
  <sheetData>
    <row r="1" spans="1:7" ht="29">
      <c r="A1" s="18" t="s">
        <v>34</v>
      </c>
      <c r="B1" s="12" t="s">
        <v>2</v>
      </c>
      <c r="C1" s="12" t="s">
        <v>3</v>
      </c>
      <c r="D1" s="12" t="s">
        <v>4</v>
      </c>
      <c r="E1" s="12" t="s">
        <v>110</v>
      </c>
      <c r="F1" s="12" t="s">
        <v>111</v>
      </c>
      <c r="G1" s="19" t="s">
        <v>112</v>
      </c>
    </row>
    <row r="2" spans="1:7">
      <c r="A2" s="13" t="s">
        <v>35</v>
      </c>
      <c r="B2" s="7"/>
      <c r="C2" s="7"/>
      <c r="D2" s="7"/>
      <c r="E2" s="7"/>
      <c r="F2" s="7"/>
      <c r="G2" s="7"/>
    </row>
    <row r="3" spans="1:7">
      <c r="A3" s="14" t="s">
        <v>36</v>
      </c>
      <c r="B3" s="15">
        <v>877</v>
      </c>
      <c r="C3" s="15">
        <v>225</v>
      </c>
      <c r="D3" s="15">
        <v>316</v>
      </c>
      <c r="E3" s="15">
        <v>383</v>
      </c>
      <c r="F3" s="15">
        <v>858</v>
      </c>
      <c r="G3" s="20">
        <v>96</v>
      </c>
    </row>
    <row r="4" spans="1:7">
      <c r="A4" s="14" t="s">
        <v>37</v>
      </c>
      <c r="B4" s="16">
        <v>1768</v>
      </c>
      <c r="C4" s="16">
        <v>2395</v>
      </c>
      <c r="D4" s="16">
        <v>2133</v>
      </c>
      <c r="E4" s="16">
        <v>1991</v>
      </c>
      <c r="F4" s="16">
        <v>1695</v>
      </c>
      <c r="G4" s="21">
        <v>1103</v>
      </c>
    </row>
    <row r="5" spans="1:7">
      <c r="A5" s="14" t="s">
        <v>38</v>
      </c>
      <c r="B5" s="16">
        <v>172</v>
      </c>
      <c r="C5" s="16">
        <v>252</v>
      </c>
      <c r="D5" s="16">
        <v>249</v>
      </c>
      <c r="E5" s="16">
        <v>224</v>
      </c>
      <c r="F5" s="16">
        <v>168</v>
      </c>
      <c r="G5" s="21">
        <v>77</v>
      </c>
    </row>
    <row r="6" spans="1:7" s="1" customFormat="1">
      <c r="A6" s="14" t="s">
        <v>156</v>
      </c>
      <c r="B6" s="16"/>
      <c r="C6" s="16"/>
      <c r="D6" s="16"/>
      <c r="E6" s="16"/>
      <c r="F6" s="16">
        <v>62</v>
      </c>
      <c r="G6" s="21">
        <v>30</v>
      </c>
    </row>
    <row r="7" spans="1:7">
      <c r="A7" s="14" t="s">
        <v>39</v>
      </c>
      <c r="B7" s="16">
        <v>8</v>
      </c>
      <c r="C7" s="16">
        <v>255</v>
      </c>
      <c r="D7" s="16">
        <v>8</v>
      </c>
      <c r="E7" s="16">
        <v>149</v>
      </c>
      <c r="F7" s="16">
        <v>588</v>
      </c>
      <c r="G7" s="21">
        <v>78</v>
      </c>
    </row>
    <row r="8" spans="1:7">
      <c r="A8" s="14" t="s">
        <v>40</v>
      </c>
      <c r="B8" s="16">
        <v>2825</v>
      </c>
      <c r="C8" s="16">
        <v>3127</v>
      </c>
      <c r="D8" s="16">
        <v>2706</v>
      </c>
      <c r="E8" s="16">
        <v>2747</v>
      </c>
      <c r="F8" s="16">
        <v>3371</v>
      </c>
      <c r="G8" s="21">
        <v>1384</v>
      </c>
    </row>
    <row r="9" spans="1:7">
      <c r="A9" s="14" t="s">
        <v>41</v>
      </c>
      <c r="B9" s="16">
        <v>1514</v>
      </c>
      <c r="C9" s="16">
        <v>1904</v>
      </c>
      <c r="D9" s="16">
        <v>1956</v>
      </c>
      <c r="E9" s="16">
        <v>1793</v>
      </c>
      <c r="F9" s="16">
        <v>2335</v>
      </c>
      <c r="G9" s="21">
        <v>1029</v>
      </c>
    </row>
    <row r="10" spans="1:7">
      <c r="A10" s="13" t="s">
        <v>42</v>
      </c>
      <c r="B10" s="7"/>
      <c r="C10" s="7"/>
      <c r="D10" s="7"/>
      <c r="E10" s="7"/>
      <c r="F10" s="7"/>
      <c r="G10" s="7"/>
    </row>
    <row r="11" spans="1:7">
      <c r="A11" s="14" t="s">
        <v>42</v>
      </c>
      <c r="B11" s="16">
        <v>8989</v>
      </c>
      <c r="C11" s="16">
        <v>8641</v>
      </c>
      <c r="D11" s="16">
        <v>8380</v>
      </c>
      <c r="E11" s="16">
        <v>8805</v>
      </c>
      <c r="F11" s="7"/>
      <c r="G11" s="7"/>
    </row>
    <row r="12" spans="1:7" s="1" customFormat="1">
      <c r="A12" s="14" t="s">
        <v>70</v>
      </c>
      <c r="B12" s="16"/>
      <c r="C12" s="16"/>
      <c r="D12" s="16"/>
      <c r="E12" s="16"/>
      <c r="F12" s="16">
        <v>9270</v>
      </c>
      <c r="G12" s="21">
        <v>1451</v>
      </c>
    </row>
    <row r="13" spans="1:7">
      <c r="A13" s="14" t="s">
        <v>43</v>
      </c>
      <c r="B13" s="16">
        <v>9175</v>
      </c>
      <c r="C13" s="16">
        <v>9048</v>
      </c>
      <c r="D13" s="16">
        <v>9039</v>
      </c>
      <c r="E13" s="16">
        <v>9207</v>
      </c>
      <c r="F13" s="16">
        <v>7598</v>
      </c>
      <c r="G13" s="21">
        <v>943</v>
      </c>
    </row>
    <row r="14" spans="1:7" ht="29">
      <c r="A14" s="14" t="s">
        <v>44</v>
      </c>
      <c r="B14" s="16">
        <v>18164</v>
      </c>
      <c r="C14" s="16">
        <v>17689</v>
      </c>
      <c r="D14" s="16">
        <v>17419</v>
      </c>
      <c r="E14" s="16">
        <v>18012</v>
      </c>
      <c r="F14" s="16">
        <v>16868</v>
      </c>
      <c r="G14" s="21">
        <v>2394</v>
      </c>
    </row>
    <row r="15" spans="1:7">
      <c r="A15" s="14" t="s">
        <v>45</v>
      </c>
      <c r="B15" s="16">
        <v>422</v>
      </c>
      <c r="C15" s="16">
        <v>577</v>
      </c>
      <c r="D15" s="16">
        <v>732</v>
      </c>
      <c r="E15" s="16">
        <v>740</v>
      </c>
      <c r="F15" s="16">
        <v>728</v>
      </c>
      <c r="G15" s="21">
        <v>165</v>
      </c>
    </row>
    <row r="16" spans="1:7">
      <c r="A16" s="14" t="s">
        <v>46</v>
      </c>
      <c r="B16" s="16">
        <v>159</v>
      </c>
      <c r="C16" s="16">
        <v>117</v>
      </c>
      <c r="D16" s="16">
        <v>125</v>
      </c>
      <c r="E16" s="16">
        <v>142</v>
      </c>
      <c r="F16" s="16">
        <v>245</v>
      </c>
      <c r="G16" s="21">
        <v>215</v>
      </c>
    </row>
    <row r="17" spans="1:7">
      <c r="A17" s="14" t="s">
        <v>47</v>
      </c>
      <c r="B17" s="16">
        <v>249</v>
      </c>
      <c r="C17" s="16">
        <v>154</v>
      </c>
      <c r="D17" s="16">
        <v>171</v>
      </c>
      <c r="E17" s="16">
        <v>93</v>
      </c>
      <c r="F17" s="16">
        <v>116</v>
      </c>
      <c r="G17" s="21">
        <v>672</v>
      </c>
    </row>
    <row r="18" spans="1:7">
      <c r="A18" s="22" t="s">
        <v>48</v>
      </c>
      <c r="B18" s="16">
        <v>752</v>
      </c>
      <c r="C18" s="16">
        <v>888</v>
      </c>
      <c r="D18" s="7"/>
      <c r="E18" s="7"/>
      <c r="F18" s="7"/>
      <c r="G18" s="7"/>
    </row>
    <row r="19" spans="1:7">
      <c r="A19" s="14" t="s">
        <v>49</v>
      </c>
      <c r="B19" s="16">
        <v>616</v>
      </c>
      <c r="C19" s="16">
        <v>595</v>
      </c>
      <c r="D19" s="16">
        <v>587</v>
      </c>
      <c r="E19" s="16">
        <v>421</v>
      </c>
      <c r="F19" s="16">
        <v>477</v>
      </c>
      <c r="G19" s="21">
        <v>223</v>
      </c>
    </row>
    <row r="20" spans="1:7">
      <c r="A20" s="14" t="s">
        <v>50</v>
      </c>
      <c r="B20" s="16">
        <v>24701</v>
      </c>
      <c r="C20" s="16">
        <v>25051</v>
      </c>
      <c r="D20" s="16">
        <v>23696</v>
      </c>
      <c r="E20" s="16">
        <v>23948</v>
      </c>
      <c r="F20" s="16">
        <v>24140</v>
      </c>
      <c r="G20" s="21">
        <v>6082</v>
      </c>
    </row>
    <row r="21" spans="1:7">
      <c r="A21" s="13" t="s">
        <v>51</v>
      </c>
      <c r="B21" s="7"/>
      <c r="C21" s="7"/>
      <c r="D21" s="7"/>
      <c r="E21" s="7"/>
      <c r="F21" s="7"/>
      <c r="G21" s="7"/>
    </row>
    <row r="22" spans="1:7">
      <c r="A22" s="14" t="s">
        <v>52</v>
      </c>
      <c r="B22" s="16">
        <v>1173</v>
      </c>
      <c r="C22" s="16">
        <v>977</v>
      </c>
      <c r="D22" s="16">
        <v>833</v>
      </c>
      <c r="E22" s="16">
        <v>398</v>
      </c>
      <c r="F22" s="16">
        <v>309</v>
      </c>
      <c r="G22" s="21">
        <v>300</v>
      </c>
    </row>
    <row r="23" spans="1:7">
      <c r="A23" s="14" t="s">
        <v>53</v>
      </c>
      <c r="B23" s="16">
        <v>527</v>
      </c>
      <c r="C23" s="16">
        <v>720</v>
      </c>
      <c r="D23" s="16">
        <v>767</v>
      </c>
      <c r="E23" s="16">
        <v>780</v>
      </c>
      <c r="F23" s="16">
        <v>687</v>
      </c>
      <c r="G23" s="21">
        <v>593</v>
      </c>
    </row>
    <row r="24" spans="1:7">
      <c r="A24" s="14" t="s">
        <v>54</v>
      </c>
      <c r="B24" s="16">
        <v>831</v>
      </c>
      <c r="C24" s="16">
        <v>1339</v>
      </c>
      <c r="D24" s="16">
        <v>1345</v>
      </c>
      <c r="E24" s="16">
        <v>1227</v>
      </c>
      <c r="F24" s="16">
        <v>1174</v>
      </c>
      <c r="G24" s="21">
        <v>861</v>
      </c>
    </row>
    <row r="25" spans="1:7" s="1" customFormat="1">
      <c r="A25" s="22" t="s">
        <v>155</v>
      </c>
      <c r="B25" s="16"/>
      <c r="C25" s="16"/>
      <c r="D25" s="16"/>
      <c r="E25" s="16">
        <v>2064</v>
      </c>
      <c r="F25" s="16">
        <v>1866</v>
      </c>
      <c r="G25" s="21"/>
    </row>
    <row r="26" spans="1:7">
      <c r="A26" s="14" t="s">
        <v>55</v>
      </c>
      <c r="B26" s="16">
        <v>1452</v>
      </c>
      <c r="C26" s="16">
        <v>1383</v>
      </c>
      <c r="D26" s="16">
        <v>963</v>
      </c>
      <c r="E26" s="16">
        <v>1541</v>
      </c>
      <c r="F26" s="16">
        <v>1111</v>
      </c>
      <c r="G26" s="21">
        <v>952</v>
      </c>
    </row>
    <row r="27" spans="1:7">
      <c r="A27" s="14" t="s">
        <v>56</v>
      </c>
      <c r="B27" s="16">
        <v>5752</v>
      </c>
      <c r="C27" s="16">
        <v>6677</v>
      </c>
      <c r="D27" s="16">
        <v>6437</v>
      </c>
      <c r="E27" s="16">
        <v>6010</v>
      </c>
      <c r="F27" s="16">
        <v>5147</v>
      </c>
      <c r="G27" s="21">
        <v>527</v>
      </c>
    </row>
    <row r="28" spans="1:7">
      <c r="A28" s="14" t="s">
        <v>57</v>
      </c>
      <c r="B28" s="16">
        <v>9203</v>
      </c>
      <c r="C28" s="16">
        <v>9963</v>
      </c>
      <c r="D28" s="16">
        <v>8514</v>
      </c>
      <c r="E28" s="16">
        <v>7840</v>
      </c>
      <c r="F28" s="16">
        <v>8197</v>
      </c>
      <c r="G28" s="21">
        <v>3233</v>
      </c>
    </row>
    <row r="29" spans="1:7" s="1" customFormat="1">
      <c r="A29" s="22" t="s">
        <v>155</v>
      </c>
      <c r="B29" s="16"/>
      <c r="C29" s="16"/>
      <c r="D29" s="16"/>
      <c r="E29" s="16">
        <v>2876</v>
      </c>
      <c r="F29" s="16">
        <v>2675</v>
      </c>
      <c r="G29" s="21"/>
    </row>
    <row r="30" spans="1:7">
      <c r="A30" s="14" t="s">
        <v>58</v>
      </c>
      <c r="B30" s="16">
        <v>83</v>
      </c>
      <c r="C30" s="16">
        <v>290</v>
      </c>
      <c r="D30" s="16">
        <v>485</v>
      </c>
      <c r="E30" s="16">
        <v>604</v>
      </c>
      <c r="F30" s="16">
        <v>1020</v>
      </c>
      <c r="G30" s="21">
        <v>3807</v>
      </c>
    </row>
    <row r="31" spans="1:7">
      <c r="A31" s="22" t="s">
        <v>59</v>
      </c>
      <c r="B31" s="16">
        <v>823</v>
      </c>
      <c r="C31" s="16">
        <v>882</v>
      </c>
      <c r="D31" s="7"/>
      <c r="E31" s="16"/>
      <c r="F31" s="7"/>
      <c r="G31" s="21">
        <v>1622</v>
      </c>
    </row>
    <row r="32" spans="1:7">
      <c r="A32" s="14" t="s">
        <v>60</v>
      </c>
      <c r="B32" s="16">
        <v>2366</v>
      </c>
      <c r="C32" s="16">
        <v>2236</v>
      </c>
      <c r="D32" s="16">
        <v>2372</v>
      </c>
      <c r="E32" s="16">
        <v>2887</v>
      </c>
      <c r="F32" s="16">
        <v>1744</v>
      </c>
      <c r="G32" s="21">
        <v>1010</v>
      </c>
    </row>
    <row r="33" spans="1:7">
      <c r="A33" s="13" t="s">
        <v>61</v>
      </c>
      <c r="B33" s="7"/>
      <c r="C33" s="7"/>
      <c r="D33" s="7"/>
      <c r="E33" s="7"/>
      <c r="F33" s="7"/>
      <c r="G33" s="7"/>
    </row>
    <row r="34" spans="1:7">
      <c r="A34" s="14" t="s">
        <v>62</v>
      </c>
      <c r="B34" s="16">
        <v>5</v>
      </c>
      <c r="C34" s="16">
        <v>5</v>
      </c>
      <c r="D34" s="16">
        <v>5</v>
      </c>
      <c r="E34" s="16">
        <v>5</v>
      </c>
      <c r="F34" s="16">
        <v>5</v>
      </c>
      <c r="G34" s="21">
        <v>5</v>
      </c>
    </row>
    <row r="35" spans="1:7">
      <c r="A35" s="14" t="s">
        <v>63</v>
      </c>
      <c r="B35" s="16">
        <v>5851</v>
      </c>
      <c r="C35" s="16">
        <v>5800</v>
      </c>
      <c r="D35" s="16">
        <v>5814</v>
      </c>
      <c r="E35" s="16">
        <v>5770</v>
      </c>
      <c r="F35" s="16">
        <v>5808</v>
      </c>
      <c r="G35" s="21">
        <v>2821</v>
      </c>
    </row>
    <row r="36" spans="1:7">
      <c r="A36" s="14" t="s">
        <v>64</v>
      </c>
      <c r="B36" s="16">
        <v>9206</v>
      </c>
      <c r="C36" s="16">
        <v>9644</v>
      </c>
      <c r="D36" s="16">
        <v>8982</v>
      </c>
      <c r="E36" s="16">
        <v>7391</v>
      </c>
      <c r="F36" s="16">
        <v>6501</v>
      </c>
      <c r="G36" s="21">
        <v>4878</v>
      </c>
    </row>
    <row r="37" spans="1:7">
      <c r="A37" s="14" t="s">
        <v>65</v>
      </c>
      <c r="B37" s="16">
        <v>-14497</v>
      </c>
      <c r="C37" s="16">
        <v>-14385</v>
      </c>
      <c r="D37" s="16">
        <v>-12185</v>
      </c>
      <c r="E37" s="16">
        <v>-9418</v>
      </c>
      <c r="F37" s="16">
        <v>-6460</v>
      </c>
      <c r="G37" s="21">
        <v>-11098</v>
      </c>
    </row>
    <row r="38" spans="1:7" ht="29">
      <c r="A38" s="14" t="s">
        <v>66</v>
      </c>
      <c r="B38" s="16">
        <v>-135</v>
      </c>
      <c r="C38" s="16">
        <v>-361</v>
      </c>
      <c r="D38" s="16">
        <v>-391</v>
      </c>
      <c r="E38" s="16">
        <v>-17</v>
      </c>
      <c r="F38" s="16">
        <v>-497</v>
      </c>
      <c r="G38" s="21">
        <v>-196</v>
      </c>
    </row>
    <row r="39" spans="1:7">
      <c r="A39" s="14" t="s">
        <v>67</v>
      </c>
      <c r="B39" s="16">
        <v>430</v>
      </c>
      <c r="C39" s="16">
        <v>703</v>
      </c>
      <c r="D39" s="16">
        <v>2225</v>
      </c>
      <c r="E39" s="16">
        <v>3731</v>
      </c>
      <c r="F39" s="16">
        <v>5357</v>
      </c>
      <c r="G39" s="21">
        <v>-3590</v>
      </c>
    </row>
    <row r="40" spans="1:7">
      <c r="A40" s="14" t="s">
        <v>68</v>
      </c>
      <c r="B40" s="16">
        <v>24701</v>
      </c>
      <c r="C40" s="16">
        <v>25051</v>
      </c>
      <c r="D40" s="16">
        <v>23696</v>
      </c>
      <c r="E40" s="16">
        <v>23948</v>
      </c>
      <c r="F40" s="16">
        <v>24140</v>
      </c>
      <c r="G40" s="20">
        <v>6082</v>
      </c>
    </row>
    <row r="41" spans="1:7">
      <c r="A41" s="14" t="s">
        <v>69</v>
      </c>
      <c r="B41" s="7"/>
      <c r="C41" s="7"/>
      <c r="D41" s="7"/>
      <c r="E41" s="7"/>
      <c r="F41" s="7"/>
      <c r="G41" s="16"/>
    </row>
    <row r="42" spans="1:7">
      <c r="A42" s="13" t="s">
        <v>42</v>
      </c>
      <c r="B42" s="7"/>
      <c r="C42" s="7"/>
      <c r="D42" s="7"/>
      <c r="E42" s="7"/>
      <c r="F42" s="7"/>
      <c r="G42" s="7"/>
    </row>
    <row r="43" spans="1:7">
      <c r="A43" s="14" t="s">
        <v>42</v>
      </c>
      <c r="B43" s="16">
        <v>6059</v>
      </c>
      <c r="C43" s="16">
        <v>5954</v>
      </c>
      <c r="D43" s="16">
        <v>5790</v>
      </c>
      <c r="E43" s="16">
        <v>5921</v>
      </c>
      <c r="F43" s="16">
        <v>6509</v>
      </c>
      <c r="G43" s="7"/>
    </row>
    <row r="44" spans="1:7">
      <c r="A44" s="14" t="s">
        <v>70</v>
      </c>
      <c r="B44" s="7"/>
      <c r="C44" s="7"/>
      <c r="D44" s="7"/>
      <c r="E44" s="7"/>
      <c r="F44" s="7"/>
      <c r="G44" s="7"/>
    </row>
    <row r="45" spans="1:7">
      <c r="A45" s="13" t="s">
        <v>42</v>
      </c>
      <c r="B45" s="7"/>
      <c r="C45" s="7"/>
      <c r="D45" s="7"/>
      <c r="E45" s="7"/>
      <c r="F45" s="7"/>
      <c r="G45" s="7"/>
    </row>
    <row r="46" spans="1:7">
      <c r="A46" s="14" t="s">
        <v>42</v>
      </c>
      <c r="B46" s="16">
        <v>2930</v>
      </c>
      <c r="C46" s="16">
        <v>2687</v>
      </c>
      <c r="D46" s="16">
        <v>2590</v>
      </c>
      <c r="E46" s="15">
        <v>2884</v>
      </c>
      <c r="F46" s="15">
        <v>2761</v>
      </c>
      <c r="G46" s="7"/>
    </row>
    <row r="47" spans="1:7">
      <c r="A47" s="14" t="s">
        <v>71</v>
      </c>
      <c r="B47" s="7"/>
      <c r="C47" s="7"/>
      <c r="D47" s="7"/>
      <c r="E47" s="7"/>
      <c r="F47" s="7"/>
      <c r="G47" s="7"/>
    </row>
    <row r="48" spans="1:7">
      <c r="A48" s="13" t="s">
        <v>51</v>
      </c>
      <c r="B48" s="7"/>
      <c r="C48" s="7"/>
      <c r="D48" s="7"/>
      <c r="E48" s="16"/>
      <c r="F48" s="7"/>
      <c r="G48" s="7"/>
    </row>
    <row r="49" spans="1:7">
      <c r="A49" s="14" t="s">
        <v>72</v>
      </c>
      <c r="B49" s="16">
        <v>1769</v>
      </c>
      <c r="C49" s="16">
        <v>2258</v>
      </c>
      <c r="D49" s="16">
        <v>2529</v>
      </c>
      <c r="E49" s="7"/>
      <c r="F49" s="7"/>
      <c r="G49" s="7"/>
    </row>
    <row r="50" spans="1:7">
      <c r="A50" s="14" t="s">
        <v>73</v>
      </c>
      <c r="B50" s="16">
        <v>4502</v>
      </c>
      <c r="C50" s="16">
        <v>3460</v>
      </c>
      <c r="D50" s="16">
        <v>2932</v>
      </c>
      <c r="E50" s="7"/>
      <c r="F50" s="7"/>
      <c r="G50" s="7"/>
    </row>
    <row r="51" spans="1:7">
      <c r="A51" s="14" t="s">
        <v>74</v>
      </c>
      <c r="B51" s="7"/>
      <c r="C51" s="7"/>
      <c r="D51" s="7"/>
      <c r="E51" s="7"/>
      <c r="F51" s="7"/>
      <c r="G51" s="7"/>
    </row>
    <row r="52" spans="1:7">
      <c r="A52" s="13" t="s">
        <v>51</v>
      </c>
      <c r="B52" s="7"/>
      <c r="C52" s="7"/>
      <c r="D52" s="7"/>
      <c r="E52" s="7"/>
      <c r="F52" s="7"/>
      <c r="G52" s="7"/>
    </row>
    <row r="53" spans="1:7">
      <c r="A53" s="14" t="s">
        <v>73</v>
      </c>
      <c r="B53" s="15">
        <v>1542</v>
      </c>
      <c r="C53" s="15">
        <v>840</v>
      </c>
      <c r="D53" s="15">
        <v>731</v>
      </c>
      <c r="E53" s="7"/>
      <c r="F53" s="7"/>
      <c r="G53" s="7"/>
    </row>
    <row r="54" spans="1:7">
      <c r="C54"/>
    </row>
    <row r="55" spans="1:7">
      <c r="C5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056B-9784-4A87-B85C-80D7B3819DE6}">
  <dimension ref="A1:G44"/>
  <sheetViews>
    <sheetView workbookViewId="0">
      <selection activeCell="I12" sqref="I12"/>
    </sheetView>
  </sheetViews>
  <sheetFormatPr defaultRowHeight="14.5"/>
  <cols>
    <col min="1" max="1" width="50.6328125" bestFit="1" customWidth="1"/>
  </cols>
  <sheetData>
    <row r="1" spans="1:7">
      <c r="A1" s="66" t="s">
        <v>75</v>
      </c>
      <c r="B1" s="68" t="s">
        <v>1</v>
      </c>
      <c r="C1" s="67"/>
      <c r="D1" s="67"/>
      <c r="E1" s="7"/>
      <c r="F1" s="7"/>
      <c r="G1" s="7"/>
    </row>
    <row r="2" spans="1:7" ht="43.5">
      <c r="A2" s="67"/>
      <c r="B2" s="12" t="s">
        <v>76</v>
      </c>
      <c r="C2" s="12" t="s">
        <v>77</v>
      </c>
      <c r="D2" s="12" t="s">
        <v>78</v>
      </c>
      <c r="E2" s="12" t="s">
        <v>110</v>
      </c>
      <c r="F2" s="12" t="s">
        <v>111</v>
      </c>
      <c r="G2" s="12" t="s">
        <v>112</v>
      </c>
    </row>
    <row r="3" spans="1:7">
      <c r="A3" s="13" t="s">
        <v>79</v>
      </c>
      <c r="B3" s="7"/>
      <c r="C3" s="7"/>
      <c r="D3" s="7"/>
      <c r="E3" s="7"/>
      <c r="F3" s="7"/>
      <c r="G3" s="7"/>
    </row>
    <row r="4" spans="1:7">
      <c r="A4" s="14" t="s">
        <v>80</v>
      </c>
      <c r="B4" s="15">
        <v>-267</v>
      </c>
      <c r="C4" s="15">
        <v>1273</v>
      </c>
      <c r="D4" s="15">
        <v>1907</v>
      </c>
      <c r="E4" s="15">
        <v>1459</v>
      </c>
      <c r="F4" s="15">
        <v>780</v>
      </c>
      <c r="G4" s="15">
        <v>859</v>
      </c>
    </row>
    <row r="5" spans="1:7" ht="29">
      <c r="A5" s="13" t="s">
        <v>81</v>
      </c>
      <c r="B5" s="7"/>
      <c r="C5" s="7"/>
      <c r="D5" s="7"/>
      <c r="E5" s="7"/>
      <c r="F5" s="7"/>
      <c r="G5" s="7"/>
    </row>
    <row r="6" spans="1:7">
      <c r="A6" s="14" t="s">
        <v>8</v>
      </c>
      <c r="B6" s="16">
        <v>478</v>
      </c>
      <c r="C6" s="16">
        <v>403</v>
      </c>
      <c r="D6" s="16">
        <v>284</v>
      </c>
      <c r="E6" s="16">
        <v>279</v>
      </c>
      <c r="F6" s="16">
        <v>168</v>
      </c>
      <c r="G6" s="16">
        <v>139</v>
      </c>
    </row>
    <row r="7" spans="1:7">
      <c r="A7" s="14" t="s">
        <v>82</v>
      </c>
      <c r="B7" s="16">
        <v>201</v>
      </c>
      <c r="C7" s="16">
        <v>187</v>
      </c>
      <c r="D7" s="16">
        <v>184</v>
      </c>
      <c r="E7" s="16">
        <v>181</v>
      </c>
      <c r="F7" s="16">
        <v>212</v>
      </c>
      <c r="G7" s="16">
        <v>113</v>
      </c>
    </row>
    <row r="8" spans="1:7">
      <c r="A8" s="14" t="s">
        <v>83</v>
      </c>
      <c r="B8" s="16">
        <v>-478</v>
      </c>
      <c r="C8" s="16">
        <v>-200</v>
      </c>
      <c r="D8" s="16">
        <v>-239</v>
      </c>
      <c r="E8" s="16">
        <v>887</v>
      </c>
      <c r="F8" s="16">
        <v>76</v>
      </c>
      <c r="G8" s="16">
        <v>143</v>
      </c>
    </row>
    <row r="9" spans="1:7">
      <c r="A9" s="14" t="s">
        <v>84</v>
      </c>
      <c r="B9" s="16">
        <v>-142</v>
      </c>
      <c r="C9" s="16">
        <v>-195</v>
      </c>
      <c r="D9" s="16">
        <v>-152</v>
      </c>
      <c r="E9" s="16">
        <v>-185</v>
      </c>
      <c r="F9" s="7"/>
      <c r="G9" s="7"/>
    </row>
    <row r="10" spans="1:7">
      <c r="A10" s="14" t="s">
        <v>10</v>
      </c>
      <c r="B10" s="16">
        <v>200</v>
      </c>
      <c r="C10" s="16">
        <v>86</v>
      </c>
      <c r="D10" s="16">
        <v>16</v>
      </c>
      <c r="E10" s="16">
        <v>-124</v>
      </c>
      <c r="F10" s="16">
        <v>113</v>
      </c>
      <c r="G10" s="16">
        <v>0</v>
      </c>
    </row>
    <row r="11" spans="1:7">
      <c r="A11" s="14" t="s">
        <v>85</v>
      </c>
      <c r="B11" s="16">
        <v>-28</v>
      </c>
      <c r="C11" s="16">
        <v>-273</v>
      </c>
      <c r="D11" s="16">
        <v>-76</v>
      </c>
      <c r="E11" s="16">
        <v>-30</v>
      </c>
      <c r="F11" s="16">
        <v>-177</v>
      </c>
      <c r="G11" s="16">
        <v>-41</v>
      </c>
    </row>
    <row r="12" spans="1:7">
      <c r="A12" s="14" t="s">
        <v>86</v>
      </c>
      <c r="B12" s="16">
        <v>3</v>
      </c>
      <c r="C12" s="16">
        <v>-147</v>
      </c>
      <c r="D12" s="16">
        <v>-194</v>
      </c>
      <c r="E12" s="16">
        <v>-687</v>
      </c>
      <c r="F12" s="7"/>
      <c r="G12" s="16">
        <v>-25</v>
      </c>
    </row>
    <row r="13" spans="1:7">
      <c r="A13" s="14" t="s">
        <v>87</v>
      </c>
      <c r="B13" s="16">
        <v>1137</v>
      </c>
      <c r="C13" s="16">
        <v>294</v>
      </c>
      <c r="D13" s="16">
        <v>107</v>
      </c>
      <c r="E13" s="16">
        <v>149</v>
      </c>
      <c r="F13" s="7"/>
      <c r="G13" s="7"/>
    </row>
    <row r="14" spans="1:7" s="1" customFormat="1">
      <c r="A14" s="14" t="s">
        <v>94</v>
      </c>
      <c r="B14" s="16"/>
      <c r="C14" s="16"/>
      <c r="D14" s="16"/>
      <c r="E14" s="16"/>
      <c r="F14" s="16">
        <v>67</v>
      </c>
      <c r="G14" s="16">
        <v>94</v>
      </c>
    </row>
    <row r="15" spans="1:7">
      <c r="A15" s="14" t="s">
        <v>88</v>
      </c>
      <c r="B15" s="16">
        <v>1639</v>
      </c>
      <c r="C15" s="16">
        <v>1685</v>
      </c>
      <c r="D15" s="16">
        <v>2357</v>
      </c>
      <c r="E15" s="16">
        <v>2227</v>
      </c>
      <c r="F15" s="16">
        <v>1582</v>
      </c>
      <c r="G15" s="16">
        <v>1515</v>
      </c>
    </row>
    <row r="16" spans="1:7">
      <c r="A16" s="13" t="s">
        <v>89</v>
      </c>
      <c r="B16" s="7"/>
      <c r="C16" s="7"/>
      <c r="D16" s="7"/>
      <c r="E16" s="7"/>
      <c r="F16" s="16"/>
      <c r="G16" s="7"/>
    </row>
    <row r="17" spans="1:7" s="1" customFormat="1">
      <c r="A17" s="17" t="s">
        <v>157</v>
      </c>
      <c r="B17" s="7"/>
      <c r="C17" s="7"/>
      <c r="D17" s="7"/>
      <c r="E17" s="7"/>
      <c r="F17" s="16">
        <v>-2412</v>
      </c>
      <c r="G17" s="16">
        <v>-137</v>
      </c>
    </row>
    <row r="18" spans="1:7">
      <c r="A18" s="14" t="s">
        <v>90</v>
      </c>
      <c r="B18" s="16">
        <v>-135</v>
      </c>
      <c r="C18" s="16">
        <v>-653</v>
      </c>
      <c r="D18" s="16">
        <v>-556</v>
      </c>
      <c r="E18" s="16">
        <v>0</v>
      </c>
      <c r="F18" s="16">
        <v>-199</v>
      </c>
      <c r="G18" s="16">
        <v>-305</v>
      </c>
    </row>
    <row r="19" spans="1:7">
      <c r="A19" s="14" t="s">
        <v>91</v>
      </c>
      <c r="B19" s="16">
        <v>260</v>
      </c>
      <c r="C19" s="16">
        <v>395</v>
      </c>
      <c r="D19" s="16">
        <v>479</v>
      </c>
      <c r="E19" s="16">
        <v>-240</v>
      </c>
      <c r="F19" s="16">
        <v>218</v>
      </c>
      <c r="G19" s="16">
        <v>673</v>
      </c>
    </row>
    <row r="20" spans="1:7">
      <c r="A20" s="14" t="s">
        <v>92</v>
      </c>
      <c r="B20" s="16">
        <v>-41</v>
      </c>
      <c r="C20" s="16">
        <v>-30</v>
      </c>
      <c r="D20" s="16">
        <v>-13</v>
      </c>
      <c r="E20" s="16">
        <v>1418</v>
      </c>
      <c r="F20" s="16">
        <v>-32</v>
      </c>
      <c r="G20" s="16">
        <v>-66</v>
      </c>
    </row>
    <row r="21" spans="1:7">
      <c r="A21" s="14" t="s">
        <v>93</v>
      </c>
      <c r="B21" s="16">
        <v>8</v>
      </c>
      <c r="C21" s="16">
        <v>51</v>
      </c>
      <c r="D21" s="16">
        <v>48</v>
      </c>
      <c r="E21" s="16">
        <v>-93</v>
      </c>
      <c r="F21" s="16">
        <v>67</v>
      </c>
      <c r="G21" s="16">
        <v>92</v>
      </c>
    </row>
    <row r="22" spans="1:7" s="1" customFormat="1">
      <c r="A22" s="17" t="s">
        <v>84</v>
      </c>
      <c r="B22" s="16"/>
      <c r="C22" s="16"/>
      <c r="D22" s="16"/>
      <c r="E22" s="16"/>
      <c r="F22" s="16">
        <v>-80</v>
      </c>
      <c r="G22" s="16">
        <v>-121</v>
      </c>
    </row>
    <row r="23" spans="1:7" s="1" customFormat="1">
      <c r="A23" s="17" t="s">
        <v>158</v>
      </c>
      <c r="B23" s="16"/>
      <c r="C23" s="16"/>
      <c r="D23" s="16"/>
      <c r="E23" s="16"/>
      <c r="F23" s="16">
        <v>0</v>
      </c>
      <c r="G23" s="16">
        <v>121</v>
      </c>
    </row>
    <row r="24" spans="1:7">
      <c r="A24" s="14" t="s">
        <v>94</v>
      </c>
      <c r="B24" s="16">
        <v>-57</v>
      </c>
      <c r="C24" s="16">
        <v>-47</v>
      </c>
      <c r="D24" s="16">
        <v>-10</v>
      </c>
      <c r="E24" s="16">
        <v>187</v>
      </c>
      <c r="F24" s="16">
        <v>29</v>
      </c>
      <c r="G24" s="16">
        <v>110</v>
      </c>
    </row>
    <row r="25" spans="1:7">
      <c r="A25" s="14" t="s">
        <v>95</v>
      </c>
      <c r="B25" s="16">
        <v>35</v>
      </c>
      <c r="C25" s="16">
        <v>-284</v>
      </c>
      <c r="D25" s="16">
        <v>-52</v>
      </c>
      <c r="E25" s="16">
        <v>-61</v>
      </c>
      <c r="F25" s="16">
        <v>-2409</v>
      </c>
      <c r="G25" s="16">
        <v>367</v>
      </c>
    </row>
    <row r="26" spans="1:7">
      <c r="A26" s="13" t="s">
        <v>96</v>
      </c>
      <c r="B26" s="7"/>
      <c r="C26" s="7"/>
      <c r="D26" s="7"/>
      <c r="E26" s="16">
        <v>1211</v>
      </c>
      <c r="F26" s="7"/>
      <c r="G26" s="7"/>
    </row>
    <row r="27" spans="1:7">
      <c r="A27" s="14" t="s">
        <v>97</v>
      </c>
      <c r="B27" s="16">
        <v>-2290</v>
      </c>
      <c r="C27" s="16">
        <v>951</v>
      </c>
      <c r="D27" s="16">
        <v>-129</v>
      </c>
      <c r="E27" s="7"/>
      <c r="F27" s="16">
        <v>1365</v>
      </c>
      <c r="G27" s="16">
        <v>-140</v>
      </c>
    </row>
    <row r="28" spans="1:7">
      <c r="A28" s="14" t="s">
        <v>98</v>
      </c>
      <c r="B28" s="16">
        <v>3561</v>
      </c>
      <c r="C28" s="16">
        <v>1397</v>
      </c>
      <c r="D28" s="16">
        <v>1646</v>
      </c>
      <c r="E28" s="16">
        <v>60</v>
      </c>
      <c r="F28" s="16">
        <v>1482</v>
      </c>
      <c r="G28" s="16">
        <v>790</v>
      </c>
    </row>
    <row r="29" spans="1:7">
      <c r="A29" s="14" t="s">
        <v>99</v>
      </c>
      <c r="B29" s="16">
        <v>-1887</v>
      </c>
      <c r="C29" s="16">
        <v>-835</v>
      </c>
      <c r="D29" s="16">
        <v>-397</v>
      </c>
      <c r="E29" s="16">
        <v>0</v>
      </c>
      <c r="F29" s="16">
        <v>-326</v>
      </c>
      <c r="G29" s="16">
        <v>-325</v>
      </c>
    </row>
    <row r="30" spans="1:7">
      <c r="A30" s="14" t="s">
        <v>100</v>
      </c>
      <c r="B30" s="16">
        <v>0</v>
      </c>
      <c r="C30" s="16">
        <v>7</v>
      </c>
      <c r="D30" s="16">
        <v>4</v>
      </c>
      <c r="E30" s="16">
        <v>-310</v>
      </c>
      <c r="F30" s="16">
        <v>34</v>
      </c>
      <c r="G30" s="16">
        <v>40</v>
      </c>
    </row>
    <row r="31" spans="1:7">
      <c r="A31" s="14" t="s">
        <v>101</v>
      </c>
      <c r="B31" s="16">
        <v>-156</v>
      </c>
      <c r="C31" s="16">
        <v>-612</v>
      </c>
      <c r="D31" s="16">
        <v>-543</v>
      </c>
      <c r="E31" s="16">
        <v>6</v>
      </c>
      <c r="F31" s="16">
        <v>-374</v>
      </c>
      <c r="G31" s="16">
        <v>-253</v>
      </c>
    </row>
    <row r="32" spans="1:7">
      <c r="A32" s="14" t="s">
        <v>102</v>
      </c>
      <c r="B32" s="16">
        <v>-150</v>
      </c>
      <c r="C32" s="16">
        <v>-2260</v>
      </c>
      <c r="D32" s="16">
        <v>-2850</v>
      </c>
      <c r="E32" s="16">
        <v>-482</v>
      </c>
      <c r="F32" s="16">
        <v>-568</v>
      </c>
      <c r="G32" s="16">
        <v>-1917</v>
      </c>
    </row>
    <row r="33" spans="1:7">
      <c r="A33" s="14" t="s">
        <v>103</v>
      </c>
      <c r="B33" s="16">
        <v>-103</v>
      </c>
      <c r="C33" s="16">
        <v>-148</v>
      </c>
      <c r="D33" s="16">
        <v>-105</v>
      </c>
      <c r="E33" s="16">
        <v>-3013</v>
      </c>
      <c r="F33" s="7"/>
      <c r="G33" s="16">
        <v>-85</v>
      </c>
    </row>
    <row r="34" spans="1:7">
      <c r="A34" s="14" t="s">
        <v>94</v>
      </c>
      <c r="B34" s="16">
        <v>-8</v>
      </c>
      <c r="C34" s="16">
        <v>-8</v>
      </c>
      <c r="D34" s="16">
        <v>0</v>
      </c>
      <c r="E34" s="16">
        <v>-157</v>
      </c>
      <c r="F34" s="16">
        <v>-24</v>
      </c>
      <c r="G34" s="16">
        <v>0</v>
      </c>
    </row>
    <row r="35" spans="1:7">
      <c r="A35" s="14" t="s">
        <v>104</v>
      </c>
      <c r="B35" s="16">
        <v>-1033</v>
      </c>
      <c r="C35" s="16">
        <v>-1508</v>
      </c>
      <c r="D35" s="16">
        <v>-2374</v>
      </c>
      <c r="E35" s="16">
        <v>0</v>
      </c>
      <c r="F35" s="16">
        <v>1589</v>
      </c>
      <c r="G35" s="16">
        <v>-1890</v>
      </c>
    </row>
    <row r="36" spans="1:7" ht="29">
      <c r="A36" s="14" t="s">
        <v>105</v>
      </c>
      <c r="B36" s="16">
        <v>641</v>
      </c>
      <c r="C36" s="16">
        <v>-107</v>
      </c>
      <c r="D36" s="16">
        <v>-69</v>
      </c>
      <c r="E36" s="16">
        <v>-3896</v>
      </c>
      <c r="F36" s="16">
        <v>762</v>
      </c>
      <c r="G36" s="16">
        <v>-8</v>
      </c>
    </row>
    <row r="37" spans="1:7" ht="29">
      <c r="A37" s="14" t="s">
        <v>106</v>
      </c>
      <c r="B37" s="16">
        <v>253</v>
      </c>
      <c r="C37" s="16">
        <v>360</v>
      </c>
      <c r="D37" s="16">
        <v>429</v>
      </c>
      <c r="E37" s="16">
        <v>-458</v>
      </c>
      <c r="F37" s="16">
        <v>96</v>
      </c>
      <c r="G37" s="16">
        <v>104</v>
      </c>
    </row>
    <row r="38" spans="1:7" ht="29">
      <c r="A38" s="14" t="s">
        <v>107</v>
      </c>
      <c r="B38" s="16">
        <v>894</v>
      </c>
      <c r="C38" s="16">
        <v>253</v>
      </c>
      <c r="D38" s="16">
        <v>360</v>
      </c>
      <c r="E38" s="16">
        <v>887</v>
      </c>
      <c r="F38" s="15">
        <v>858</v>
      </c>
      <c r="G38" s="15">
        <v>96</v>
      </c>
    </row>
    <row r="39" spans="1:7">
      <c r="A39" s="14" t="s">
        <v>108</v>
      </c>
      <c r="B39" s="16">
        <v>17</v>
      </c>
      <c r="C39" s="16">
        <v>28</v>
      </c>
      <c r="D39" s="7"/>
      <c r="E39" s="16">
        <v>429</v>
      </c>
      <c r="F39" s="7"/>
      <c r="G39" s="7"/>
    </row>
    <row r="40" spans="1:7">
      <c r="A40" s="14" t="s">
        <v>71</v>
      </c>
      <c r="B40" s="7"/>
      <c r="C40" s="7"/>
      <c r="D40" s="7"/>
      <c r="E40" s="16"/>
      <c r="F40" s="7"/>
      <c r="G40" s="7"/>
    </row>
    <row r="41" spans="1:7" ht="29">
      <c r="A41" s="13" t="s">
        <v>81</v>
      </c>
      <c r="B41" s="7"/>
      <c r="C41" s="7"/>
      <c r="D41" s="7"/>
      <c r="E41" s="7"/>
      <c r="F41" s="7"/>
      <c r="G41" s="7"/>
    </row>
    <row r="42" spans="1:7">
      <c r="A42" s="14" t="s">
        <v>72</v>
      </c>
      <c r="B42" s="15">
        <v>535</v>
      </c>
      <c r="C42" s="15">
        <v>257</v>
      </c>
      <c r="D42" s="15">
        <v>520</v>
      </c>
      <c r="E42" s="7">
        <v>298</v>
      </c>
      <c r="F42" s="7">
        <v>343</v>
      </c>
      <c r="G42" s="16">
        <v>233</v>
      </c>
    </row>
    <row r="43" spans="1:7">
      <c r="A43" s="69"/>
      <c r="B43" s="69"/>
      <c r="C43" s="69"/>
      <c r="D43" s="69"/>
      <c r="E43" s="3"/>
    </row>
    <row r="44" spans="1:7">
      <c r="A44" s="2" t="s">
        <v>14</v>
      </c>
      <c r="B44" s="70" t="s">
        <v>109</v>
      </c>
      <c r="C44" s="69"/>
      <c r="D44" s="69"/>
    </row>
  </sheetData>
  <mergeCells count="4">
    <mergeCell ref="B44:D44"/>
    <mergeCell ref="A1:A2"/>
    <mergeCell ref="B1:D1"/>
    <mergeCell ref="A43:D4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3653-1CDA-41CA-975F-F7B23742268A}">
  <dimension ref="A1:M29"/>
  <sheetViews>
    <sheetView tabSelected="1" topLeftCell="A18" workbookViewId="0">
      <selection activeCell="O19" sqref="O19"/>
    </sheetView>
  </sheetViews>
  <sheetFormatPr defaultRowHeight="14.5"/>
  <cols>
    <col min="1" max="1" width="5.08984375" bestFit="1" customWidth="1"/>
    <col min="2" max="2" width="22.453125" customWidth="1"/>
    <col min="3" max="3" width="26.26953125" customWidth="1"/>
    <col min="4" max="5" width="9.1796875" bestFit="1" customWidth="1"/>
    <col min="6" max="6" width="10.90625" bestFit="1" customWidth="1"/>
    <col min="7" max="10" width="9.1796875" bestFit="1" customWidth="1"/>
    <col min="11" max="11" width="10.90625" bestFit="1" customWidth="1"/>
    <col min="12" max="13" width="9.1796875" bestFit="1" customWidth="1"/>
  </cols>
  <sheetData>
    <row r="1" spans="1:13" s="11" customFormat="1" ht="18.5">
      <c r="A1" s="81" t="s">
        <v>339</v>
      </c>
      <c r="B1" s="81"/>
      <c r="C1" s="81"/>
      <c r="D1" s="81"/>
      <c r="E1" s="81"/>
      <c r="F1" s="81"/>
      <c r="G1" s="81"/>
      <c r="H1" s="81"/>
      <c r="I1" s="81"/>
      <c r="J1" s="81"/>
      <c r="K1" s="81"/>
      <c r="L1" s="81"/>
      <c r="M1" s="81"/>
    </row>
    <row r="2" spans="1:13" s="33" customFormat="1" ht="18.5">
      <c r="A2" s="34"/>
      <c r="B2" s="35"/>
      <c r="C2" s="35"/>
      <c r="D2" s="76" t="s">
        <v>340</v>
      </c>
      <c r="E2" s="77"/>
      <c r="F2" s="77"/>
      <c r="G2" s="77"/>
      <c r="H2" s="78"/>
      <c r="I2" s="79" t="s">
        <v>345</v>
      </c>
      <c r="J2" s="80"/>
      <c r="K2" s="80"/>
      <c r="L2" s="80"/>
      <c r="M2" s="80"/>
    </row>
    <row r="3" spans="1:13">
      <c r="A3" s="4" t="s">
        <v>113</v>
      </c>
      <c r="B3" s="5" t="s">
        <v>114</v>
      </c>
      <c r="C3" s="6"/>
      <c r="D3" s="71" t="s">
        <v>160</v>
      </c>
      <c r="E3" s="72"/>
      <c r="F3" s="72"/>
      <c r="G3" s="72"/>
      <c r="H3" s="72"/>
      <c r="I3" s="71" t="s">
        <v>160</v>
      </c>
      <c r="J3" s="72"/>
      <c r="K3" s="72"/>
      <c r="L3" s="72"/>
      <c r="M3" s="72"/>
    </row>
    <row r="4" spans="1:13">
      <c r="A4" s="7"/>
      <c r="B4" s="5" t="s">
        <v>115</v>
      </c>
      <c r="C4" s="5" t="s">
        <v>116</v>
      </c>
      <c r="D4" s="29">
        <v>44196</v>
      </c>
      <c r="E4" s="29">
        <v>43830</v>
      </c>
      <c r="F4" s="29" t="s">
        <v>175</v>
      </c>
      <c r="G4" s="29">
        <v>43100</v>
      </c>
      <c r="H4" s="29">
        <v>42735</v>
      </c>
      <c r="I4" s="29">
        <v>44196</v>
      </c>
      <c r="J4" s="29">
        <v>43830</v>
      </c>
      <c r="K4" s="29" t="s">
        <v>175</v>
      </c>
      <c r="L4" s="29">
        <v>43100</v>
      </c>
      <c r="M4" s="29">
        <v>42735</v>
      </c>
    </row>
    <row r="5" spans="1:13" ht="29">
      <c r="A5" s="7">
        <v>1</v>
      </c>
      <c r="B5" s="6" t="s">
        <v>117</v>
      </c>
      <c r="C5" s="6" t="s">
        <v>118</v>
      </c>
      <c r="D5" s="10">
        <f>'Marriott''sCons Income Statement'!C$17/' Working file for Marriott'!C$4</f>
        <v>-0.17365853658536584</v>
      </c>
      <c r="E5" s="10">
        <f>'Marriott''sCons Income Statement'!D$17/' Working file for Marriott'!D$4</f>
        <v>0.9929797191887676</v>
      </c>
      <c r="F5" s="10">
        <f>'Marriott''sCons Income Statement'!E$17/' Working file for Marriott'!E$4</f>
        <v>-12.755852842809364</v>
      </c>
      <c r="G5" s="10">
        <f>'Marriott''sCons Income Statement'!F$17/' Working file for Marriott'!F$4</f>
        <v>-1.4103431609473176</v>
      </c>
      <c r="H5" s="10">
        <f>'Marriott''sCons Income Statement'!G$17/' Working file for Marriott'!G$4</f>
        <v>-0.24436715560260094</v>
      </c>
      <c r="I5" s="10">
        <f>'Hilton''s Cashflow statment'!C$4/'Working file for Hilton'!C$4</f>
        <v>0.73544433094994888</v>
      </c>
      <c r="J5" s="10">
        <f>'Hilton''s Cashflow statment'!D$4/'Working file for Hilton'!D$4</f>
        <v>20.604651162790699</v>
      </c>
      <c r="K5" s="10">
        <f>'Hilton''s Cashflow statment'!E$4/'Working file for Hilton'!E$4</f>
        <v>0.58412457273072538</v>
      </c>
      <c r="L5" s="10">
        <f>'Hilton''s Cashflow statment'!F$4/'Working file for Hilton'!F$4</f>
        <v>0.31903079252902572</v>
      </c>
      <c r="M5" s="10">
        <f>'Hilton''s Cashflow statment'!G$4/'Working file for Hilton'!G$4</f>
        <v>6.1694915254237287E-2</v>
      </c>
    </row>
    <row r="6" spans="1:13" ht="29">
      <c r="A6" s="7">
        <v>2</v>
      </c>
      <c r="B6" s="6" t="s">
        <v>119</v>
      </c>
      <c r="C6" s="6" t="s">
        <v>120</v>
      </c>
      <c r="D6" s="10">
        <f>'Marriott''sCons Income Statement'!C$17/' Working file for Marriott'!C$7</f>
        <v>-1.0733236854799807E-2</v>
      </c>
      <c r="E6" s="10">
        <f>'Marriott''sCons Income Statement'!D$17/' Working file for Marriott'!D$7</f>
        <v>5.222885510903235E-2</v>
      </c>
      <c r="F6" s="10">
        <f>'Marriott''sCons Income Statement'!E$17/' Working file for Marriott'!E$7</f>
        <v>8.0052052724372436E-2</v>
      </c>
      <c r="G6" s="10">
        <f>'Marriott''sCons Income Statement'!F$17/' Working file for Marriott'!F$7</f>
        <v>6.0680419231409086E-2</v>
      </c>
      <c r="H6" s="10">
        <f>'Marriott''sCons Income Statement'!G$17/' Working file for Marriott'!G$7</f>
        <v>5.3470981404275031E-2</v>
      </c>
      <c r="I6" s="10">
        <f>'Hilton''s Cashflow statment'!C$4/'Working file for Hilton'!C$7</f>
        <v>-4.5408678102926335E-2</v>
      </c>
      <c r="J6" s="10">
        <f>'Hilton''s Cashflow statment'!D$4/'Working file for Hilton'!D$7</f>
        <v>6.1204752694114399E-2</v>
      </c>
      <c r="K6" s="10">
        <f>'Hilton''s Cashflow statment'!E$4/'Working file for Hilton'!E$7</f>
        <v>5.434052927251528E-2</v>
      </c>
      <c r="L6" s="10">
        <f>'Hilton''s Cashflow statment'!F$4/'Working file for Hilton'!F$7</f>
        <v>6.2390483476887387E-2</v>
      </c>
      <c r="M6" s="10">
        <f>'Hilton''s Cashflow statment'!G$4/'Working file for Hilton'!G$7</f>
        <v>1.4019681475918117E-2</v>
      </c>
    </row>
    <row r="7" spans="1:13" ht="29">
      <c r="A7" s="7">
        <v>3</v>
      </c>
      <c r="B7" s="27" t="s">
        <v>121</v>
      </c>
      <c r="C7" s="6" t="s">
        <v>122</v>
      </c>
      <c r="D7" s="10"/>
      <c r="E7" s="10"/>
      <c r="F7" s="10"/>
      <c r="G7" s="10"/>
      <c r="H7" s="10"/>
      <c r="I7" s="10"/>
      <c r="J7" s="10"/>
      <c r="K7" s="10"/>
      <c r="L7" s="10"/>
      <c r="M7" s="10"/>
    </row>
    <row r="8" spans="1:13" ht="29">
      <c r="A8" s="7">
        <v>4</v>
      </c>
      <c r="B8" s="6" t="s">
        <v>123</v>
      </c>
      <c r="C8" s="6" t="s">
        <v>124</v>
      </c>
      <c r="D8" s="10">
        <f>D$5-D$6</f>
        <v>-0.16292529973056602</v>
      </c>
      <c r="E8" s="10">
        <f t="shared" ref="E8:H8" si="0">E$5-E$6</f>
        <v>0.94075086407973529</v>
      </c>
      <c r="F8" s="10">
        <f t="shared" si="0"/>
        <v>-12.835904895533737</v>
      </c>
      <c r="G8" s="10">
        <f t="shared" si="0"/>
        <v>-1.4710235801787266</v>
      </c>
      <c r="H8" s="10">
        <f t="shared" si="0"/>
        <v>-0.297838137006876</v>
      </c>
      <c r="I8" s="10">
        <f>I$5-I$6</f>
        <v>0.78085300905287525</v>
      </c>
      <c r="J8" s="10">
        <f t="shared" ref="J8:M8" si="1">J$5-J$6</f>
        <v>20.543446410096585</v>
      </c>
      <c r="K8" s="10">
        <f t="shared" si="1"/>
        <v>0.52978404345821006</v>
      </c>
      <c r="L8" s="10">
        <f t="shared" si="1"/>
        <v>0.2566403090521383</v>
      </c>
      <c r="M8" s="10">
        <f t="shared" si="1"/>
        <v>4.767523377831917E-2</v>
      </c>
    </row>
    <row r="9" spans="1:13">
      <c r="A9" s="7"/>
      <c r="B9" s="6"/>
      <c r="C9" s="6"/>
      <c r="D9" s="10"/>
      <c r="E9" s="10"/>
      <c r="F9" s="10"/>
      <c r="G9" s="10"/>
      <c r="H9" s="10"/>
      <c r="I9" s="10"/>
      <c r="J9" s="10"/>
      <c r="K9" s="10"/>
      <c r="L9" s="10"/>
      <c r="M9" s="10"/>
    </row>
    <row r="10" spans="1:13">
      <c r="A10" s="7"/>
      <c r="B10" s="5" t="s">
        <v>125</v>
      </c>
      <c r="C10" s="6"/>
      <c r="D10" s="10"/>
      <c r="E10" s="10"/>
      <c r="F10" s="10"/>
      <c r="G10" s="10"/>
      <c r="H10" s="10"/>
      <c r="I10" s="10"/>
      <c r="J10" s="10"/>
      <c r="K10" s="10"/>
      <c r="L10" s="10"/>
      <c r="M10" s="10"/>
    </row>
    <row r="11" spans="1:13">
      <c r="A11" s="7">
        <v>5</v>
      </c>
      <c r="B11" s="27" t="s">
        <v>126</v>
      </c>
      <c r="C11" s="6" t="s">
        <v>127</v>
      </c>
      <c r="D11" s="10">
        <f>('Marriott''sCons Income Statement'!C$4-'Marriott''sCons Income Statement'!C$9)/'Marriott''sCons Income Statement'!C$4</f>
        <v>7.946268091949673E-3</v>
      </c>
      <c r="E11" s="10">
        <f>('Marriott''sCons Income Statement'!D$4-'Marriott''sCons Income Statement'!D$9)/'Marriott''sCons Income Statement'!D$4</f>
        <v>8.5828724012969676E-2</v>
      </c>
      <c r="F11" s="10">
        <f>('Marriott''sCons Income Statement'!E$4-'Marriott''sCons Income Statement'!E$9)/'Marriott''sCons Income Statement'!E$4</f>
        <v>0.11398015223046536</v>
      </c>
      <c r="G11" s="10">
        <f>('Marriott''sCons Income Statement'!F$4-'Marriott''sCons Income Statement'!F$9)/'Marriott''sCons Income Statement'!F$4</f>
        <v>0.1224330138861725</v>
      </c>
      <c r="H11" s="10">
        <f>('Marriott''sCons Income Statement'!G$4-'Marriott''sCons Income Statement'!G$9)/'Marriott''sCons Income Statement'!G$4</f>
        <v>9.2425520867138317E-2</v>
      </c>
      <c r="I11" s="10">
        <f>('Hilton''s Cons Income-2018-2020'!B$3-'Hilton''s Cons Income-2018-2020'!B$10)/'Hilton''s Cons Income-2018-2020'!B$3</f>
        <v>-9.7051311817970748E-2</v>
      </c>
      <c r="J11" s="10">
        <f>('Hilton''s Cons Income-2018-2020'!C$3-'Hilton''s Cons Income-2018-2020'!C$10)/'Hilton''s Cons Income-2018-2020'!C$3</f>
        <v>0.16673719847651292</v>
      </c>
      <c r="K11" s="10">
        <f>('Hilton''s Cons Income-2018-2020'!D$3-'Hilton''s Cons Income-2018-2020'!D$10)/'Hilton''s Cons Income-2018-2020'!D$3</f>
        <v>0.16079047832921625</v>
      </c>
      <c r="L11" s="10">
        <f>('Hilton''s Cons Income-2017-2015'!B$11-'Hilton''s Cons Income-2017-2015'!B$19)/'Hilton''s Cons Income-2017-2015'!B$11</f>
        <v>0.150109409190372</v>
      </c>
      <c r="M11" s="10">
        <f>('Hilton''s Cons Income-2017-2015'!C$11-'Hilton''s Cons Income-2017-2015'!C$19)/'Hilton''s Cons Income-2017-2015'!C$11</f>
        <v>0.12787862367921973</v>
      </c>
    </row>
    <row r="12" spans="1:13" ht="29">
      <c r="A12" s="7">
        <v>6</v>
      </c>
      <c r="B12" s="27" t="s">
        <v>128</v>
      </c>
      <c r="C12" s="6" t="s">
        <v>129</v>
      </c>
      <c r="D12" s="10">
        <f>'Marriott''sCons Income Statement'!C$17+('Marriott''sCons Income Statement'!C$12*(1-21%))</f>
        <v>-618.54999999999995</v>
      </c>
      <c r="E12" s="10">
        <f>'Marriott''sCons Income Statement'!D$17+('Marriott''sCons Income Statement'!D$12*(1-21%))</f>
        <v>961.74</v>
      </c>
      <c r="F12" s="10">
        <f>'Marriott''sCons Income Statement'!E$17+('Marriott''sCons Income Statement'!E$12*(1-21%))</f>
        <v>1638.4</v>
      </c>
      <c r="G12" s="10">
        <f>'Marriott''sCons Income Statement'!F$17+('Marriott''sCons Income Statement'!F$12*(1-21%))</f>
        <v>1231.48</v>
      </c>
      <c r="H12" s="10">
        <f>'Marriott''sCons Income Statement'!G$17+('Marriott''sCons Income Statement'!G$12*(1-21%))</f>
        <v>623.14</v>
      </c>
      <c r="I12" s="10">
        <f>'Hilton''s Cons Income-2018-2020'!B$19+('Hilton''s Cons Income-2018-2020'!B$13*(1-21%))</f>
        <v>-1058.9100000000001</v>
      </c>
      <c r="J12" s="10">
        <f>'Hilton''s Cons Income-2018-2020'!C$19+('Hilton''s Cons Income-2018-2020'!C$13*(1-21%))</f>
        <v>558.94000000000005</v>
      </c>
      <c r="K12" s="10">
        <f>'Hilton''s Cons Income-2018-2020'!D$19+('Hilton''s Cons Income-2018-2020'!D$13*(1-21%))</f>
        <v>475.90999999999997</v>
      </c>
      <c r="L12" s="10">
        <f>'Hilton''s Cons Income-2017-2015'!B$30+('Hilton''s Cons Income-2017-2015'!B$22*(1-21%))</f>
        <v>941.68000000000006</v>
      </c>
      <c r="M12" s="10">
        <f>'Hilton''s Cons Income-2017-2015'!C$30+('Hilton''s Cons Income-2017-2015'!C$22*(1-21%))</f>
        <v>52.740000000000009</v>
      </c>
    </row>
    <row r="13" spans="1:13" ht="29">
      <c r="A13" s="7">
        <v>7</v>
      </c>
      <c r="B13" s="27" t="s">
        <v>130</v>
      </c>
      <c r="C13" s="6" t="s">
        <v>131</v>
      </c>
      <c r="D13" s="10">
        <f>('Marriott''sCons Income Statement'!C$4-'Marriott''sCons Income Statement'!C$44)/'Marriott''sCons Income Statement'!C$4</f>
        <v>0.20206224576672027</v>
      </c>
      <c r="E13" s="10">
        <f>('Marriott''sCons Income Statement'!D$4-'Marriott''sCons Income Statement'!D$44)/'Marriott''sCons Income Statement'!D$4</f>
        <v>0.21614533663932864</v>
      </c>
      <c r="F13" s="10">
        <f>('Marriott''sCons Income Statement'!E$4-'Marriott''sCons Income Statement'!E$44)/'Marriott''sCons Income Statement'!E$4</f>
        <v>0.23990750554003276</v>
      </c>
      <c r="G13" s="10">
        <f>('Marriott''sCons Income Statement'!F$4-'Marriott''sCons Income Statement'!F$44)/'Marriott''sCons Income Statement'!F$4</f>
        <v>0.25542734206923529</v>
      </c>
      <c r="H13" s="10">
        <f>('Marriott''sCons Income Statement'!G$4-'Marriott''sCons Income Statement'!G$44)/'Marriott''sCons Income Statement'!G$4</f>
        <v>0.23190757447913285</v>
      </c>
      <c r="I13" s="73" t="s">
        <v>342</v>
      </c>
      <c r="J13" s="74"/>
      <c r="K13" s="74"/>
      <c r="L13" s="74"/>
      <c r="M13" s="75"/>
    </row>
    <row r="14" spans="1:13">
      <c r="A14" s="7"/>
      <c r="B14" s="27"/>
      <c r="C14" s="6"/>
      <c r="D14" s="10"/>
      <c r="E14" s="10"/>
      <c r="F14" s="10"/>
      <c r="G14" s="10"/>
      <c r="H14" s="10"/>
      <c r="I14" s="10"/>
      <c r="J14" s="10"/>
      <c r="K14" s="10"/>
      <c r="L14" s="10"/>
      <c r="M14" s="10"/>
    </row>
    <row r="15" spans="1:13">
      <c r="A15" s="7"/>
      <c r="B15" s="28" t="s">
        <v>132</v>
      </c>
      <c r="C15" s="6"/>
      <c r="D15" s="10"/>
      <c r="E15" s="10"/>
      <c r="F15" s="10"/>
      <c r="G15" s="10"/>
      <c r="H15" s="10"/>
      <c r="I15" s="10"/>
      <c r="J15" s="10"/>
      <c r="K15" s="10"/>
      <c r="L15" s="10"/>
      <c r="M15" s="10"/>
    </row>
    <row r="16" spans="1:13" ht="29">
      <c r="A16" s="7">
        <v>8</v>
      </c>
      <c r="B16" s="27" t="s">
        <v>133</v>
      </c>
      <c r="C16" s="6" t="s">
        <v>134</v>
      </c>
      <c r="D16" s="10">
        <f>'Marriott''sCons Income Statement'!C$4/' Working file for Marriott'!C$7</f>
        <v>0.42494774079433995</v>
      </c>
      <c r="E16" s="10">
        <f>'Marriott''sCons Income Statement'!D$4/' Working file for Marriott'!D$7</f>
        <v>0.86044269390936878</v>
      </c>
      <c r="F16" s="10">
        <f>'Marriott''sCons Income Statement'!E$4/' Working file for Marriott'!E$7</f>
        <v>0.87137939719586932</v>
      </c>
      <c r="G16" s="10">
        <f>'Marriott''sCons Income Statement'!F$4/' Working file for Marriott'!F$7</f>
        <v>0.85060722009648981</v>
      </c>
      <c r="H16" s="10">
        <f>'Marriott''sCons Income Statement'!G$4/' Working file for Marriott'!G$7</f>
        <v>1.0195883793263185</v>
      </c>
      <c r="I16" s="10">
        <f>'Hilton''s Cons Income-2018-2020'!B$3/'Working file for Hilton'!C$7</f>
        <v>0.2716321897073663</v>
      </c>
      <c r="J16" s="10">
        <f>'Hilton''s Cons Income-2018-2020'!C$3/'Working file for Hilton'!D$7</f>
        <v>0.65294280187897213</v>
      </c>
      <c r="K16" s="10">
        <f>'Hilton''s Cons Income-2018-2020'!D$3/'Working file for Hilton'!E$7</f>
        <v>0.62933257958520294</v>
      </c>
      <c r="L16" s="10">
        <f>'Hilton''s Cons Income-2017-2015'!B$11/'Working file for Hilton'!F$7</f>
        <v>0.45114637577432809</v>
      </c>
      <c r="M16" s="10">
        <f>'Hilton''s Cons Income-2017-2015'!C$11/'Working file for Hilton'!G$7</f>
        <v>0.28432222158029541</v>
      </c>
    </row>
    <row r="17" spans="1:13" ht="29">
      <c r="A17" s="7">
        <v>9</v>
      </c>
      <c r="B17" s="27" t="s">
        <v>135</v>
      </c>
      <c r="C17" s="6" t="s">
        <v>136</v>
      </c>
      <c r="D17" s="10">
        <f>'Marriott''sCons Income Statement'!C$4/' Working file for Marriott'!C10</f>
        <v>5.0785491232284414</v>
      </c>
      <c r="E17" s="10">
        <f>'Marriott''sCons Income Statement'!D$4/' Working file for Marriott'!D10</f>
        <v>9.2632508833922262</v>
      </c>
      <c r="F17" s="10">
        <f>'Marriott''sCons Income Statement'!E$4/' Working file for Marriott'!E10</f>
        <v>10.066925315227934</v>
      </c>
      <c r="G17" s="10">
        <f>'Marriott''sCons Income Statement'!F$4/' Working file for Marriott'!F10</f>
        <v>11.097124253933803</v>
      </c>
      <c r="H17" s="10">
        <f>'Marriott''sCons Income Statement'!G$4/' Working file for Marriott'!G10</f>
        <v>11.012866333095069</v>
      </c>
      <c r="I17" s="10">
        <f>'Hilton''s Cons Income-2018-2020'!B$3/'Working file for Hilton'!C$10</f>
        <v>4.2391732283464565</v>
      </c>
      <c r="J17" s="10">
        <f>'Hilton''s Cons Income-2018-2020'!C$3/'Working file for Hilton'!D$10</f>
        <v>7.8407299875570304</v>
      </c>
      <c r="K17" s="10">
        <f>'Hilton''s Cons Income-2018-2020'!D$3/'Working file for Hilton'!E$10</f>
        <v>8.2923649906890127</v>
      </c>
      <c r="L17" s="10">
        <f>'Hilton''s Cons Income-2017-2015'!B$11/'Working file for Hilton'!F$10</f>
        <v>9.1263105341987014</v>
      </c>
      <c r="M17" s="10">
        <f>'Hilton''s Cons Income-2017-2015'!C$11/'Working file for Hilton'!G$10</f>
        <v>7.8490164805954281</v>
      </c>
    </row>
    <row r="18" spans="1:13" ht="29">
      <c r="A18" s="7">
        <v>10</v>
      </c>
      <c r="B18" s="27" t="s">
        <v>137</v>
      </c>
      <c r="C18" s="6" t="s">
        <v>138</v>
      </c>
      <c r="D18" s="73" t="s">
        <v>169</v>
      </c>
      <c r="E18" s="74"/>
      <c r="F18" s="74"/>
      <c r="G18" s="74"/>
      <c r="H18" s="75"/>
      <c r="I18" s="73" t="s">
        <v>343</v>
      </c>
      <c r="J18" s="74"/>
      <c r="K18" s="74"/>
      <c r="L18" s="74"/>
      <c r="M18" s="75"/>
    </row>
    <row r="19" spans="1:13" ht="29">
      <c r="A19" s="7">
        <v>11</v>
      </c>
      <c r="B19" s="27" t="s">
        <v>139</v>
      </c>
      <c r="C19" s="6" t="s">
        <v>140</v>
      </c>
      <c r="D19" s="10" t="s">
        <v>344</v>
      </c>
      <c r="E19" s="10" t="s">
        <v>344</v>
      </c>
      <c r="F19" s="10" t="s">
        <v>344</v>
      </c>
      <c r="G19" s="10" t="s">
        <v>344</v>
      </c>
      <c r="H19" s="10" t="s">
        <v>344</v>
      </c>
      <c r="I19" s="10" t="s">
        <v>344</v>
      </c>
      <c r="J19" s="10" t="s">
        <v>344</v>
      </c>
      <c r="K19" s="10" t="s">
        <v>344</v>
      </c>
      <c r="L19" s="10" t="s">
        <v>344</v>
      </c>
      <c r="M19" s="10" t="s">
        <v>344</v>
      </c>
    </row>
    <row r="20" spans="1:13">
      <c r="A20" s="7">
        <v>12</v>
      </c>
      <c r="B20" s="27" t="s">
        <v>141</v>
      </c>
      <c r="C20" s="6" t="s">
        <v>142</v>
      </c>
      <c r="D20" s="10">
        <f>'Marriott''sCons Income Statement'!C$4/' Working file for Marriott'!C$13</f>
        <v>6.1854885898186076</v>
      </c>
      <c r="E20" s="10">
        <f>'Marriott''sCons Income Statement'!D$4/' Working file for Marriott'!D$13</f>
        <v>10.866321243523316</v>
      </c>
      <c r="F20" s="10">
        <f>'Marriott''sCons Income Statement'!E$4/' Working file for Marriott'!E$13</f>
        <v>11.073886369698586</v>
      </c>
      <c r="G20" s="10">
        <f>'Marriott''sCons Income Statement'!F$4/' Working file for Marriott'!F$13</f>
        <v>9.9089147286821699</v>
      </c>
      <c r="H20" s="10">
        <f>'Marriott''sCons Income Statement'!G$4/' Working file for Marriott'!G$13</f>
        <v>9.1599286563614744</v>
      </c>
      <c r="I20" s="10">
        <f>'Hilton''s Cons Income-2018-2020'!B$3/'Working file for Hilton'!C$13</f>
        <v>11.865013774104684</v>
      </c>
      <c r="J20" s="10">
        <f>'Hilton''s Cons Income-2018-2020'!C$3/'Working file for Hilton'!D$13</f>
        <v>25.306559571619811</v>
      </c>
      <c r="K20" s="10">
        <f>'Hilton''s Cons Income-2018-2020'!D$3/'Working file for Hilton'!E$13</f>
        <v>37.108333333333334</v>
      </c>
      <c r="L20" s="10">
        <f>'Hilton''s Cons Income-2017-2015'!B$11/'Working file for Hilton'!F$13</f>
        <v>161.76991150442478</v>
      </c>
      <c r="M20" s="10">
        <f>'Hilton''s Cons Income-2017-2015'!C$11/'Working file for Hilton'!G$13</f>
        <v>1.6190371751288519</v>
      </c>
    </row>
    <row r="21" spans="1:13">
      <c r="A21" s="7"/>
      <c r="B21" s="6"/>
      <c r="C21" s="6"/>
      <c r="D21" s="10"/>
      <c r="E21" s="10"/>
      <c r="F21" s="10"/>
      <c r="G21" s="10"/>
      <c r="H21" s="10"/>
      <c r="I21" s="10"/>
      <c r="J21" s="10"/>
      <c r="K21" s="10"/>
      <c r="L21" s="10"/>
      <c r="M21" s="10"/>
    </row>
    <row r="22" spans="1:13">
      <c r="A22" s="7"/>
      <c r="B22" s="8" t="s">
        <v>143</v>
      </c>
      <c r="C22" s="6"/>
      <c r="D22" s="10"/>
      <c r="E22" s="10"/>
      <c r="F22" s="10"/>
      <c r="G22" s="10"/>
      <c r="H22" s="10"/>
      <c r="I22" s="10"/>
      <c r="J22" s="10"/>
      <c r="K22" s="10"/>
      <c r="L22" s="10"/>
      <c r="M22" s="10"/>
    </row>
    <row r="23" spans="1:13" ht="29">
      <c r="A23" s="7">
        <v>13</v>
      </c>
      <c r="B23" s="6" t="s">
        <v>144</v>
      </c>
      <c r="C23" s="6" t="s">
        <v>145</v>
      </c>
      <c r="D23" s="10">
        <f>'Marriott''s Cons Balance Sheet'!B$8/'Marriott''s Cons Balance Sheet'!B$27</f>
        <v>0.49113351877607786</v>
      </c>
      <c r="E23" s="10">
        <f>'Marriott''s Cons Balance Sheet'!C$8/'Marriott''s Cons Balance Sheet'!C$27</f>
        <v>0.46832409764864458</v>
      </c>
      <c r="F23" s="10">
        <f>'Marriott''s Cons Balance Sheet'!D$8/'Marriott''s Cons Balance Sheet'!D$27</f>
        <v>0.42038216560509556</v>
      </c>
      <c r="G23" s="10">
        <f>'Marriott''s Cons Balance Sheet'!E$8/'Marriott''s Cons Balance Sheet'!E$27</f>
        <v>0.45707154742096506</v>
      </c>
      <c r="H23" s="10">
        <f>'Marriott''s Cons Balance Sheet'!F$8/'Marriott''s Cons Balance Sheet'!F$27</f>
        <v>0.65494462793860497</v>
      </c>
      <c r="I23" s="10">
        <f>'Hilton''s Cons Blnc sheet'!C$12/'Hilton''s Cons Blnc sheet'!C$31</f>
        <v>1.7285067873303168</v>
      </c>
      <c r="J23" s="10">
        <f>'Hilton''s Cons Blnc sheet'!D$12/'Hilton''s Cons Blnc sheet'!D$31</f>
        <v>0.72901428073841867</v>
      </c>
      <c r="K23" s="10">
        <f>'Hilton''s Cons Blnc sheet'!E$12/'Hilton''s Cons Blnc sheet'!E$31</f>
        <v>0.75831739961759081</v>
      </c>
      <c r="L23" s="10">
        <f>'Hilton''s Cons Blnc sheet'!F$12/'Hilton''s Cons Blnc sheet'!F$31</f>
        <v>0.89945652173913049</v>
      </c>
      <c r="M23" s="10">
        <f>'Hilton''s Cons Blnc sheet'!G$12/'Hilton''s Cons Blnc sheet'!G$31</f>
        <v>1.3252608047690015</v>
      </c>
    </row>
    <row r="24" spans="1:13" ht="29">
      <c r="A24" s="7">
        <v>14</v>
      </c>
      <c r="B24" s="6" t="s">
        <v>146</v>
      </c>
      <c r="C24" s="6" t="s">
        <v>147</v>
      </c>
      <c r="D24" s="10">
        <f>' Working file for Marriott'!C$15/'Marriott''s Cons Balance Sheet'!B$27</f>
        <v>0.45984005563282337</v>
      </c>
      <c r="E24" s="10">
        <f>' Working file for Marriott'!D$15/'Marriott''s Cons Balance Sheet'!C$27</f>
        <v>0.392391792721282</v>
      </c>
      <c r="F24" s="10">
        <f>' Working file for Marriott'!E$15/'Marriott''s Cons Balance Sheet'!D$27</f>
        <v>0.38045673450365075</v>
      </c>
      <c r="G24" s="10">
        <f>' Working file for Marriott'!F$15/'Marriott''s Cons Balance Sheet'!E$27</f>
        <v>0.3950083194675541</v>
      </c>
      <c r="H24" s="10">
        <f>' Working file for Marriott'!G$15/'Marriott''s Cons Balance Sheet'!F$27</f>
        <v>0.49601709733825528</v>
      </c>
      <c r="I24" s="10">
        <f>'Working file for Hilton'!C$15/'Hilton''s Cons Blnc sheet'!C$31</f>
        <v>1.6408885232414645</v>
      </c>
      <c r="J24" s="10">
        <f>'Working file for Hilton'!D$15/'Hilton''s Cons Blnc sheet'!D$31</f>
        <v>0.62661093695576453</v>
      </c>
      <c r="K24" s="10">
        <f>'Working file for Hilton'!E$15/'Hilton''s Cons Blnc sheet'!E$31</f>
        <v>0.59388145315487573</v>
      </c>
      <c r="L24" s="10">
        <f>'Working file for Hilton'!F$15/'Hilton''s Cons Blnc sheet'!F$31</f>
        <v>0.71014492753623193</v>
      </c>
      <c r="M24" s="10">
        <f>'Working file for Hilton'!G$15/'Hilton''s Cons Blnc sheet'!G$31</f>
        <v>0.90275707898658719</v>
      </c>
    </row>
    <row r="25" spans="1:13" ht="43.5">
      <c r="A25" s="7">
        <v>15</v>
      </c>
      <c r="B25" s="27" t="s">
        <v>148</v>
      </c>
      <c r="C25" s="6" t="s">
        <v>149</v>
      </c>
      <c r="D25" s="10">
        <f>' Marriot''s Cons Cash Flow'!B$15/'Marriott''s Cons Balance Sheet'!B$27</f>
        <v>0.28494436717663424</v>
      </c>
      <c r="E25" s="10">
        <f>' Marriot''s Cons Cash Flow'!C$15/'Marriott''s Cons Balance Sheet'!C$27</f>
        <v>0.2523588437921222</v>
      </c>
      <c r="F25" s="10">
        <f>' Marriot''s Cons Cash Flow'!D$15/'Marriott''s Cons Balance Sheet'!D$27</f>
        <v>0.36616436228056548</v>
      </c>
      <c r="G25" s="10">
        <f>' Marriot''s Cons Cash Flow'!E$15/'Marriott''s Cons Balance Sheet'!E$27</f>
        <v>0.37054908485856908</v>
      </c>
      <c r="H25" s="10">
        <f>' Marriot''s Cons Cash Flow'!F$15/'Marriott''s Cons Balance Sheet'!F$27</f>
        <v>0.30736351272585971</v>
      </c>
      <c r="I25" s="10">
        <f>'Hilton''s Cashflow statment'!C$25/'Hilton''s Cons Blnc sheet'!C$31</f>
        <v>0.29123817359111476</v>
      </c>
      <c r="J25" s="10">
        <f>'Hilton''s Cashflow statment'!D$25/'Hilton''s Cons Blnc sheet'!D$31</f>
        <v>0.48206199930337862</v>
      </c>
      <c r="K25" s="10">
        <f>'Hilton''s Cashflow statment'!E$25/'Hilton''s Cons Blnc sheet'!E$31</f>
        <v>0.47992351816443596</v>
      </c>
      <c r="L25" s="10">
        <f>'Hilton''s Cashflow statment'!F$25/'Hilton''s Cons Blnc sheet'!F$31</f>
        <v>0.41847826086956524</v>
      </c>
      <c r="M25" s="10">
        <f>'Hilton''s Cashflow statment'!G$25/'Hilton''s Cons Blnc sheet'!G$31</f>
        <v>0.50856929955290608</v>
      </c>
    </row>
    <row r="26" spans="1:13">
      <c r="A26" s="7"/>
      <c r="B26" s="6"/>
      <c r="C26" s="6"/>
      <c r="D26" s="10"/>
      <c r="E26" s="10"/>
      <c r="F26" s="10"/>
      <c r="G26" s="10"/>
      <c r="H26" s="10"/>
      <c r="I26" s="10"/>
      <c r="J26" s="10"/>
      <c r="K26" s="10"/>
      <c r="L26" s="10"/>
      <c r="M26" s="10"/>
    </row>
    <row r="27" spans="1:13">
      <c r="A27" s="7"/>
      <c r="B27" s="5" t="s">
        <v>150</v>
      </c>
      <c r="C27" s="6"/>
      <c r="D27" s="10"/>
      <c r="E27" s="10"/>
      <c r="F27" s="10"/>
      <c r="G27" s="10"/>
      <c r="H27" s="10"/>
      <c r="I27" s="10"/>
      <c r="J27" s="10"/>
      <c r="K27" s="10"/>
      <c r="L27" s="10"/>
      <c r="M27" s="10"/>
    </row>
    <row r="28" spans="1:13" ht="29">
      <c r="A28" s="7">
        <v>16</v>
      </c>
      <c r="B28" s="6" t="s">
        <v>151</v>
      </c>
      <c r="C28" s="6" t="s">
        <v>152</v>
      </c>
      <c r="D28" s="10">
        <f>' Working file for Marriott'!C$17/' Working file for Marriott'!C$3</f>
        <v>8.9160979526294657</v>
      </c>
      <c r="E28" s="10">
        <f>' Working file for Marriott'!D$17/' Working file for Marriott'!D$3</f>
        <v>41.895547945205479</v>
      </c>
      <c r="F28" s="10">
        <f>' Working file for Marriott'!E$17/' Working file for Marriott'!E$3</f>
        <v>10.967676767676767</v>
      </c>
      <c r="G28" s="10">
        <f>' Working file for Marriott'!F$17/' Working file for Marriott'!F$3</f>
        <v>-11.508117595436595</v>
      </c>
      <c r="H28" s="10">
        <f>' Working file for Marriott'!G$17/' Working file for Marriott'!G$3</f>
        <v>113.95238095238095</v>
      </c>
      <c r="I28" s="10">
        <f>'Hilton''s Cons Blnc sheet'!C$39/'Working file for Hilton'!C$3</f>
        <v>-12.275235531628534</v>
      </c>
      <c r="J28" s="10">
        <f>'Hilton''s Cons Blnc sheet'!D$39/'Working file for Hilton'!D$3</f>
        <v>-32.688559322033896</v>
      </c>
      <c r="K28" s="10">
        <f>'Hilton''s Cons Blnc sheet'!E$39/'Working file for Hilton'!E$3</f>
        <v>24.080645161290324</v>
      </c>
      <c r="L28" s="10">
        <f>'Hilton''s Cons Blnc sheet'!F$39/'Working file for Hilton'!F$3</f>
        <v>5.895421686746988</v>
      </c>
      <c r="M28" s="10">
        <f>'Hilton''s Cons Blnc sheet'!G$39/'Working file for Hilton'!G$3</f>
        <v>3.4812788510856558</v>
      </c>
    </row>
    <row r="29" spans="1:13" ht="29">
      <c r="A29" s="7">
        <v>17</v>
      </c>
      <c r="B29" s="6" t="s">
        <v>153</v>
      </c>
      <c r="C29" s="6" t="s">
        <v>154</v>
      </c>
      <c r="D29" s="10">
        <f>'Marriott''sCons Income Statement'!C$10/'Marriott''sCons Income Statement'!C$12</f>
        <v>-0.18876404494382024</v>
      </c>
      <c r="E29" s="10">
        <f>'Marriott''sCons Income Statement'!D$10/'Marriott''sCons Income Statement'!D$12</f>
        <v>-4.5685279187817258</v>
      </c>
      <c r="F29" s="10">
        <f>'Marriott''sCons Income Statement'!E$10/'Marriott''sCons Income Statement'!E$12</f>
        <v>-6.9588235294117649</v>
      </c>
      <c r="G29" s="10">
        <f>'Marriott''sCons Income Statement'!F$10/'Marriott''sCons Income Statement'!F$12</f>
        <v>-8.6944444444444446</v>
      </c>
      <c r="H29" s="10">
        <f>'Marriott''sCons Income Statement'!G$10/'Marriott''sCons Income Statement'!G$12</f>
        <v>-6.0854700854700852</v>
      </c>
      <c r="I29" s="10">
        <f>'Hilton''s Cons Income-2018-2020'!B$12/'Hilton''s Cons Income-2018-2020'!B$13</f>
        <v>0.97435897435897434</v>
      </c>
      <c r="J29" s="10">
        <f>'Hilton''s Cons Income-2018-2020'!C$12/'Hilton''s Cons Income-2018-2020'!C$13</f>
        <v>-4.0024154589371976</v>
      </c>
      <c r="K29" s="10">
        <f>'Hilton''s Cons Income-2018-2020'!D$12/'Hilton''s Cons Income-2018-2020'!D$13</f>
        <v>-3.8598382749326148</v>
      </c>
      <c r="L29" s="10">
        <f>'Hilton''s Cons Income-2017-2015'!B$21/'Hilton''s Cons Income-2017-2015'!B$22</f>
        <v>-3.3627450980392157</v>
      </c>
      <c r="M29" s="10">
        <f>'Hilton''s Cons Income-2017-2015'!C$21/'Hilton''s Cons Income-2017-2015'!C$22</f>
        <v>-2.4162436548223352</v>
      </c>
    </row>
  </sheetData>
  <mergeCells count="8">
    <mergeCell ref="A1:M1"/>
    <mergeCell ref="I13:M13"/>
    <mergeCell ref="I18:M18"/>
    <mergeCell ref="D3:H3"/>
    <mergeCell ref="D18:H18"/>
    <mergeCell ref="D2:H2"/>
    <mergeCell ref="I3:M3"/>
    <mergeCell ref="I2:M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BF49-3369-43A6-BBB6-B5A498810EF8}">
  <dimension ref="A1:C75"/>
  <sheetViews>
    <sheetView workbookViewId="0">
      <selection activeCell="C8" sqref="C8"/>
    </sheetView>
  </sheetViews>
  <sheetFormatPr defaultRowHeight="14.5"/>
  <cols>
    <col min="1" max="1" width="4.81640625" bestFit="1" customWidth="1"/>
    <col min="2" max="2" width="19.26953125" bestFit="1" customWidth="1"/>
    <col min="3" max="3" width="25.54296875" bestFit="1" customWidth="1"/>
  </cols>
  <sheetData>
    <row r="1" spans="1:3">
      <c r="A1" s="79" t="s">
        <v>117</v>
      </c>
      <c r="B1" s="79"/>
      <c r="C1" s="79"/>
    </row>
    <row r="2" spans="1:3">
      <c r="A2" s="65" t="s">
        <v>160</v>
      </c>
      <c r="B2" s="65" t="s">
        <v>340</v>
      </c>
      <c r="C2" s="65" t="s">
        <v>346</v>
      </c>
    </row>
    <row r="3" spans="1:3">
      <c r="A3" s="65">
        <v>2020</v>
      </c>
      <c r="B3" s="10">
        <v>-0.17365853658536584</v>
      </c>
      <c r="C3" s="10">
        <v>0.73544433094994899</v>
      </c>
    </row>
    <row r="4" spans="1:3">
      <c r="A4" s="65">
        <v>2019</v>
      </c>
      <c r="B4" s="10">
        <v>0.9929797191887676</v>
      </c>
      <c r="C4" s="10">
        <v>20.604651162790699</v>
      </c>
    </row>
    <row r="5" spans="1:3">
      <c r="A5" s="65">
        <v>2018</v>
      </c>
      <c r="B5" s="10">
        <v>-12.755852842809364</v>
      </c>
      <c r="C5" s="10">
        <v>0.58412457273072538</v>
      </c>
    </row>
    <row r="6" spans="1:3">
      <c r="A6" s="65">
        <v>2017</v>
      </c>
      <c r="B6" s="10">
        <v>-1.4103431609473176</v>
      </c>
      <c r="C6" s="10">
        <v>0.31903079252902572</v>
      </c>
    </row>
    <row r="7" spans="1:3">
      <c r="A7" s="65">
        <v>2016</v>
      </c>
      <c r="B7" s="10">
        <v>-0.24436715560260094</v>
      </c>
      <c r="C7" s="10">
        <v>6.1694915254237287E-2</v>
      </c>
    </row>
    <row r="9" spans="1:3" s="64" customFormat="1">
      <c r="A9" s="79" t="s">
        <v>347</v>
      </c>
      <c r="B9" s="80"/>
      <c r="C9" s="80"/>
    </row>
    <row r="10" spans="1:3">
      <c r="A10" s="65" t="s">
        <v>160</v>
      </c>
      <c r="B10" s="65" t="s">
        <v>340</v>
      </c>
      <c r="C10" s="65" t="s">
        <v>346</v>
      </c>
    </row>
    <row r="11" spans="1:3">
      <c r="A11" s="65">
        <v>2020</v>
      </c>
      <c r="B11" s="10">
        <v>-0.16292529973056602</v>
      </c>
      <c r="C11" s="10">
        <v>0.78085300905287525</v>
      </c>
    </row>
    <row r="12" spans="1:3">
      <c r="A12" s="65">
        <v>2019</v>
      </c>
      <c r="B12" s="10">
        <v>0.94075086407973529</v>
      </c>
      <c r="C12" s="10">
        <v>20.543446410096585</v>
      </c>
    </row>
    <row r="13" spans="1:3">
      <c r="A13" s="65">
        <v>2018</v>
      </c>
      <c r="B13" s="10">
        <v>-12.835904895533737</v>
      </c>
      <c r="C13" s="10">
        <v>0.52978404345821006</v>
      </c>
    </row>
    <row r="14" spans="1:3">
      <c r="A14" s="65">
        <v>2017</v>
      </c>
      <c r="B14" s="10">
        <v>-1.4710235801787266</v>
      </c>
      <c r="C14" s="10">
        <v>0.2566403090521383</v>
      </c>
    </row>
    <row r="15" spans="1:3">
      <c r="A15" s="65">
        <v>2016</v>
      </c>
      <c r="B15" s="10">
        <v>-0.297838137006876</v>
      </c>
      <c r="C15" s="10">
        <v>4.767523377831917E-2</v>
      </c>
    </row>
    <row r="17" spans="1:3" s="64" customFormat="1">
      <c r="A17" s="79" t="s">
        <v>348</v>
      </c>
      <c r="B17" s="80"/>
      <c r="C17" s="80"/>
    </row>
    <row r="18" spans="1:3">
      <c r="A18" s="65" t="s">
        <v>160</v>
      </c>
      <c r="B18" s="65" t="s">
        <v>340</v>
      </c>
      <c r="C18" s="65" t="s">
        <v>346</v>
      </c>
    </row>
    <row r="19" spans="1:3">
      <c r="A19" s="65">
        <v>2020</v>
      </c>
      <c r="B19" s="63">
        <v>7.946268091949673E-3</v>
      </c>
      <c r="C19" s="63">
        <v>-9.7051311817970748E-2</v>
      </c>
    </row>
    <row r="20" spans="1:3">
      <c r="A20" s="65">
        <v>2019</v>
      </c>
      <c r="B20" s="63">
        <v>8.5828724012969676E-2</v>
      </c>
      <c r="C20" s="63">
        <v>0.16673719847651292</v>
      </c>
    </row>
    <row r="21" spans="1:3">
      <c r="A21" s="65">
        <v>2018</v>
      </c>
      <c r="B21" s="63">
        <v>0.11398015223046536</v>
      </c>
      <c r="C21" s="63">
        <v>0.16079047832921625</v>
      </c>
    </row>
    <row r="22" spans="1:3">
      <c r="A22" s="65">
        <v>2017</v>
      </c>
      <c r="B22" s="63">
        <v>0.1224330138861725</v>
      </c>
      <c r="C22" s="63">
        <v>0.150109409190372</v>
      </c>
    </row>
    <row r="23" spans="1:3">
      <c r="A23" s="65">
        <v>2016</v>
      </c>
      <c r="B23" s="63">
        <v>9.2425520867138317E-2</v>
      </c>
      <c r="C23" s="63">
        <v>0.12787862367921973</v>
      </c>
    </row>
    <row r="27" spans="1:3">
      <c r="A27" s="79" t="s">
        <v>349</v>
      </c>
      <c r="B27" s="80"/>
      <c r="C27" s="80"/>
    </row>
    <row r="28" spans="1:3">
      <c r="A28" s="65" t="s">
        <v>160</v>
      </c>
      <c r="B28" s="65" t="s">
        <v>340</v>
      </c>
      <c r="C28" s="65" t="s">
        <v>346</v>
      </c>
    </row>
    <row r="29" spans="1:3">
      <c r="A29" s="65">
        <v>2020</v>
      </c>
      <c r="B29" s="63">
        <v>-618.54999999999995</v>
      </c>
      <c r="C29" s="63">
        <v>-1058.9100000000001</v>
      </c>
    </row>
    <row r="30" spans="1:3">
      <c r="A30" s="65">
        <v>2019</v>
      </c>
      <c r="B30" s="63">
        <v>961.74</v>
      </c>
      <c r="C30" s="63">
        <v>558.94000000000005</v>
      </c>
    </row>
    <row r="31" spans="1:3">
      <c r="A31" s="65">
        <v>2018</v>
      </c>
      <c r="B31" s="63">
        <v>1638.4</v>
      </c>
      <c r="C31" s="63">
        <v>475.90999999999997</v>
      </c>
    </row>
    <row r="32" spans="1:3">
      <c r="A32" s="65">
        <v>2017</v>
      </c>
      <c r="B32" s="63">
        <v>1231.48</v>
      </c>
      <c r="C32" s="63">
        <v>941.68000000000006</v>
      </c>
    </row>
    <row r="33" spans="1:3">
      <c r="A33" s="65">
        <v>2016</v>
      </c>
      <c r="B33" s="63">
        <v>623.14</v>
      </c>
      <c r="C33" s="63">
        <v>52.740000000000009</v>
      </c>
    </row>
    <row r="36" spans="1:3">
      <c r="A36" s="79" t="s">
        <v>350</v>
      </c>
      <c r="B36" s="80"/>
      <c r="C36" s="80"/>
    </row>
    <row r="37" spans="1:3">
      <c r="A37" s="65" t="s">
        <v>160</v>
      </c>
      <c r="B37" s="65" t="s">
        <v>340</v>
      </c>
      <c r="C37" s="65" t="s">
        <v>346</v>
      </c>
    </row>
    <row r="38" spans="1:3">
      <c r="A38" s="65">
        <v>2020</v>
      </c>
      <c r="B38" s="63">
        <v>0.42494774079433995</v>
      </c>
      <c r="C38" s="63">
        <v>0.2716321897073663</v>
      </c>
    </row>
    <row r="39" spans="1:3">
      <c r="A39" s="65">
        <v>2019</v>
      </c>
      <c r="B39" s="63">
        <v>0.86044269390936878</v>
      </c>
      <c r="C39" s="63">
        <v>0.65294280187897213</v>
      </c>
    </row>
    <row r="40" spans="1:3">
      <c r="A40" s="65">
        <v>2018</v>
      </c>
      <c r="B40" s="63">
        <v>0.87137939719586932</v>
      </c>
      <c r="C40" s="63">
        <v>0.62933257958520294</v>
      </c>
    </row>
    <row r="41" spans="1:3">
      <c r="A41" s="65">
        <v>2017</v>
      </c>
      <c r="B41" s="63">
        <v>0.85060722009648981</v>
      </c>
      <c r="C41" s="63">
        <v>0.45114637577432809</v>
      </c>
    </row>
    <row r="42" spans="1:3">
      <c r="A42" s="65">
        <v>2016</v>
      </c>
      <c r="B42" s="63">
        <v>1.0195883793263185</v>
      </c>
      <c r="C42" s="63">
        <v>0.28432222158029541</v>
      </c>
    </row>
    <row r="44" spans="1:3" s="64" customFormat="1"/>
    <row r="45" spans="1:3" s="64" customFormat="1">
      <c r="A45" s="79" t="s">
        <v>351</v>
      </c>
      <c r="B45" s="80"/>
      <c r="C45" s="80"/>
    </row>
    <row r="46" spans="1:3">
      <c r="A46" s="65" t="s">
        <v>160</v>
      </c>
      <c r="B46" s="65" t="s">
        <v>340</v>
      </c>
      <c r="C46" s="65" t="s">
        <v>346</v>
      </c>
    </row>
    <row r="47" spans="1:3">
      <c r="A47" s="65">
        <v>2020</v>
      </c>
      <c r="B47" s="10">
        <v>5.0785491232284414</v>
      </c>
      <c r="C47" s="10">
        <v>4.2391732283464565</v>
      </c>
    </row>
    <row r="48" spans="1:3">
      <c r="A48" s="65">
        <v>2019</v>
      </c>
      <c r="B48" s="10">
        <v>9.2632508833922262</v>
      </c>
      <c r="C48" s="10">
        <v>7.8407299875570304</v>
      </c>
    </row>
    <row r="49" spans="1:3">
      <c r="A49" s="65">
        <v>2018</v>
      </c>
      <c r="B49" s="10">
        <v>10.066925315227934</v>
      </c>
      <c r="C49" s="10">
        <v>8.2923649906890127</v>
      </c>
    </row>
    <row r="50" spans="1:3">
      <c r="A50" s="65">
        <v>2017</v>
      </c>
      <c r="B50" s="10">
        <v>11.097124253933803</v>
      </c>
      <c r="C50" s="10">
        <v>9.1263105341987014</v>
      </c>
    </row>
    <row r="51" spans="1:3">
      <c r="A51" s="65">
        <v>2016</v>
      </c>
      <c r="B51" s="10">
        <v>11.012866333095069</v>
      </c>
      <c r="C51" s="10">
        <v>7.8490164805954281</v>
      </c>
    </row>
    <row r="53" spans="1:3">
      <c r="A53" s="79" t="s">
        <v>352</v>
      </c>
      <c r="B53" s="80"/>
      <c r="C53" s="80"/>
    </row>
    <row r="54" spans="1:3" s="64" customFormat="1">
      <c r="A54" s="65" t="s">
        <v>160</v>
      </c>
      <c r="B54" s="65" t="s">
        <v>340</v>
      </c>
      <c r="C54" s="65" t="s">
        <v>346</v>
      </c>
    </row>
    <row r="55" spans="1:3">
      <c r="A55" s="65">
        <v>2020</v>
      </c>
      <c r="B55" s="10">
        <v>0.49113351877607786</v>
      </c>
      <c r="C55" s="10">
        <v>1.7285067873303168</v>
      </c>
    </row>
    <row r="56" spans="1:3">
      <c r="A56" s="65">
        <v>2019</v>
      </c>
      <c r="B56" s="10">
        <v>0.46832409764864458</v>
      </c>
      <c r="C56" s="10">
        <v>0.72901428073841867</v>
      </c>
    </row>
    <row r="57" spans="1:3">
      <c r="A57" s="65">
        <v>2018</v>
      </c>
      <c r="B57" s="10">
        <v>0.42038216560509556</v>
      </c>
      <c r="C57" s="10">
        <v>0.75831739961759081</v>
      </c>
    </row>
    <row r="58" spans="1:3">
      <c r="A58" s="65">
        <v>2017</v>
      </c>
      <c r="B58" s="10">
        <v>0.45707154742096506</v>
      </c>
      <c r="C58" s="10">
        <v>0.89945652173913049</v>
      </c>
    </row>
    <row r="59" spans="1:3">
      <c r="A59" s="65">
        <v>2016</v>
      </c>
      <c r="B59" s="10">
        <v>0.65494462793860497</v>
      </c>
      <c r="C59" s="10">
        <v>1.3252608047690015</v>
      </c>
    </row>
    <row r="61" spans="1:3">
      <c r="A61" s="79" t="s">
        <v>353</v>
      </c>
      <c r="B61" s="80"/>
      <c r="C61" s="80"/>
    </row>
    <row r="62" spans="1:3">
      <c r="A62" s="65" t="s">
        <v>160</v>
      </c>
      <c r="B62" s="65" t="s">
        <v>340</v>
      </c>
      <c r="C62" s="65" t="s">
        <v>346</v>
      </c>
    </row>
    <row r="63" spans="1:3">
      <c r="A63" s="65">
        <v>2020</v>
      </c>
      <c r="B63" s="10">
        <v>0.28494436717663424</v>
      </c>
      <c r="C63" s="10">
        <v>0.29123817359111476</v>
      </c>
    </row>
    <row r="64" spans="1:3">
      <c r="A64" s="65">
        <v>2019</v>
      </c>
      <c r="B64" s="10">
        <v>0.2523588437921222</v>
      </c>
      <c r="C64" s="10">
        <v>0.48206199930337862</v>
      </c>
    </row>
    <row r="65" spans="1:3">
      <c r="A65" s="65">
        <v>2018</v>
      </c>
      <c r="B65" s="10">
        <v>0.36616436228056548</v>
      </c>
      <c r="C65" s="10">
        <v>0.47992351816443596</v>
      </c>
    </row>
    <row r="66" spans="1:3">
      <c r="A66" s="65">
        <v>2017</v>
      </c>
      <c r="B66" s="10">
        <v>0.37054908485856908</v>
      </c>
      <c r="C66" s="10">
        <v>0.41847826086956524</v>
      </c>
    </row>
    <row r="67" spans="1:3">
      <c r="A67" s="65">
        <v>2016</v>
      </c>
      <c r="B67" s="10">
        <v>0.30736351272585971</v>
      </c>
      <c r="C67" s="10">
        <v>0.50856929955290608</v>
      </c>
    </row>
    <row r="69" spans="1:3">
      <c r="A69" s="79" t="s">
        <v>354</v>
      </c>
      <c r="B69" s="80"/>
      <c r="C69" s="80"/>
    </row>
    <row r="70" spans="1:3">
      <c r="A70" s="65" t="s">
        <v>160</v>
      </c>
      <c r="B70" s="65" t="s">
        <v>340</v>
      </c>
      <c r="C70" s="65" t="s">
        <v>346</v>
      </c>
    </row>
    <row r="71" spans="1:3">
      <c r="A71" s="65">
        <v>2020</v>
      </c>
      <c r="B71" s="10">
        <v>8.9160979526294657</v>
      </c>
      <c r="C71" s="10">
        <v>-12.275235531628534</v>
      </c>
    </row>
    <row r="72" spans="1:3">
      <c r="A72" s="65">
        <v>2019</v>
      </c>
      <c r="B72" s="10">
        <v>41.895547945205479</v>
      </c>
      <c r="C72" s="10">
        <v>-32.688559322033896</v>
      </c>
    </row>
    <row r="73" spans="1:3">
      <c r="A73" s="65">
        <v>2018</v>
      </c>
      <c r="B73" s="10">
        <v>10.967676767676767</v>
      </c>
      <c r="C73" s="10">
        <v>24.080645161290324</v>
      </c>
    </row>
    <row r="74" spans="1:3">
      <c r="A74" s="65">
        <v>2017</v>
      </c>
      <c r="B74" s="10">
        <v>-11.508117595436595</v>
      </c>
      <c r="C74" s="10">
        <v>5.895421686746988</v>
      </c>
    </row>
    <row r="75" spans="1:3">
      <c r="A75" s="65">
        <v>2016</v>
      </c>
      <c r="B75" s="10">
        <v>113.95238095238095</v>
      </c>
      <c r="C75" s="10">
        <v>3.4812788510856558</v>
      </c>
    </row>
  </sheetData>
  <mergeCells count="9">
    <mergeCell ref="A45:C45"/>
    <mergeCell ref="A53:C53"/>
    <mergeCell ref="A61:C61"/>
    <mergeCell ref="A69:C69"/>
    <mergeCell ref="A1:C1"/>
    <mergeCell ref="A9:C9"/>
    <mergeCell ref="A17:C17"/>
    <mergeCell ref="A27:C27"/>
    <mergeCell ref="A36:C3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224D3-8EF9-46C1-AD84-D76DB4429784}">
  <dimension ref="A1:H17"/>
  <sheetViews>
    <sheetView workbookViewId="0">
      <selection activeCell="C17" sqref="C17"/>
    </sheetView>
  </sheetViews>
  <sheetFormatPr defaultRowHeight="14.5"/>
  <cols>
    <col min="1" max="1" width="25.453125" bestFit="1" customWidth="1"/>
    <col min="2" max="2" width="38.81640625" bestFit="1" customWidth="1"/>
  </cols>
  <sheetData>
    <row r="1" spans="1:8" s="9" customFormat="1">
      <c r="A1" s="82" t="s">
        <v>338</v>
      </c>
      <c r="B1" s="83"/>
      <c r="C1" s="83"/>
      <c r="D1" s="83"/>
      <c r="E1" s="83"/>
      <c r="F1" s="83"/>
      <c r="G1" s="83"/>
      <c r="H1" s="83"/>
    </row>
    <row r="2" spans="1:8">
      <c r="A2" s="4" t="s">
        <v>159</v>
      </c>
      <c r="B2" s="4" t="s">
        <v>116</v>
      </c>
      <c r="C2" s="4">
        <v>2020</v>
      </c>
      <c r="D2" s="4">
        <v>2019</v>
      </c>
      <c r="E2" s="4">
        <v>2018</v>
      </c>
      <c r="F2" s="4">
        <v>2017</v>
      </c>
      <c r="G2" s="4">
        <v>2016</v>
      </c>
      <c r="H2" s="4">
        <v>2015</v>
      </c>
    </row>
    <row r="3" spans="1:8" s="9" customFormat="1">
      <c r="A3" s="24" t="s">
        <v>162</v>
      </c>
      <c r="B3" s="4"/>
      <c r="C3" s="25">
        <f>'Marriott''s Cons Balance Sheet'!B$20-SUM('Marriott''s Cons Balance Sheet'!B22:B32)</f>
        <v>2491</v>
      </c>
      <c r="D3" s="25">
        <f>'Marriott''s Cons Balance Sheet'!C$20-SUM('Marriott''s Cons Balance Sheet'!C22:C32)</f>
        <v>584</v>
      </c>
      <c r="E3" s="25">
        <f>'Marriott''s Cons Balance Sheet'!D$20-SUM('Marriott''s Cons Balance Sheet'!D22:D32)</f>
        <v>1980</v>
      </c>
      <c r="F3" s="25">
        <f>'Marriott''s Cons Balance Sheet'!E$20-SUM('Marriott''s Cons Balance Sheet'!E22:E32)</f>
        <v>-2279</v>
      </c>
      <c r="G3" s="25">
        <f>'Marriott''s Cons Balance Sheet'!F$20-SUM('Marriott''s Cons Balance Sheet'!F22:F32)</f>
        <v>210</v>
      </c>
      <c r="H3" s="26">
        <f>'Marriott''s Cons Balance Sheet'!G$20-SUM('Marriott''s Cons Balance Sheet'!G22:G32)</f>
        <v>-6823</v>
      </c>
    </row>
    <row r="4" spans="1:8">
      <c r="A4" s="7" t="s">
        <v>161</v>
      </c>
      <c r="B4" s="7" t="s">
        <v>170</v>
      </c>
      <c r="C4" s="7">
        <f>(C$3+D$3)/2</f>
        <v>1537.5</v>
      </c>
      <c r="D4" s="7">
        <f>(D$3+E$3)/2</f>
        <v>1282</v>
      </c>
      <c r="E4" s="7">
        <f>(E$3+F$3)/2</f>
        <v>-149.5</v>
      </c>
      <c r="F4" s="7">
        <f>(F$3+G$3)/2</f>
        <v>-1034.5</v>
      </c>
      <c r="G4" s="7">
        <f>(G$3+H$3)/2</f>
        <v>-3306.5</v>
      </c>
      <c r="H4" s="7"/>
    </row>
    <row r="5" spans="1:8">
      <c r="A5" s="7"/>
      <c r="B5" s="7"/>
      <c r="C5" s="7"/>
      <c r="D5" s="7"/>
      <c r="E5" s="7"/>
      <c r="F5" s="7"/>
      <c r="G5" s="7"/>
      <c r="H5" s="7"/>
    </row>
    <row r="6" spans="1:8">
      <c r="A6" s="7" t="s">
        <v>163</v>
      </c>
      <c r="B6" s="7"/>
      <c r="C6" s="16">
        <v>24701</v>
      </c>
      <c r="D6" s="16">
        <v>25051</v>
      </c>
      <c r="E6" s="16">
        <v>23696</v>
      </c>
      <c r="F6" s="16">
        <v>23948</v>
      </c>
      <c r="G6" s="16">
        <v>24140</v>
      </c>
      <c r="H6" s="21">
        <v>6082</v>
      </c>
    </row>
    <row r="7" spans="1:8">
      <c r="A7" s="7" t="s">
        <v>164</v>
      </c>
      <c r="B7" s="7" t="s">
        <v>171</v>
      </c>
      <c r="C7" s="7">
        <f>(C$6+D$6)/2</f>
        <v>24876</v>
      </c>
      <c r="D7" s="7">
        <f>(D$6+E$6)/2</f>
        <v>24373.5</v>
      </c>
      <c r="E7" s="7">
        <f>(E$6+F$6)/2</f>
        <v>23822</v>
      </c>
      <c r="F7" s="7">
        <f>(F$6+G$6)/2</f>
        <v>24044</v>
      </c>
      <c r="G7" s="7">
        <f>(G$6+H$6)/2</f>
        <v>15111</v>
      </c>
      <c r="H7" s="7"/>
    </row>
    <row r="8" spans="1:8">
      <c r="A8" s="7"/>
      <c r="B8" s="7"/>
      <c r="C8" s="7"/>
      <c r="D8" s="7"/>
      <c r="E8" s="7"/>
      <c r="F8" s="7"/>
      <c r="G8" s="7"/>
      <c r="H8" s="7"/>
    </row>
    <row r="9" spans="1:8" ht="29">
      <c r="A9" s="14" t="s">
        <v>37</v>
      </c>
      <c r="B9" s="7"/>
      <c r="C9" s="16">
        <v>1768</v>
      </c>
      <c r="D9" s="16">
        <v>2395</v>
      </c>
      <c r="E9" s="16">
        <v>2133</v>
      </c>
      <c r="F9" s="16">
        <v>1991</v>
      </c>
      <c r="G9" s="16">
        <v>1695</v>
      </c>
      <c r="H9" s="21">
        <v>1103</v>
      </c>
    </row>
    <row r="10" spans="1:8">
      <c r="A10" s="7" t="s">
        <v>165</v>
      </c>
      <c r="B10" s="7" t="s">
        <v>172</v>
      </c>
      <c r="C10" s="7">
        <f>(C$9+D$9)/2</f>
        <v>2081.5</v>
      </c>
      <c r="D10" s="7">
        <f t="shared" ref="D10:G10" si="0">(D$9+E$9)/2</f>
        <v>2264</v>
      </c>
      <c r="E10" s="7">
        <f t="shared" si="0"/>
        <v>2062</v>
      </c>
      <c r="F10" s="7">
        <f>(F$9+G$9)/2</f>
        <v>1843</v>
      </c>
      <c r="G10" s="7">
        <f t="shared" si="0"/>
        <v>1399</v>
      </c>
      <c r="H10" s="7"/>
    </row>
    <row r="11" spans="1:8">
      <c r="A11" s="7"/>
      <c r="B11" s="7"/>
      <c r="C11" s="7"/>
      <c r="D11" s="7"/>
      <c r="E11" s="7"/>
      <c r="F11" s="7"/>
      <c r="G11" s="7"/>
      <c r="H11" s="7"/>
    </row>
    <row r="12" spans="1:8">
      <c r="A12" s="14" t="s">
        <v>41</v>
      </c>
      <c r="B12" s="7"/>
      <c r="C12" s="16">
        <v>1514</v>
      </c>
      <c r="D12" s="16">
        <v>1904</v>
      </c>
      <c r="E12" s="16">
        <v>1956</v>
      </c>
      <c r="F12" s="16">
        <v>1793</v>
      </c>
      <c r="G12" s="16">
        <v>2335</v>
      </c>
      <c r="H12" s="21">
        <v>1029</v>
      </c>
    </row>
    <row r="13" spans="1:8">
      <c r="A13" s="7" t="s">
        <v>166</v>
      </c>
      <c r="B13" s="7" t="s">
        <v>173</v>
      </c>
      <c r="C13" s="7">
        <f>(C$12+D$12)/2</f>
        <v>1709</v>
      </c>
      <c r="D13" s="7">
        <f t="shared" ref="D13:G13" si="1">(D$12+E$12)/2</f>
        <v>1930</v>
      </c>
      <c r="E13" s="7">
        <f t="shared" si="1"/>
        <v>1874.5</v>
      </c>
      <c r="F13" s="7">
        <f t="shared" si="1"/>
        <v>2064</v>
      </c>
      <c r="G13" s="7">
        <f t="shared" si="1"/>
        <v>1682</v>
      </c>
      <c r="H13" s="7"/>
    </row>
    <row r="14" spans="1:8">
      <c r="A14" s="7"/>
      <c r="B14" s="7"/>
      <c r="C14" s="7"/>
      <c r="D14" s="7"/>
      <c r="E14" s="7"/>
      <c r="F14" s="7"/>
      <c r="G14" s="7"/>
      <c r="H14" s="7"/>
    </row>
    <row r="15" spans="1:8">
      <c r="A15" s="7" t="s">
        <v>167</v>
      </c>
      <c r="B15" s="7" t="s">
        <v>174</v>
      </c>
      <c r="C15" s="26">
        <f>'Marriott''s Cons Balance Sheet'!B$3+'Marriott''s Cons Balance Sheet'!B$4</f>
        <v>2645</v>
      </c>
      <c r="D15" s="26">
        <f>'Marriott''s Cons Balance Sheet'!C$3+'Marriott''s Cons Balance Sheet'!C$4</f>
        <v>2620</v>
      </c>
      <c r="E15" s="26">
        <f>'Marriott''s Cons Balance Sheet'!D$3+'Marriott''s Cons Balance Sheet'!D$4</f>
        <v>2449</v>
      </c>
      <c r="F15" s="26">
        <f>'Marriott''s Cons Balance Sheet'!E$3+'Marriott''s Cons Balance Sheet'!E$4</f>
        <v>2374</v>
      </c>
      <c r="G15" s="26">
        <f>'Marriott''s Cons Balance Sheet'!F$3+'Marriott''s Cons Balance Sheet'!F$4</f>
        <v>2553</v>
      </c>
      <c r="H15" s="26">
        <f>'Marriott''s Cons Balance Sheet'!G$3+'Marriott''s Cons Balance Sheet'!G$4</f>
        <v>1199</v>
      </c>
    </row>
    <row r="16" spans="1:8">
      <c r="A16" s="7"/>
      <c r="B16" s="7"/>
      <c r="C16" s="7"/>
      <c r="D16" s="7"/>
      <c r="E16" s="7"/>
      <c r="F16" s="7"/>
      <c r="G16" s="7"/>
      <c r="H16" s="7"/>
    </row>
    <row r="17" spans="1:8">
      <c r="A17" s="7" t="s">
        <v>168</v>
      </c>
      <c r="B17" s="7"/>
      <c r="C17" s="26">
        <f>SUM('Marriott''s Cons Balance Sheet'!B$22:B$32)</f>
        <v>22210</v>
      </c>
      <c r="D17" s="26">
        <f>SUM('Marriott''s Cons Balance Sheet'!C$22:C$32)</f>
        <v>24467</v>
      </c>
      <c r="E17" s="26">
        <f>SUM('Marriott''s Cons Balance Sheet'!D$22:D$32)</f>
        <v>21716</v>
      </c>
      <c r="F17" s="26">
        <f>SUM('Marriott''s Cons Balance Sheet'!E$22:E$32)</f>
        <v>26227</v>
      </c>
      <c r="G17" s="26">
        <f>SUM('Marriott''s Cons Balance Sheet'!F$22:F$32)</f>
        <v>23930</v>
      </c>
      <c r="H17" s="26">
        <f>SUM('Marriott''s Cons Balance Sheet'!G$22:G$32)</f>
        <v>12905</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7596-B6D3-458D-BDB8-B55F054E9912}">
  <dimension ref="A1:H17"/>
  <sheetViews>
    <sheetView workbookViewId="0">
      <selection activeCell="D15" sqref="D15"/>
    </sheetView>
  </sheetViews>
  <sheetFormatPr defaultRowHeight="14.5"/>
  <cols>
    <col min="1" max="1" width="25.453125" bestFit="1" customWidth="1"/>
    <col min="2" max="2" width="38.81640625" bestFit="1" customWidth="1"/>
  </cols>
  <sheetData>
    <row r="1" spans="1:8">
      <c r="A1" s="82" t="s">
        <v>341</v>
      </c>
      <c r="B1" s="83"/>
      <c r="C1" s="83"/>
      <c r="D1" s="83"/>
      <c r="E1" s="83"/>
      <c r="F1" s="83"/>
      <c r="G1" s="83"/>
      <c r="H1" s="83"/>
    </row>
    <row r="2" spans="1:8">
      <c r="A2" s="60" t="s">
        <v>159</v>
      </c>
      <c r="B2" s="60" t="s">
        <v>116</v>
      </c>
      <c r="C2" s="60">
        <v>2020</v>
      </c>
      <c r="D2" s="60">
        <v>2019</v>
      </c>
      <c r="E2" s="60">
        <v>2018</v>
      </c>
      <c r="F2" s="60">
        <v>2017</v>
      </c>
      <c r="G2" s="60">
        <v>2016</v>
      </c>
      <c r="H2" s="60">
        <v>2015</v>
      </c>
    </row>
    <row r="3" spans="1:8">
      <c r="A3" s="38" t="s">
        <v>162</v>
      </c>
      <c r="B3" s="60"/>
      <c r="C3" s="26">
        <f>'Hilton''s Cons Blnc sheet'!C$23-'Hilton''s Cons Blnc sheet'!C$39</f>
        <v>-1486</v>
      </c>
      <c r="D3" s="26">
        <f>'Hilton''s Cons Blnc sheet'!D$23-'Hilton''s Cons Blnc sheet'!D$39</f>
        <v>-472</v>
      </c>
      <c r="E3" s="26">
        <f>'Hilton''s Cons Blnc sheet'!E$23-'Hilton''s Cons Blnc sheet'!E$39</f>
        <v>558</v>
      </c>
      <c r="F3" s="26">
        <f>'Hilton''s Cons Blnc sheet'!F$23-'Hilton''s Cons Blnc sheet'!F$39</f>
        <v>2075</v>
      </c>
      <c r="G3" s="26">
        <f>'Hilton''s Cons Blnc sheet'!G$23-'Hilton''s Cons Blnc sheet'!G$39</f>
        <v>5849</v>
      </c>
      <c r="H3" s="26">
        <f>'Hilton''s Cons Blnc sheet'!H$23-'Hilton''s Cons Blnc sheet'!H$39</f>
        <v>5951</v>
      </c>
    </row>
    <row r="4" spans="1:8">
      <c r="A4" s="32" t="s">
        <v>161</v>
      </c>
      <c r="B4" s="32" t="s">
        <v>170</v>
      </c>
      <c r="C4" s="32">
        <f>(C3+D3)/2</f>
        <v>-979</v>
      </c>
      <c r="D4" s="32">
        <f t="shared" ref="D4:H4" si="0">(D3+E3)/2</f>
        <v>43</v>
      </c>
      <c r="E4" s="32">
        <f t="shared" si="0"/>
        <v>1316.5</v>
      </c>
      <c r="F4" s="32">
        <f t="shared" si="0"/>
        <v>3962</v>
      </c>
      <c r="G4" s="32">
        <f t="shared" si="0"/>
        <v>5900</v>
      </c>
      <c r="H4" s="32">
        <f t="shared" si="0"/>
        <v>2975.5</v>
      </c>
    </row>
    <row r="5" spans="1:8">
      <c r="A5" s="32"/>
      <c r="B5" s="32"/>
      <c r="C5" s="32"/>
      <c r="D5" s="32"/>
      <c r="E5" s="32"/>
      <c r="F5" s="32"/>
      <c r="G5" s="32"/>
      <c r="H5" s="32"/>
    </row>
    <row r="6" spans="1:8">
      <c r="A6" s="32" t="s">
        <v>163</v>
      </c>
      <c r="B6" s="32"/>
      <c r="C6" s="26">
        <f>'Hilton''s Cons Blnc sheet'!C$23</f>
        <v>16755</v>
      </c>
      <c r="D6" s="26">
        <f>'Hilton''s Cons Blnc sheet'!D$23</f>
        <v>14957</v>
      </c>
      <c r="E6" s="26">
        <f>'Hilton''s Cons Blnc sheet'!E$23</f>
        <v>13995</v>
      </c>
      <c r="F6" s="26">
        <f>'Hilton''s Cons Blnc sheet'!F$23</f>
        <v>14308</v>
      </c>
      <c r="G6" s="26">
        <f>'Hilton''s Cons Blnc sheet'!G$23</f>
        <v>26211</v>
      </c>
      <c r="H6" s="26">
        <f>'Hilton''s Cons Blnc sheet'!H$23</f>
        <v>25716</v>
      </c>
    </row>
    <row r="7" spans="1:8">
      <c r="A7" s="32" t="s">
        <v>164</v>
      </c>
      <c r="B7" s="32" t="s">
        <v>171</v>
      </c>
      <c r="C7" s="32">
        <f>(C6+D6)/2</f>
        <v>15856</v>
      </c>
      <c r="D7" s="32">
        <f t="shared" ref="D7:H7" si="1">(D6+E6)/2</f>
        <v>14476</v>
      </c>
      <c r="E7" s="32">
        <f t="shared" si="1"/>
        <v>14151.5</v>
      </c>
      <c r="F7" s="32">
        <f t="shared" si="1"/>
        <v>20259.5</v>
      </c>
      <c r="G7" s="32">
        <f t="shared" si="1"/>
        <v>25963.5</v>
      </c>
      <c r="H7" s="32">
        <f t="shared" si="1"/>
        <v>12858</v>
      </c>
    </row>
    <row r="8" spans="1:8">
      <c r="A8" s="32"/>
      <c r="B8" s="32"/>
      <c r="C8" s="32"/>
      <c r="D8" s="32"/>
      <c r="E8" s="32"/>
      <c r="F8" s="32"/>
      <c r="G8" s="32"/>
      <c r="H8" s="32"/>
    </row>
    <row r="9" spans="1:8" ht="29">
      <c r="A9" s="14" t="s">
        <v>37</v>
      </c>
      <c r="B9" s="32"/>
      <c r="C9" s="26">
        <f>'Hilton''s Cons Blnc sheet'!C$6</f>
        <v>771</v>
      </c>
      <c r="D9" s="26">
        <f>'Hilton''s Cons Blnc sheet'!D$6</f>
        <v>1261</v>
      </c>
      <c r="E9" s="26">
        <f>'Hilton''s Cons Blnc sheet'!E$6</f>
        <v>1150</v>
      </c>
      <c r="F9" s="26">
        <f>'Hilton''s Cons Blnc sheet'!F$6</f>
        <v>998</v>
      </c>
      <c r="G9" s="26">
        <f>'Hilton''s Cons Blnc sheet'!G$6</f>
        <v>1005</v>
      </c>
      <c r="H9" s="26">
        <f>'Hilton''s Cons Blnc sheet'!H$6</f>
        <v>876</v>
      </c>
    </row>
    <row r="10" spans="1:8">
      <c r="A10" s="32" t="s">
        <v>165</v>
      </c>
      <c r="B10" s="32" t="s">
        <v>172</v>
      </c>
      <c r="C10" s="32">
        <f>(C9+D9)/2</f>
        <v>1016</v>
      </c>
      <c r="D10" s="32">
        <f t="shared" ref="D10:H10" si="2">(D9+E9)/2</f>
        <v>1205.5</v>
      </c>
      <c r="E10" s="32">
        <f t="shared" si="2"/>
        <v>1074</v>
      </c>
      <c r="F10" s="32">
        <f t="shared" si="2"/>
        <v>1001.5</v>
      </c>
      <c r="G10" s="32">
        <f t="shared" si="2"/>
        <v>940.5</v>
      </c>
      <c r="H10" s="32">
        <f t="shared" si="2"/>
        <v>438</v>
      </c>
    </row>
    <row r="11" spans="1:8">
      <c r="A11" s="32"/>
      <c r="B11" s="32"/>
      <c r="C11" s="32"/>
      <c r="D11" s="32"/>
      <c r="E11" s="32"/>
      <c r="F11" s="32"/>
      <c r="G11" s="32"/>
      <c r="H11" s="32"/>
    </row>
    <row r="12" spans="1:8">
      <c r="A12" s="14" t="s">
        <v>41</v>
      </c>
      <c r="B12" s="32"/>
      <c r="C12" s="26">
        <f>'Hilton''s Cons Blnc sheet'!C$19</f>
        <v>346</v>
      </c>
      <c r="D12" s="26">
        <f>'Hilton''s Cons Blnc sheet'!D$19</f>
        <v>380</v>
      </c>
      <c r="E12" s="26">
        <f>'Hilton''s Cons Blnc sheet'!E$19</f>
        <v>367</v>
      </c>
      <c r="F12" s="26">
        <f>'Hilton''s Cons Blnc sheet'!F$19</f>
        <v>113</v>
      </c>
      <c r="G12" s="26">
        <f>'Hilton''s Cons Blnc sheet'!G$19</f>
        <v>0</v>
      </c>
      <c r="H12" s="26">
        <f>'Hilton''s Cons Blnc sheet'!H$19</f>
        <v>9119</v>
      </c>
    </row>
    <row r="13" spans="1:8">
      <c r="A13" s="32" t="s">
        <v>166</v>
      </c>
      <c r="B13" s="32" t="s">
        <v>173</v>
      </c>
      <c r="C13" s="32">
        <f>(C12+D12)/2</f>
        <v>363</v>
      </c>
      <c r="D13" s="32">
        <f t="shared" ref="D13:H13" si="3">(D12+E12)/2</f>
        <v>373.5</v>
      </c>
      <c r="E13" s="32">
        <f t="shared" si="3"/>
        <v>240</v>
      </c>
      <c r="F13" s="32">
        <f t="shared" si="3"/>
        <v>56.5</v>
      </c>
      <c r="G13" s="32">
        <f t="shared" si="3"/>
        <v>4559.5</v>
      </c>
      <c r="H13" s="32">
        <f t="shared" si="3"/>
        <v>4559.5</v>
      </c>
    </row>
    <row r="14" spans="1:8">
      <c r="A14" s="32"/>
      <c r="B14" s="32"/>
      <c r="C14" s="32"/>
      <c r="D14" s="32"/>
      <c r="E14" s="32"/>
      <c r="F14" s="32"/>
      <c r="G14" s="32"/>
      <c r="H14" s="32"/>
    </row>
    <row r="15" spans="1:8">
      <c r="A15" s="32" t="s">
        <v>167</v>
      </c>
      <c r="B15" s="32" t="s">
        <v>174</v>
      </c>
      <c r="C15" s="26">
        <f>'Hilton''s Cons Blnc sheet'!C$4+'Hilton''s Cons Blnc sheet'!C$6</f>
        <v>3989</v>
      </c>
      <c r="D15" s="26">
        <f>'Hilton''s Cons Blnc sheet'!D$4+'Hilton''s Cons Blnc sheet'!D$6</f>
        <v>1799</v>
      </c>
      <c r="E15" s="26">
        <f>'Hilton''s Cons Blnc sheet'!E$4+'Hilton''s Cons Blnc sheet'!E$6</f>
        <v>1553</v>
      </c>
      <c r="F15" s="26">
        <f>'Hilton''s Cons Blnc sheet'!F$4+'Hilton''s Cons Blnc sheet'!F$6</f>
        <v>1568</v>
      </c>
      <c r="G15" s="26">
        <f>'Hilton''s Cons Blnc sheet'!G$4+'Hilton''s Cons Blnc sheet'!G$6</f>
        <v>2423</v>
      </c>
      <c r="H15" s="26">
        <f>'Hilton''s Cons Blnc sheet'!H$4+'Hilton''s Cons Blnc sheet'!H$6</f>
        <v>1485</v>
      </c>
    </row>
    <row r="16" spans="1:8">
      <c r="A16" s="32"/>
      <c r="B16" s="32"/>
      <c r="C16" s="32"/>
      <c r="D16" s="32"/>
      <c r="E16" s="32"/>
      <c r="F16" s="32"/>
      <c r="G16" s="32"/>
      <c r="H16" s="32"/>
    </row>
    <row r="17" spans="1:8">
      <c r="A17" s="32"/>
      <c r="B17" s="32"/>
      <c r="C17" s="32"/>
      <c r="D17" s="32"/>
      <c r="E17" s="32"/>
      <c r="F17" s="32"/>
      <c r="G17" s="32"/>
      <c r="H17" s="32"/>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2E94-FA9D-4C92-BC8D-272F85921ED1}">
  <dimension ref="A1:H69"/>
  <sheetViews>
    <sheetView workbookViewId="0">
      <selection activeCell="G19" sqref="G19"/>
    </sheetView>
  </sheetViews>
  <sheetFormatPr defaultRowHeight="14.5"/>
  <cols>
    <col min="1" max="1" width="29.6328125" customWidth="1"/>
    <col min="8" max="8" width="9" bestFit="1" customWidth="1"/>
  </cols>
  <sheetData>
    <row r="1" spans="1:8" s="31" customFormat="1" ht="18.5">
      <c r="A1" s="81" t="s">
        <v>223</v>
      </c>
      <c r="B1" s="86"/>
      <c r="C1" s="86"/>
      <c r="D1" s="86"/>
      <c r="E1" s="86"/>
      <c r="F1" s="86"/>
      <c r="G1" s="86"/>
      <c r="H1" s="86"/>
    </row>
    <row r="2" spans="1:8" s="37" customFormat="1" ht="29">
      <c r="A2" s="84" t="s">
        <v>176</v>
      </c>
      <c r="B2" s="85"/>
      <c r="C2" s="39" t="s">
        <v>2</v>
      </c>
      <c r="D2" s="39" t="s">
        <v>3</v>
      </c>
      <c r="E2" s="40" t="s">
        <v>4</v>
      </c>
      <c r="F2" s="40" t="s">
        <v>110</v>
      </c>
      <c r="G2" s="40" t="s">
        <v>111</v>
      </c>
      <c r="H2" s="41" t="s">
        <v>112</v>
      </c>
    </row>
    <row r="3" spans="1:8">
      <c r="A3" s="42" t="s">
        <v>177</v>
      </c>
      <c r="B3" s="30"/>
      <c r="C3" s="30"/>
      <c r="D3" s="30"/>
      <c r="E3" s="43"/>
      <c r="F3" s="43"/>
      <c r="G3" s="43"/>
      <c r="H3" s="30"/>
    </row>
    <row r="4" spans="1:8">
      <c r="A4" s="17" t="s">
        <v>178</v>
      </c>
      <c r="B4" s="30"/>
      <c r="C4" s="44">
        <v>3218</v>
      </c>
      <c r="D4" s="44">
        <v>538</v>
      </c>
      <c r="E4" s="45" t="s">
        <v>179</v>
      </c>
      <c r="F4" s="45" t="s">
        <v>180</v>
      </c>
      <c r="G4" s="45" t="s">
        <v>181</v>
      </c>
      <c r="H4" s="20">
        <v>609</v>
      </c>
    </row>
    <row r="5" spans="1:8" ht="29">
      <c r="A5" s="17" t="s">
        <v>182</v>
      </c>
      <c r="B5" s="30"/>
      <c r="C5" s="46">
        <v>45</v>
      </c>
      <c r="D5" s="46">
        <v>92</v>
      </c>
      <c r="E5" s="45">
        <v>81</v>
      </c>
      <c r="F5" s="45">
        <v>100</v>
      </c>
      <c r="G5" s="45">
        <v>266</v>
      </c>
      <c r="H5" s="21">
        <v>247</v>
      </c>
    </row>
    <row r="6" spans="1:8" ht="29">
      <c r="A6" s="17" t="s">
        <v>183</v>
      </c>
      <c r="B6" s="30"/>
      <c r="C6" s="46">
        <v>771</v>
      </c>
      <c r="D6" s="46">
        <v>1261</v>
      </c>
      <c r="E6" s="47">
        <v>1150</v>
      </c>
      <c r="F6" s="45">
        <v>998</v>
      </c>
      <c r="G6" s="47">
        <v>1005</v>
      </c>
      <c r="H6" s="21">
        <v>876</v>
      </c>
    </row>
    <row r="7" spans="1:8">
      <c r="A7" s="48" t="s">
        <v>184</v>
      </c>
      <c r="B7" s="30"/>
      <c r="C7" s="46"/>
      <c r="D7" s="46"/>
      <c r="E7" s="47"/>
      <c r="F7" s="45"/>
      <c r="G7" s="45">
        <v>541</v>
      </c>
      <c r="H7" s="21">
        <v>442</v>
      </c>
    </row>
    <row r="8" spans="1:8">
      <c r="A8" s="17" t="s">
        <v>185</v>
      </c>
      <c r="B8" s="30"/>
      <c r="C8" s="46">
        <v>70</v>
      </c>
      <c r="D8" s="46">
        <v>130</v>
      </c>
      <c r="E8" s="45">
        <v>160</v>
      </c>
      <c r="F8" s="45">
        <v>111</v>
      </c>
      <c r="G8" s="45">
        <v>137</v>
      </c>
      <c r="H8" s="21">
        <v>147</v>
      </c>
    </row>
    <row r="9" spans="1:8">
      <c r="A9" s="17" t="s">
        <v>186</v>
      </c>
      <c r="B9" s="30"/>
      <c r="C9" s="46"/>
      <c r="D9" s="46"/>
      <c r="E9" s="45"/>
      <c r="F9" s="45">
        <v>36</v>
      </c>
      <c r="G9" s="45">
        <v>13</v>
      </c>
      <c r="H9" s="21">
        <v>97</v>
      </c>
    </row>
    <row r="10" spans="1:8">
      <c r="A10" s="17" t="s">
        <v>94</v>
      </c>
      <c r="B10" s="30"/>
      <c r="C10" s="46">
        <v>98</v>
      </c>
      <c r="D10" s="46">
        <v>72</v>
      </c>
      <c r="E10" s="45">
        <v>189</v>
      </c>
      <c r="F10" s="45">
        <v>171</v>
      </c>
      <c r="G10" s="45">
        <v>39</v>
      </c>
      <c r="H10" s="21">
        <v>38</v>
      </c>
    </row>
    <row r="11" spans="1:8" ht="29">
      <c r="A11" s="48" t="s">
        <v>187</v>
      </c>
      <c r="B11" s="30"/>
      <c r="C11" s="46"/>
      <c r="D11" s="46"/>
      <c r="E11" s="45"/>
      <c r="F11" s="45"/>
      <c r="G11" s="45">
        <v>138</v>
      </c>
      <c r="H11" s="30"/>
    </row>
    <row r="12" spans="1:8">
      <c r="A12" s="17" t="s">
        <v>188</v>
      </c>
      <c r="B12" s="30"/>
      <c r="C12" s="46">
        <v>4202</v>
      </c>
      <c r="D12" s="46">
        <v>2093</v>
      </c>
      <c r="E12" s="47">
        <v>1983</v>
      </c>
      <c r="F12" s="47">
        <v>1986</v>
      </c>
      <c r="G12" s="47">
        <v>3557</v>
      </c>
      <c r="H12" s="21">
        <v>2585</v>
      </c>
    </row>
    <row r="13" spans="1:8">
      <c r="A13" s="42" t="s">
        <v>189</v>
      </c>
      <c r="B13" s="30"/>
      <c r="C13" s="30"/>
      <c r="D13" s="30"/>
      <c r="E13" s="43"/>
      <c r="F13" s="30"/>
      <c r="G13" s="30"/>
      <c r="H13" s="30"/>
    </row>
    <row r="14" spans="1:8">
      <c r="A14" s="17" t="s">
        <v>43</v>
      </c>
      <c r="B14" s="30"/>
      <c r="C14" s="46">
        <v>5095</v>
      </c>
      <c r="D14" s="46">
        <v>5159</v>
      </c>
      <c r="E14" s="47">
        <v>5160</v>
      </c>
      <c r="F14" s="47">
        <v>5190</v>
      </c>
      <c r="G14" s="47">
        <v>5887</v>
      </c>
      <c r="H14" s="21">
        <v>5887</v>
      </c>
    </row>
    <row r="15" spans="1:8">
      <c r="A15" s="17" t="s">
        <v>69</v>
      </c>
      <c r="B15" s="30"/>
      <c r="C15" s="46">
        <v>4904</v>
      </c>
      <c r="D15" s="46">
        <v>4877</v>
      </c>
      <c r="E15" s="47">
        <v>4869</v>
      </c>
      <c r="F15" s="47">
        <v>4890</v>
      </c>
      <c r="G15" s="47">
        <v>4848</v>
      </c>
      <c r="H15" s="47">
        <v>4919</v>
      </c>
    </row>
    <row r="16" spans="1:8" ht="29">
      <c r="A16" s="17" t="s">
        <v>190</v>
      </c>
      <c r="B16" s="30"/>
      <c r="C16" s="46">
        <v>653</v>
      </c>
      <c r="D16" s="46">
        <v>780</v>
      </c>
      <c r="E16" s="45">
        <v>872</v>
      </c>
      <c r="F16" s="45">
        <v>909</v>
      </c>
      <c r="G16" s="47">
        <v>1019</v>
      </c>
      <c r="H16" s="21">
        <v>1149</v>
      </c>
    </row>
    <row r="17" spans="1:8">
      <c r="A17" s="17" t="s">
        <v>191</v>
      </c>
      <c r="B17" s="30"/>
      <c r="C17" s="46">
        <v>266</v>
      </c>
      <c r="D17" s="46">
        <v>421</v>
      </c>
      <c r="E17" s="45">
        <v>415</v>
      </c>
      <c r="F17" s="45">
        <v>433</v>
      </c>
      <c r="G17" s="45">
        <v>507</v>
      </c>
      <c r="H17" s="21">
        <v>586</v>
      </c>
    </row>
    <row r="18" spans="1:8" ht="29">
      <c r="A18" s="17" t="s">
        <v>192</v>
      </c>
      <c r="B18" s="30"/>
      <c r="C18" s="46">
        <v>772</v>
      </c>
      <c r="D18" s="46">
        <v>867</v>
      </c>
      <c r="E18" s="45">
        <v>0</v>
      </c>
      <c r="F18" s="45">
        <v>353</v>
      </c>
      <c r="G18" s="30"/>
      <c r="H18" s="30"/>
    </row>
    <row r="19" spans="1:8">
      <c r="A19" s="17" t="s">
        <v>41</v>
      </c>
      <c r="B19" s="30"/>
      <c r="C19" s="46">
        <v>346</v>
      </c>
      <c r="D19" s="46">
        <v>380</v>
      </c>
      <c r="E19" s="45">
        <v>367</v>
      </c>
      <c r="F19" s="45">
        <v>113</v>
      </c>
      <c r="G19" s="30">
        <v>0</v>
      </c>
      <c r="H19" s="30">
        <v>9119</v>
      </c>
    </row>
    <row r="20" spans="1:8">
      <c r="A20" s="17" t="s">
        <v>193</v>
      </c>
      <c r="B20" s="30"/>
      <c r="C20" s="46">
        <v>194</v>
      </c>
      <c r="D20" s="46">
        <v>100</v>
      </c>
      <c r="E20" s="45">
        <v>90</v>
      </c>
      <c r="F20" s="45">
        <v>434</v>
      </c>
      <c r="G20" s="45">
        <v>117</v>
      </c>
      <c r="H20" s="45">
        <v>78</v>
      </c>
    </row>
    <row r="21" spans="1:8">
      <c r="A21" s="17" t="s">
        <v>94</v>
      </c>
      <c r="B21" s="30"/>
      <c r="C21" s="46">
        <v>323</v>
      </c>
      <c r="D21" s="46">
        <v>280</v>
      </c>
      <c r="E21" s="45">
        <v>239</v>
      </c>
      <c r="F21" s="45">
        <v>0</v>
      </c>
      <c r="G21" s="45">
        <v>334</v>
      </c>
      <c r="H21" s="45">
        <v>368</v>
      </c>
    </row>
    <row r="22" spans="1:8">
      <c r="A22" s="17" t="s">
        <v>194</v>
      </c>
      <c r="B22" s="30"/>
      <c r="C22" s="46">
        <v>12553</v>
      </c>
      <c r="D22" s="46">
        <v>12864</v>
      </c>
      <c r="E22" s="47">
        <v>12012</v>
      </c>
      <c r="F22" s="47">
        <v>12322</v>
      </c>
      <c r="G22" s="47">
        <v>22654</v>
      </c>
      <c r="H22" s="47">
        <v>23131</v>
      </c>
    </row>
    <row r="23" spans="1:8">
      <c r="A23" s="17" t="s">
        <v>50</v>
      </c>
      <c r="B23" s="30"/>
      <c r="C23" s="46">
        <v>16755</v>
      </c>
      <c r="D23" s="46">
        <v>14957</v>
      </c>
      <c r="E23" s="47">
        <v>13995</v>
      </c>
      <c r="F23" s="47">
        <v>14308</v>
      </c>
      <c r="G23" s="47">
        <v>26211</v>
      </c>
      <c r="H23" s="47">
        <v>25716</v>
      </c>
    </row>
    <row r="24" spans="1:8">
      <c r="A24" s="42" t="s">
        <v>195</v>
      </c>
      <c r="B24" s="30"/>
      <c r="C24" s="30"/>
      <c r="D24" s="30"/>
      <c r="E24" s="43"/>
      <c r="F24" s="30"/>
      <c r="G24" s="30"/>
      <c r="H24" s="30"/>
    </row>
    <row r="25" spans="1:8" ht="29">
      <c r="A25" s="17" t="s">
        <v>196</v>
      </c>
      <c r="B25" s="30"/>
      <c r="C25" s="46">
        <v>1302</v>
      </c>
      <c r="D25" s="46">
        <v>1703</v>
      </c>
      <c r="E25" s="47">
        <v>1549</v>
      </c>
      <c r="F25" s="47">
        <v>2150</v>
      </c>
      <c r="G25" s="47">
        <v>2453</v>
      </c>
      <c r="H25" s="47">
        <v>2206</v>
      </c>
    </row>
    <row r="26" spans="1:8" ht="29">
      <c r="A26" s="17" t="s">
        <v>197</v>
      </c>
      <c r="B26" s="17" t="s">
        <v>14</v>
      </c>
      <c r="C26" s="46">
        <v>56</v>
      </c>
      <c r="D26" s="46">
        <v>37</v>
      </c>
      <c r="E26" s="45">
        <v>16</v>
      </c>
      <c r="F26" s="45">
        <v>46</v>
      </c>
      <c r="G26" s="45">
        <v>98</v>
      </c>
      <c r="H26" s="45">
        <v>111</v>
      </c>
    </row>
    <row r="27" spans="1:8" ht="29">
      <c r="A27" s="48" t="s">
        <v>198</v>
      </c>
      <c r="B27" s="17"/>
      <c r="C27" s="46"/>
      <c r="D27" s="46"/>
      <c r="E27" s="45"/>
      <c r="F27" s="45"/>
      <c r="G27" s="45">
        <v>73</v>
      </c>
      <c r="H27" s="45">
        <v>117</v>
      </c>
    </row>
    <row r="28" spans="1:8">
      <c r="A28" s="48" t="s">
        <v>199</v>
      </c>
      <c r="B28" s="17"/>
      <c r="C28" s="46"/>
      <c r="D28" s="46"/>
      <c r="E28" s="45"/>
      <c r="F28" s="45">
        <v>12</v>
      </c>
      <c r="G28" s="45">
        <v>60</v>
      </c>
      <c r="H28" s="45">
        <v>33</v>
      </c>
    </row>
    <row r="29" spans="1:8" ht="29">
      <c r="A29" s="48" t="s">
        <v>200</v>
      </c>
      <c r="B29" s="17"/>
      <c r="C29" s="46"/>
      <c r="D29" s="46"/>
      <c r="E29" s="45"/>
      <c r="F29" s="45">
        <v>0</v>
      </c>
      <c r="G29" s="45"/>
      <c r="H29" s="45"/>
    </row>
    <row r="30" spans="1:8" ht="29">
      <c r="A30" s="17" t="s">
        <v>201</v>
      </c>
      <c r="B30" s="30"/>
      <c r="C30" s="46">
        <v>370</v>
      </c>
      <c r="D30" s="46">
        <v>332</v>
      </c>
      <c r="E30" s="45">
        <v>350</v>
      </c>
      <c r="F30" s="45">
        <v>0</v>
      </c>
      <c r="G30" s="30"/>
      <c r="H30" s="30"/>
    </row>
    <row r="31" spans="1:8">
      <c r="A31" s="17" t="s">
        <v>202</v>
      </c>
      <c r="B31" s="30"/>
      <c r="C31" s="46">
        <v>2431</v>
      </c>
      <c r="D31" s="46">
        <v>2871</v>
      </c>
      <c r="E31" s="47">
        <v>2615</v>
      </c>
      <c r="F31" s="47">
        <v>2208</v>
      </c>
      <c r="G31" s="47">
        <v>2684</v>
      </c>
      <c r="H31" s="47">
        <v>2467</v>
      </c>
    </row>
    <row r="32" spans="1:8">
      <c r="A32" s="17" t="s">
        <v>57</v>
      </c>
      <c r="B32" s="30"/>
      <c r="C32" s="46">
        <v>10431</v>
      </c>
      <c r="D32" s="46">
        <v>7956</v>
      </c>
      <c r="E32" s="47">
        <v>7266</v>
      </c>
      <c r="F32" s="47">
        <v>6556</v>
      </c>
      <c r="G32" s="47">
        <v>10020</v>
      </c>
      <c r="H32" s="47">
        <v>9710</v>
      </c>
    </row>
    <row r="33" spans="1:8">
      <c r="A33" s="17" t="s">
        <v>59</v>
      </c>
      <c r="B33" s="30"/>
      <c r="C33" s="46">
        <v>971</v>
      </c>
      <c r="D33" s="46">
        <v>1037</v>
      </c>
      <c r="E33" s="45">
        <v>0</v>
      </c>
      <c r="F33" s="30"/>
      <c r="G33" s="45">
        <v>621</v>
      </c>
      <c r="H33" s="45"/>
    </row>
    <row r="34" spans="1:8">
      <c r="A34" s="17" t="s">
        <v>203</v>
      </c>
      <c r="B34" s="30"/>
      <c r="C34" s="46">
        <v>1004</v>
      </c>
      <c r="D34" s="46">
        <v>827</v>
      </c>
      <c r="E34" s="45">
        <v>826</v>
      </c>
      <c r="F34" s="45">
        <v>97</v>
      </c>
      <c r="G34" s="45">
        <v>64</v>
      </c>
      <c r="H34" s="45">
        <v>283</v>
      </c>
    </row>
    <row r="35" spans="1:8">
      <c r="A35" s="17" t="s">
        <v>204</v>
      </c>
      <c r="B35" s="30"/>
      <c r="C35" s="46">
        <v>649</v>
      </c>
      <c r="D35" s="46">
        <v>795</v>
      </c>
      <c r="E35" s="45">
        <v>898</v>
      </c>
      <c r="F35" s="47">
        <v>1063</v>
      </c>
      <c r="G35" s="47">
        <v>4575</v>
      </c>
      <c r="H35" s="47">
        <v>4630</v>
      </c>
    </row>
    <row r="36" spans="1:8">
      <c r="A36" s="48" t="s">
        <v>72</v>
      </c>
      <c r="B36" s="30"/>
      <c r="C36" s="46"/>
      <c r="D36" s="46"/>
      <c r="E36" s="45"/>
      <c r="F36" s="45">
        <v>839</v>
      </c>
      <c r="G36" s="45">
        <v>889</v>
      </c>
      <c r="H36" s="45">
        <v>784</v>
      </c>
    </row>
    <row r="37" spans="1:8">
      <c r="A37" s="17" t="s">
        <v>94</v>
      </c>
      <c r="B37" s="30"/>
      <c r="C37" s="46">
        <v>989</v>
      </c>
      <c r="D37" s="46">
        <v>883</v>
      </c>
      <c r="E37" s="45">
        <v>863</v>
      </c>
      <c r="F37" s="47">
        <v>1470</v>
      </c>
      <c r="G37" s="47">
        <v>1509</v>
      </c>
      <c r="H37" s="47">
        <v>1282</v>
      </c>
    </row>
    <row r="38" spans="1:8" ht="29">
      <c r="A38" s="48" t="s">
        <v>205</v>
      </c>
      <c r="B38" s="30"/>
      <c r="C38" s="46"/>
      <c r="D38" s="46"/>
      <c r="E38" s="45"/>
      <c r="F38" s="47">
        <v>0</v>
      </c>
      <c r="G38" s="30"/>
      <c r="H38" s="30"/>
    </row>
    <row r="39" spans="1:8">
      <c r="A39" s="17" t="s">
        <v>206</v>
      </c>
      <c r="B39" s="30"/>
      <c r="C39" s="46">
        <v>18241</v>
      </c>
      <c r="D39" s="46">
        <v>15429</v>
      </c>
      <c r="E39" s="47">
        <v>13437</v>
      </c>
      <c r="F39" s="47">
        <v>12233</v>
      </c>
      <c r="G39" s="47">
        <v>20362</v>
      </c>
      <c r="H39" s="47">
        <v>19765</v>
      </c>
    </row>
    <row r="40" spans="1:8">
      <c r="A40" s="17" t="s">
        <v>207</v>
      </c>
      <c r="B40" s="30"/>
      <c r="C40" s="17" t="s">
        <v>176</v>
      </c>
      <c r="D40" s="17" t="s">
        <v>176</v>
      </c>
      <c r="E40" s="48" t="s">
        <v>176</v>
      </c>
      <c r="F40" s="30"/>
      <c r="G40" s="48" t="s">
        <v>176</v>
      </c>
      <c r="H40" s="20"/>
    </row>
    <row r="41" spans="1:8">
      <c r="A41" s="42" t="s">
        <v>208</v>
      </c>
      <c r="B41" s="30"/>
      <c r="C41" s="30"/>
      <c r="D41" s="30"/>
      <c r="E41" s="43"/>
      <c r="F41" s="30"/>
      <c r="G41" s="43"/>
      <c r="H41" s="49" t="s">
        <v>176</v>
      </c>
    </row>
    <row r="42" spans="1:8">
      <c r="A42" s="17" t="s">
        <v>209</v>
      </c>
      <c r="B42" s="30"/>
      <c r="C42" s="46">
        <v>0</v>
      </c>
      <c r="D42" s="46">
        <v>0</v>
      </c>
      <c r="E42" s="45">
        <v>0</v>
      </c>
      <c r="F42" s="45">
        <v>0</v>
      </c>
      <c r="G42" s="45">
        <v>0</v>
      </c>
      <c r="H42" s="45">
        <v>0</v>
      </c>
    </row>
    <row r="43" spans="1:8">
      <c r="A43" s="17" t="s">
        <v>210</v>
      </c>
      <c r="B43" s="30"/>
      <c r="C43" s="46">
        <v>3</v>
      </c>
      <c r="D43" s="46">
        <v>3</v>
      </c>
      <c r="E43" s="45">
        <v>3</v>
      </c>
      <c r="F43" s="30">
        <v>3</v>
      </c>
      <c r="G43" s="45">
        <v>10</v>
      </c>
      <c r="H43" s="20">
        <v>10</v>
      </c>
    </row>
    <row r="44" spans="1:8">
      <c r="A44" s="17" t="s">
        <v>65</v>
      </c>
      <c r="B44" s="30"/>
      <c r="C44" s="46">
        <v>-4453</v>
      </c>
      <c r="D44" s="46">
        <v>-4169</v>
      </c>
      <c r="E44" s="47">
        <v>-2625</v>
      </c>
      <c r="F44" s="48">
        <v>-891</v>
      </c>
      <c r="G44" s="30"/>
      <c r="H44" s="21"/>
    </row>
    <row r="45" spans="1:8">
      <c r="A45" s="17" t="s">
        <v>211</v>
      </c>
      <c r="B45" s="30"/>
      <c r="C45" s="46">
        <v>10552</v>
      </c>
      <c r="D45" s="46">
        <v>10489</v>
      </c>
      <c r="E45" s="47">
        <v>10372</v>
      </c>
      <c r="F45" s="43">
        <v>10298</v>
      </c>
      <c r="G45" s="47">
        <v>10213</v>
      </c>
      <c r="H45" s="21">
        <v>10151</v>
      </c>
    </row>
    <row r="46" spans="1:8">
      <c r="A46" s="17" t="s">
        <v>212</v>
      </c>
      <c r="B46" s="30"/>
      <c r="C46" s="46">
        <v>-6732</v>
      </c>
      <c r="D46" s="46">
        <v>-5965</v>
      </c>
      <c r="E46" s="47">
        <v>-6417</v>
      </c>
      <c r="F46" s="47">
        <v>-6596</v>
      </c>
      <c r="G46" s="47">
        <v>-3323</v>
      </c>
      <c r="H46" s="21">
        <v>-3392</v>
      </c>
    </row>
    <row r="47" spans="1:8" ht="29">
      <c r="A47" s="17" t="s">
        <v>66</v>
      </c>
      <c r="B47" s="30"/>
      <c r="C47" s="46">
        <v>-860</v>
      </c>
      <c r="D47" s="46">
        <v>-840</v>
      </c>
      <c r="E47" s="45">
        <v>-782</v>
      </c>
      <c r="F47" s="45">
        <v>-742</v>
      </c>
      <c r="G47" s="47">
        <v>-1001</v>
      </c>
      <c r="H47" s="21">
        <v>-784</v>
      </c>
    </row>
    <row r="48" spans="1:8">
      <c r="A48" s="17" t="s">
        <v>213</v>
      </c>
      <c r="B48" s="30"/>
      <c r="C48" s="46">
        <v>-1490</v>
      </c>
      <c r="D48" s="46">
        <v>-482</v>
      </c>
      <c r="E48" s="45">
        <v>551</v>
      </c>
      <c r="F48" s="47">
        <v>2072</v>
      </c>
      <c r="G48" s="45">
        <v>5899</v>
      </c>
      <c r="H48" s="21">
        <v>5985</v>
      </c>
    </row>
    <row r="49" spans="1:8">
      <c r="A49" s="17" t="s">
        <v>214</v>
      </c>
      <c r="B49" s="30"/>
      <c r="C49" s="46">
        <v>4</v>
      </c>
      <c r="D49" s="46">
        <v>10</v>
      </c>
      <c r="E49" s="45">
        <v>7</v>
      </c>
      <c r="F49" s="47">
        <v>3</v>
      </c>
      <c r="G49" s="47">
        <v>-50</v>
      </c>
      <c r="H49" s="21">
        <v>-34</v>
      </c>
    </row>
    <row r="50" spans="1:8">
      <c r="A50" s="48" t="s">
        <v>215</v>
      </c>
      <c r="B50" s="30"/>
      <c r="C50" s="46"/>
      <c r="D50" s="46"/>
      <c r="E50" s="45"/>
      <c r="F50" s="47">
        <v>2075</v>
      </c>
      <c r="G50" s="45">
        <v>5849</v>
      </c>
      <c r="H50" s="21">
        <v>5951</v>
      </c>
    </row>
    <row r="51" spans="1:8">
      <c r="A51" s="17" t="s">
        <v>216</v>
      </c>
      <c r="B51" s="30"/>
      <c r="C51" s="46">
        <v>-1486</v>
      </c>
      <c r="D51" s="46">
        <v>-472</v>
      </c>
      <c r="E51" s="45">
        <v>558</v>
      </c>
      <c r="F51" s="47"/>
      <c r="G51" s="30"/>
      <c r="H51" s="20">
        <v>25716</v>
      </c>
    </row>
    <row r="52" spans="1:8">
      <c r="A52" s="17" t="s">
        <v>217</v>
      </c>
      <c r="B52" s="30"/>
      <c r="C52" s="46">
        <v>16755</v>
      </c>
      <c r="D52" s="46">
        <v>14957</v>
      </c>
      <c r="E52" s="47">
        <v>13995</v>
      </c>
      <c r="F52" s="47">
        <v>14308</v>
      </c>
      <c r="G52" s="30">
        <v>26211</v>
      </c>
      <c r="H52" s="30"/>
    </row>
    <row r="53" spans="1:8" ht="29">
      <c r="A53" s="17" t="s">
        <v>218</v>
      </c>
      <c r="B53" s="30"/>
      <c r="C53" s="30"/>
      <c r="D53" s="30"/>
      <c r="E53" s="43"/>
      <c r="F53" s="47"/>
      <c r="G53" s="30"/>
      <c r="H53" s="30"/>
    </row>
    <row r="54" spans="1:8">
      <c r="A54" s="42" t="s">
        <v>177</v>
      </c>
      <c r="B54" s="30"/>
      <c r="C54" s="30"/>
      <c r="D54" s="30"/>
      <c r="E54" s="43"/>
      <c r="F54" s="45"/>
      <c r="G54" s="30"/>
      <c r="H54" s="30"/>
    </row>
    <row r="55" spans="1:8">
      <c r="A55" s="17" t="s">
        <v>178</v>
      </c>
      <c r="B55" s="30"/>
      <c r="C55" s="46">
        <v>40</v>
      </c>
      <c r="D55" s="46">
        <v>81</v>
      </c>
      <c r="E55" s="30"/>
      <c r="F55" s="47"/>
      <c r="G55" s="30"/>
      <c r="H55" s="30"/>
    </row>
    <row r="56" spans="1:8">
      <c r="A56" s="17" t="s">
        <v>188</v>
      </c>
      <c r="B56" s="30"/>
      <c r="C56" s="46">
        <v>53</v>
      </c>
      <c r="D56" s="46">
        <v>100</v>
      </c>
      <c r="E56" s="30"/>
      <c r="F56" s="45"/>
      <c r="G56" s="30"/>
      <c r="H56" s="30"/>
    </row>
    <row r="57" spans="1:8">
      <c r="A57" s="42" t="s">
        <v>189</v>
      </c>
      <c r="B57" s="30"/>
      <c r="C57" s="30"/>
      <c r="D57" s="30"/>
      <c r="E57" s="50"/>
      <c r="F57" s="30"/>
      <c r="G57" s="30"/>
      <c r="H57" s="30"/>
    </row>
    <row r="58" spans="1:8">
      <c r="A58" s="17" t="s">
        <v>41</v>
      </c>
      <c r="B58" s="30"/>
      <c r="C58" s="46">
        <v>76</v>
      </c>
      <c r="D58" s="46">
        <v>69</v>
      </c>
      <c r="E58" s="30"/>
      <c r="F58" s="30"/>
      <c r="G58" s="30"/>
      <c r="H58" s="30"/>
    </row>
    <row r="59" spans="1:8">
      <c r="A59" s="17" t="s">
        <v>94</v>
      </c>
      <c r="B59" s="30"/>
      <c r="C59" s="46">
        <v>66</v>
      </c>
      <c r="D59" s="46">
        <v>61</v>
      </c>
      <c r="E59" s="30"/>
      <c r="F59" s="30"/>
      <c r="G59" s="30"/>
      <c r="H59" s="30"/>
    </row>
    <row r="60" spans="1:8">
      <c r="A60" s="17" t="s">
        <v>194</v>
      </c>
      <c r="B60" s="30"/>
      <c r="C60" s="46">
        <v>199</v>
      </c>
      <c r="D60" s="46">
        <v>179</v>
      </c>
      <c r="E60" s="30"/>
      <c r="F60" s="30"/>
      <c r="G60" s="30"/>
      <c r="H60" s="30"/>
    </row>
    <row r="61" spans="1:8">
      <c r="A61" s="42" t="s">
        <v>195</v>
      </c>
      <c r="B61" s="30"/>
      <c r="C61" s="30"/>
      <c r="D61" s="30"/>
      <c r="E61" s="30"/>
      <c r="F61" s="30"/>
      <c r="G61" s="30"/>
      <c r="H61" s="30"/>
    </row>
    <row r="62" spans="1:8" ht="29">
      <c r="A62" s="17" t="s">
        <v>196</v>
      </c>
      <c r="B62" s="30"/>
      <c r="C62" s="46">
        <v>27</v>
      </c>
      <c r="D62" s="46">
        <v>49</v>
      </c>
      <c r="E62" s="30"/>
      <c r="F62" s="30"/>
      <c r="G62" s="30"/>
      <c r="H62" s="30"/>
    </row>
    <row r="63" spans="1:8">
      <c r="A63" s="17" t="s">
        <v>202</v>
      </c>
      <c r="B63" s="30"/>
      <c r="C63" s="46">
        <v>57</v>
      </c>
      <c r="D63" s="46">
        <v>64</v>
      </c>
      <c r="E63" s="30"/>
      <c r="F63" s="30"/>
      <c r="G63" s="30"/>
      <c r="H63" s="30"/>
    </row>
    <row r="64" spans="1:8">
      <c r="A64" s="17" t="s">
        <v>94</v>
      </c>
      <c r="B64" s="30"/>
      <c r="C64" s="46">
        <v>17</v>
      </c>
      <c r="D64" s="46">
        <v>17</v>
      </c>
      <c r="E64" s="30"/>
      <c r="F64" s="30"/>
      <c r="G64" s="30"/>
      <c r="H64" s="30"/>
    </row>
    <row r="65" spans="1:8">
      <c r="A65" s="17" t="s">
        <v>206</v>
      </c>
      <c r="B65" s="30"/>
      <c r="C65" s="46">
        <v>248</v>
      </c>
      <c r="D65" s="46">
        <v>260</v>
      </c>
      <c r="E65" s="30"/>
      <c r="F65" s="30"/>
      <c r="G65" s="30"/>
      <c r="H65" s="30"/>
    </row>
    <row r="66" spans="1:8">
      <c r="A66" s="17" t="s">
        <v>219</v>
      </c>
      <c r="B66" s="30"/>
      <c r="C66" s="30"/>
      <c r="D66" s="30"/>
      <c r="E66" s="30"/>
      <c r="F66" s="30"/>
      <c r="G66" s="30"/>
      <c r="H66" s="30"/>
    </row>
    <row r="67" spans="1:8">
      <c r="A67" s="42" t="s">
        <v>195</v>
      </c>
      <c r="B67" s="30"/>
      <c r="C67" s="30"/>
      <c r="D67" s="30"/>
      <c r="E67" s="30"/>
      <c r="F67" s="30"/>
      <c r="G67" s="30"/>
      <c r="H67" s="30"/>
    </row>
    <row r="68" spans="1:8" ht="29">
      <c r="A68" s="17" t="s">
        <v>220</v>
      </c>
      <c r="B68" s="30"/>
      <c r="C68" s="46">
        <v>703</v>
      </c>
      <c r="D68" s="46">
        <v>799</v>
      </c>
      <c r="E68" s="45">
        <v>700</v>
      </c>
      <c r="F68" s="30"/>
      <c r="G68" s="30"/>
      <c r="H68" s="30"/>
    </row>
    <row r="69" spans="1:8" ht="29">
      <c r="A69" s="17" t="s">
        <v>221</v>
      </c>
      <c r="B69" s="30"/>
      <c r="C69" s="44">
        <v>1766</v>
      </c>
      <c r="D69" s="44">
        <v>1060</v>
      </c>
      <c r="E69" s="45" t="s">
        <v>222</v>
      </c>
      <c r="F69" s="30"/>
      <c r="G69" s="30"/>
      <c r="H69" s="30"/>
    </row>
  </sheetData>
  <mergeCells count="2">
    <mergeCell ref="A2:B2"/>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CB2F-7349-4899-A424-13CA74E0858A}">
  <dimension ref="A1:D43"/>
  <sheetViews>
    <sheetView workbookViewId="0">
      <selection activeCell="G17" sqref="G17"/>
    </sheetView>
  </sheetViews>
  <sheetFormatPr defaultRowHeight="14.5"/>
  <cols>
    <col min="1" max="1" width="60.90625" customWidth="1"/>
    <col min="2" max="4" width="11.81640625" bestFit="1" customWidth="1"/>
  </cols>
  <sheetData>
    <row r="1" spans="1:4">
      <c r="A1" s="87" t="s">
        <v>272</v>
      </c>
      <c r="B1" s="87" t="s">
        <v>1</v>
      </c>
      <c r="C1" s="87"/>
      <c r="D1" s="87"/>
    </row>
    <row r="2" spans="1:4">
      <c r="A2" s="87"/>
      <c r="B2" s="54" t="s">
        <v>2</v>
      </c>
      <c r="C2" s="54" t="s">
        <v>3</v>
      </c>
      <c r="D2" s="54" t="s">
        <v>4</v>
      </c>
    </row>
    <row r="3" spans="1:4">
      <c r="A3" s="51" t="s">
        <v>224</v>
      </c>
      <c r="B3" s="45" t="s">
        <v>225</v>
      </c>
      <c r="C3" s="45" t="s">
        <v>226</v>
      </c>
      <c r="D3" s="45" t="s">
        <v>227</v>
      </c>
    </row>
    <row r="4" spans="1:4">
      <c r="A4" s="51" t="s">
        <v>228</v>
      </c>
      <c r="B4" s="45">
        <v>331</v>
      </c>
      <c r="C4" s="45">
        <v>346</v>
      </c>
      <c r="D4" s="45">
        <v>325</v>
      </c>
    </row>
    <row r="5" spans="1:4">
      <c r="A5" s="51" t="s">
        <v>229</v>
      </c>
      <c r="B5" s="45">
        <v>311</v>
      </c>
      <c r="C5" s="45">
        <v>441</v>
      </c>
      <c r="D5" s="45">
        <v>443</v>
      </c>
    </row>
    <row r="6" spans="1:4">
      <c r="A6" s="51" t="s">
        <v>230</v>
      </c>
      <c r="B6" s="45">
        <v>41</v>
      </c>
      <c r="C6" s="45">
        <v>0</v>
      </c>
      <c r="D6" s="45">
        <v>0</v>
      </c>
    </row>
    <row r="7" spans="1:4">
      <c r="A7" s="51" t="s">
        <v>231</v>
      </c>
      <c r="B7" s="45">
        <v>258</v>
      </c>
      <c r="C7" s="45">
        <v>0</v>
      </c>
      <c r="D7" s="45">
        <v>0</v>
      </c>
    </row>
    <row r="8" spans="1:4">
      <c r="A8" s="51" t="s">
        <v>232</v>
      </c>
      <c r="B8" s="45">
        <v>60</v>
      </c>
      <c r="C8" s="45">
        <v>72</v>
      </c>
      <c r="D8" s="45">
        <v>51</v>
      </c>
    </row>
    <row r="9" spans="1:4">
      <c r="A9" s="52" t="s">
        <v>233</v>
      </c>
      <c r="B9" s="47">
        <v>1621</v>
      </c>
      <c r="C9" s="47">
        <v>2113</v>
      </c>
      <c r="D9" s="47">
        <v>2151</v>
      </c>
    </row>
    <row r="10" spans="1:4">
      <c r="A10" s="52" t="s">
        <v>234</v>
      </c>
      <c r="B10" s="47">
        <v>4725</v>
      </c>
      <c r="C10" s="47">
        <v>7876</v>
      </c>
      <c r="D10" s="47">
        <v>7474</v>
      </c>
    </row>
    <row r="11" spans="1:4">
      <c r="A11" s="52" t="s">
        <v>235</v>
      </c>
      <c r="B11" s="45">
        <v>0</v>
      </c>
      <c r="C11" s="45">
        <v>81</v>
      </c>
      <c r="D11" s="45">
        <v>0</v>
      </c>
    </row>
    <row r="12" spans="1:4">
      <c r="A12" s="52" t="s">
        <v>236</v>
      </c>
      <c r="B12" s="45">
        <v>-418</v>
      </c>
      <c r="C12" s="47">
        <v>1657</v>
      </c>
      <c r="D12" s="47">
        <v>1432</v>
      </c>
    </row>
    <row r="13" spans="1:4">
      <c r="A13" s="52" t="s">
        <v>15</v>
      </c>
      <c r="B13" s="45">
        <v>-429</v>
      </c>
      <c r="C13" s="45">
        <v>-414</v>
      </c>
      <c r="D13" s="45">
        <v>-371</v>
      </c>
    </row>
    <row r="14" spans="1:4">
      <c r="A14" s="51" t="s">
        <v>237</v>
      </c>
      <c r="B14" s="45">
        <v>-27</v>
      </c>
      <c r="C14" s="45">
        <v>-2</v>
      </c>
      <c r="D14" s="45">
        <v>-11</v>
      </c>
    </row>
    <row r="15" spans="1:4">
      <c r="A15" s="51" t="s">
        <v>238</v>
      </c>
      <c r="B15" s="45">
        <v>-48</v>
      </c>
      <c r="C15" s="45">
        <v>0</v>
      </c>
      <c r="D15" s="45">
        <v>0</v>
      </c>
    </row>
    <row r="16" spans="1:4">
      <c r="A16" s="51" t="s">
        <v>239</v>
      </c>
      <c r="B16" s="45">
        <v>-2</v>
      </c>
      <c r="C16" s="45">
        <v>3</v>
      </c>
      <c r="D16" s="45">
        <v>28</v>
      </c>
    </row>
    <row r="17" spans="1:4">
      <c r="A17" s="51" t="s">
        <v>240</v>
      </c>
      <c r="B17" s="45">
        <v>-924</v>
      </c>
      <c r="C17" s="47">
        <v>1244</v>
      </c>
      <c r="D17" s="47">
        <v>1078</v>
      </c>
    </row>
    <row r="18" spans="1:4">
      <c r="A18" s="51" t="s">
        <v>241</v>
      </c>
      <c r="B18" s="45">
        <v>204</v>
      </c>
      <c r="C18" s="45">
        <v>-358</v>
      </c>
      <c r="D18" s="45">
        <v>-309</v>
      </c>
    </row>
    <row r="19" spans="1:4">
      <c r="A19" s="51" t="s">
        <v>242</v>
      </c>
      <c r="B19" s="45">
        <v>-720</v>
      </c>
      <c r="C19" s="45">
        <v>886</v>
      </c>
      <c r="D19" s="45">
        <v>769</v>
      </c>
    </row>
    <row r="20" spans="1:4">
      <c r="A20" s="51" t="s">
        <v>243</v>
      </c>
      <c r="B20" s="45">
        <v>5</v>
      </c>
      <c r="C20" s="45">
        <v>-5</v>
      </c>
      <c r="D20" s="45">
        <v>-5</v>
      </c>
    </row>
    <row r="21" spans="1:4">
      <c r="A21" s="51" t="s">
        <v>244</v>
      </c>
      <c r="B21" s="45" t="s">
        <v>245</v>
      </c>
      <c r="C21" s="45" t="s">
        <v>246</v>
      </c>
      <c r="D21" s="45" t="s">
        <v>247</v>
      </c>
    </row>
    <row r="22" spans="1:4">
      <c r="A22" s="53" t="s">
        <v>248</v>
      </c>
      <c r="B22" s="43"/>
      <c r="C22" s="43"/>
      <c r="D22" s="43"/>
    </row>
    <row r="23" spans="1:4">
      <c r="A23" s="51" t="s">
        <v>249</v>
      </c>
      <c r="B23" s="45" t="s">
        <v>250</v>
      </c>
      <c r="C23" s="45" t="s">
        <v>251</v>
      </c>
      <c r="D23" s="45" t="s">
        <v>252</v>
      </c>
    </row>
    <row r="24" spans="1:4">
      <c r="A24" s="53" t="s">
        <v>253</v>
      </c>
      <c r="B24" s="43"/>
      <c r="C24" s="43"/>
      <c r="D24" s="43"/>
    </row>
    <row r="25" spans="1:4">
      <c r="A25" s="51" t="s">
        <v>254</v>
      </c>
      <c r="B25" s="45">
        <v>-2.56</v>
      </c>
      <c r="C25" s="45">
        <v>3.04</v>
      </c>
      <c r="D25" s="45">
        <v>2.5</v>
      </c>
    </row>
    <row r="26" spans="1:4">
      <c r="A26" s="51" t="s">
        <v>255</v>
      </c>
      <c r="B26" s="45" t="s">
        <v>256</v>
      </c>
      <c r="C26" s="45" t="s">
        <v>257</v>
      </c>
      <c r="D26" s="45" t="s">
        <v>257</v>
      </c>
    </row>
    <row r="27" spans="1:4">
      <c r="A27" s="51" t="s">
        <v>258</v>
      </c>
      <c r="B27" s="43"/>
      <c r="C27" s="43"/>
      <c r="D27" s="43"/>
    </row>
    <row r="28" spans="1:4">
      <c r="A28" s="51" t="s">
        <v>224</v>
      </c>
      <c r="B28" s="45" t="s">
        <v>259</v>
      </c>
      <c r="C28" s="45" t="s">
        <v>260</v>
      </c>
      <c r="D28" s="45" t="s">
        <v>261</v>
      </c>
    </row>
    <row r="29" spans="1:4">
      <c r="A29" s="51" t="s">
        <v>262</v>
      </c>
      <c r="B29" s="43"/>
      <c r="C29" s="43"/>
      <c r="D29" s="43"/>
    </row>
    <row r="30" spans="1:4">
      <c r="A30" s="51" t="s">
        <v>224</v>
      </c>
      <c r="B30" s="45">
        <v>123</v>
      </c>
      <c r="C30" s="45">
        <v>332</v>
      </c>
      <c r="D30" s="45">
        <v>321</v>
      </c>
    </row>
    <row r="31" spans="1:4">
      <c r="A31" s="51" t="s">
        <v>27</v>
      </c>
      <c r="B31" s="43"/>
      <c r="C31" s="43"/>
      <c r="D31" s="43"/>
    </row>
    <row r="32" spans="1:4">
      <c r="A32" s="51" t="s">
        <v>224</v>
      </c>
      <c r="B32" s="45">
        <v>38</v>
      </c>
      <c r="C32" s="45">
        <v>230</v>
      </c>
      <c r="D32" s="45">
        <v>235</v>
      </c>
    </row>
    <row r="33" spans="1:4">
      <c r="A33" s="51" t="s">
        <v>263</v>
      </c>
      <c r="B33" s="43"/>
      <c r="C33" s="43"/>
      <c r="D33" s="43"/>
    </row>
    <row r="34" spans="1:4">
      <c r="A34" s="51" t="s">
        <v>224</v>
      </c>
      <c r="B34" s="45">
        <v>421</v>
      </c>
      <c r="C34" s="47">
        <v>1422</v>
      </c>
      <c r="D34" s="47">
        <v>1484</v>
      </c>
    </row>
    <row r="35" spans="1:4">
      <c r="A35" s="51" t="s">
        <v>264</v>
      </c>
      <c r="B35" s="45">
        <v>620</v>
      </c>
      <c r="C35" s="47">
        <v>1254</v>
      </c>
      <c r="D35" s="47">
        <v>1332</v>
      </c>
    </row>
    <row r="36" spans="1:4">
      <c r="A36" s="51" t="s">
        <v>265</v>
      </c>
      <c r="B36" s="43"/>
      <c r="C36" s="43"/>
      <c r="D36" s="43"/>
    </row>
    <row r="37" spans="1:4">
      <c r="A37" s="51" t="s">
        <v>224</v>
      </c>
      <c r="B37" s="45">
        <v>73</v>
      </c>
      <c r="C37" s="45">
        <v>101</v>
      </c>
      <c r="D37" s="45">
        <v>98</v>
      </c>
    </row>
    <row r="38" spans="1:4">
      <c r="A38" s="51" t="s">
        <v>266</v>
      </c>
      <c r="B38" s="43"/>
      <c r="C38" s="43"/>
      <c r="D38" s="43"/>
    </row>
    <row r="39" spans="1:4">
      <c r="A39" s="51" t="s">
        <v>224</v>
      </c>
      <c r="B39" s="47">
        <v>1600</v>
      </c>
      <c r="C39" s="47">
        <v>3766</v>
      </c>
      <c r="D39" s="47">
        <v>3668</v>
      </c>
    </row>
    <row r="40" spans="1:4">
      <c r="A40" s="51" t="s">
        <v>267</v>
      </c>
      <c r="B40" s="43"/>
      <c r="C40" s="43"/>
      <c r="D40" s="43"/>
    </row>
    <row r="41" spans="1:4">
      <c r="A41" s="51" t="s">
        <v>224</v>
      </c>
      <c r="B41" s="47">
        <v>2707</v>
      </c>
      <c r="C41" s="47">
        <v>5686</v>
      </c>
      <c r="D41" s="47">
        <v>5238</v>
      </c>
    </row>
    <row r="42" spans="1:4">
      <c r="A42" s="51" t="s">
        <v>268</v>
      </c>
      <c r="B42" s="43"/>
      <c r="C42" s="43"/>
      <c r="D42" s="43"/>
    </row>
    <row r="43" spans="1:4">
      <c r="A43" s="51" t="s">
        <v>264</v>
      </c>
      <c r="B43" s="45" t="s">
        <v>269</v>
      </c>
      <c r="C43" s="45" t="s">
        <v>270</v>
      </c>
      <c r="D43" s="45" t="s">
        <v>271</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Marriott'sCons Income Statement</vt:lpstr>
      <vt:lpstr>Marriott's Cons Balance Sheet</vt:lpstr>
      <vt:lpstr> Marriot's Cons Cash Flow</vt:lpstr>
      <vt:lpstr>5Years Ratio Calculation</vt:lpstr>
      <vt:lpstr>Graphs</vt:lpstr>
      <vt:lpstr> Working file for Marriott</vt:lpstr>
      <vt:lpstr>Working file for Hilton</vt:lpstr>
      <vt:lpstr>Hilton's Cons Blnc sheet</vt:lpstr>
      <vt:lpstr>Hilton's Cons Income-2018-2020</vt:lpstr>
      <vt:lpstr>Hilton's Cons Income-2017-2015</vt:lpstr>
      <vt:lpstr>Hilton's Cashflow statment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faria</dc:creator>
  <cp:lastModifiedBy>Faria Tasnim</cp:lastModifiedBy>
  <dcterms:created xsi:type="dcterms:W3CDTF">2021-10-04T17:10:38Z</dcterms:created>
  <dcterms:modified xsi:type="dcterms:W3CDTF">2021-10-29T16:21:18Z</dcterms:modified>
</cp:coreProperties>
</file>