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2-202402B\excel\"/>
    </mc:Choice>
  </mc:AlternateContent>
  <xr:revisionPtr revIDLastSave="0" documentId="8_{9152EEF1-7502-478E-BD78-86150BEE194C}" xr6:coauthVersionLast="47" xr6:coauthVersionMax="47" xr10:uidLastSave="{00000000-0000-0000-0000-000000000000}"/>
  <workbookProtection workbookAlgorithmName="SHA-512" workbookHashValue="dxW4OwNesQVbsq6lXam4fCMpWeyWR5wcJo0qx+1Hxod67LrWDaH6egyBqCfqPOvc0wD8o9XIuf8IBEXtMZAgpA==" workbookSaltValue="L3LBdRRlayA86iwaAPRljA==" workbookSpinCount="100000" lockStructure="1"/>
  <bookViews>
    <workbookView xWindow="-120" yWindow="-120" windowWidth="19440" windowHeight="14040" activeTab="4" xr2:uid="{3A970B9C-1115-4D27-AD05-B99AF8B22858}"/>
  </bookViews>
  <sheets>
    <sheet name="result_sheet" sheetId="1" r:id="rId1"/>
    <sheet name="countFunction" sheetId="3" r:id="rId2"/>
    <sheet name="sumFunction" sheetId="4" r:id="rId3"/>
    <sheet name="vlookup" sheetId="5" r:id="rId4"/>
    <sheet name="searching" sheetId="6" r:id="rId5"/>
    <sheet name="data_validation" sheetId="2" r:id="rId6"/>
  </sheets>
  <definedNames>
    <definedName name="chemistry">result_sheet!$C$12:$C$31</definedName>
    <definedName name="english">result_sheet!$G$12:$G$31</definedName>
    <definedName name="grad_by_if">result_sheet!$K$12:$K$31</definedName>
    <definedName name="grad_by_ifs">result_sheet!$L$12:$L$31</definedName>
    <definedName name="id">result_sheet!$A$12:$A$31</definedName>
    <definedName name="maths">result_sheet!$E$12:$E$31</definedName>
    <definedName name="name">result_sheet!$B$12:$B$31</definedName>
    <definedName name="obtained">result_sheet!$H$12:$H$31</definedName>
    <definedName name="percentage">result_sheet!$J$12:$J$31</definedName>
    <definedName name="physics">result_sheet!$D$12:$D$31</definedName>
    <definedName name="remarks">result_sheet!$M$12:$M$31</definedName>
    <definedName name="total">result_sheet!$I$12:$I$31</definedName>
    <definedName name="urdu">result_sheet!$F$12:$F$31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  <c r="C1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C8" i="6"/>
  <c r="C9" i="6"/>
  <c r="C10" i="6"/>
  <c r="C11" i="6"/>
  <c r="C12" i="6"/>
  <c r="C13" i="6"/>
  <c r="C14" i="6"/>
  <c r="C17" i="6"/>
  <c r="D17" i="6"/>
  <c r="E17" i="6"/>
  <c r="F17" i="6"/>
  <c r="G17" i="6"/>
  <c r="G49" i="5"/>
  <c r="G44" i="5"/>
  <c r="G46" i="5"/>
  <c r="H44" i="5"/>
  <c r="I44" i="5"/>
  <c r="J44" i="5"/>
  <c r="K44" i="5"/>
  <c r="H46" i="5"/>
  <c r="I46" i="5"/>
  <c r="J46" i="5"/>
  <c r="K46" i="5"/>
  <c r="F46" i="5"/>
  <c r="I33" i="4"/>
  <c r="I26" i="4"/>
  <c r="J17" i="4"/>
  <c r="I11" i="4"/>
  <c r="E29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6" i="4"/>
  <c r="K22" i="3"/>
  <c r="K15" i="3"/>
  <c r="E20" i="3"/>
  <c r="E15" i="3"/>
  <c r="E10" i="3"/>
  <c r="M13" i="1"/>
  <c r="M22" i="1"/>
  <c r="M23" i="1"/>
  <c r="M24" i="1"/>
  <c r="M25" i="1"/>
  <c r="M26" i="1"/>
  <c r="M27" i="1"/>
  <c r="M28" i="1"/>
  <c r="M29" i="1"/>
  <c r="M30" i="1"/>
  <c r="M31" i="1"/>
  <c r="L13" i="1"/>
  <c r="L22" i="1"/>
  <c r="L23" i="1"/>
  <c r="L24" i="1"/>
  <c r="L25" i="1"/>
  <c r="L26" i="1"/>
  <c r="L27" i="1"/>
  <c r="L28" i="1"/>
  <c r="L29" i="1"/>
  <c r="L30" i="1"/>
  <c r="L31" i="1"/>
  <c r="K13" i="1"/>
  <c r="K22" i="1"/>
  <c r="K23" i="1"/>
  <c r="K24" i="1"/>
  <c r="K25" i="1"/>
  <c r="K26" i="1"/>
  <c r="K27" i="1"/>
  <c r="K28" i="1"/>
  <c r="K29" i="1"/>
  <c r="K30" i="1"/>
  <c r="K31" i="1"/>
  <c r="J25" i="1"/>
  <c r="J22" i="1"/>
  <c r="J23" i="1"/>
  <c r="J24" i="1"/>
  <c r="J26" i="1"/>
  <c r="J27" i="1"/>
  <c r="J28" i="1"/>
  <c r="J29" i="1"/>
  <c r="J30" i="1"/>
  <c r="J31" i="1"/>
  <c r="J13" i="1"/>
  <c r="H24" i="1"/>
  <c r="H15" i="1"/>
  <c r="J15" i="1" s="1"/>
  <c r="K15" i="1" s="1"/>
  <c r="H13" i="1"/>
  <c r="H14" i="1"/>
  <c r="J14" i="1" s="1"/>
  <c r="H16" i="1"/>
  <c r="J16" i="1" s="1"/>
  <c r="H17" i="1"/>
  <c r="J17" i="1" s="1"/>
  <c r="H18" i="1"/>
  <c r="J18" i="1" s="1"/>
  <c r="L18" i="1" s="1"/>
  <c r="M18" i="1" s="1"/>
  <c r="H19" i="1"/>
  <c r="J19" i="1" s="1"/>
  <c r="K19" i="1" s="1"/>
  <c r="H20" i="1"/>
  <c r="J20" i="1" s="1"/>
  <c r="H21" i="1"/>
  <c r="J21" i="1" s="1"/>
  <c r="H22" i="1"/>
  <c r="H23" i="1"/>
  <c r="H25" i="1"/>
  <c r="H26" i="1"/>
  <c r="H27" i="1"/>
  <c r="H28" i="1"/>
  <c r="H29" i="1"/>
  <c r="H30" i="1"/>
  <c r="H31" i="1"/>
  <c r="H12" i="1"/>
  <c r="K18" i="1" l="1"/>
  <c r="K21" i="1"/>
  <c r="L21" i="1"/>
  <c r="M21" i="1" s="1"/>
  <c r="K17" i="1"/>
  <c r="L17" i="1"/>
  <c r="M17" i="1" s="1"/>
  <c r="K20" i="1"/>
  <c r="L20" i="1"/>
  <c r="M20" i="1" s="1"/>
  <c r="K16" i="1"/>
  <c r="L16" i="1"/>
  <c r="M16" i="1" s="1"/>
  <c r="L14" i="1"/>
  <c r="M14" i="1" s="1"/>
  <c r="K14" i="1"/>
  <c r="S16" i="1"/>
  <c r="L19" i="1"/>
  <c r="M19" i="1" s="1"/>
  <c r="L15" i="1"/>
  <c r="M15" i="1" s="1"/>
  <c r="J12" i="1"/>
  <c r="P16" i="1"/>
  <c r="L12" i="1" l="1"/>
  <c r="M12" i="1" s="1"/>
  <c r="K12" i="1"/>
</calcChain>
</file>

<file path=xl/sharedStrings.xml><?xml version="1.0" encoding="utf-8"?>
<sst xmlns="http://schemas.openxmlformats.org/spreadsheetml/2006/main" count="293" uniqueCount="203">
  <si>
    <t>id</t>
  </si>
  <si>
    <t>name</t>
  </si>
  <si>
    <t>ali</t>
  </si>
  <si>
    <t>hamza</t>
  </si>
  <si>
    <t>chemistry</t>
  </si>
  <si>
    <t>physics</t>
  </si>
  <si>
    <t>maths</t>
  </si>
  <si>
    <t xml:space="preserve">urdu </t>
  </si>
  <si>
    <t>english</t>
  </si>
  <si>
    <t>obtained</t>
  </si>
  <si>
    <t>total</t>
  </si>
  <si>
    <t xml:space="preserve">RESULT SHEET </t>
  </si>
  <si>
    <t>percentage</t>
  </si>
  <si>
    <t>grad_by_if</t>
  </si>
  <si>
    <t>grad_by_ifs</t>
  </si>
  <si>
    <t>remarks</t>
  </si>
  <si>
    <t>muzaffar</t>
  </si>
  <si>
    <t>asad</t>
  </si>
  <si>
    <t>fiza</t>
  </si>
  <si>
    <t>hunzila</t>
  </si>
  <si>
    <t>faiqa</t>
  </si>
  <si>
    <t>rashid</t>
  </si>
  <si>
    <t>rimsha</t>
  </si>
  <si>
    <t>muskan</t>
  </si>
  <si>
    <t>rooma</t>
  </si>
  <si>
    <t>shehryar</t>
  </si>
  <si>
    <t>moiz</t>
  </si>
  <si>
    <t>umer</t>
  </si>
  <si>
    <t>khalid</t>
  </si>
  <si>
    <t>max</t>
  </si>
  <si>
    <t>min</t>
  </si>
  <si>
    <t>A</t>
  </si>
  <si>
    <t xml:space="preserve">  </t>
  </si>
  <si>
    <t>islamabad</t>
  </si>
  <si>
    <t>omaima</t>
  </si>
  <si>
    <t>sana</t>
  </si>
  <si>
    <t>saba</t>
  </si>
  <si>
    <t>COUNT FUNCTION</t>
  </si>
  <si>
    <t>S:NO</t>
  </si>
  <si>
    <t>PRODUCTS NAME</t>
  </si>
  <si>
    <t>mobile</t>
  </si>
  <si>
    <t>camera</t>
  </si>
  <si>
    <t>laptop</t>
  </si>
  <si>
    <t>usb</t>
  </si>
  <si>
    <t>hard disk</t>
  </si>
  <si>
    <t>speaker</t>
  </si>
  <si>
    <t>SHOP AREA</t>
  </si>
  <si>
    <t>saddar</t>
  </si>
  <si>
    <t>nazimabad</t>
  </si>
  <si>
    <t xml:space="preserve">new karachi </t>
  </si>
  <si>
    <t xml:space="preserve">orangi town </t>
  </si>
  <si>
    <t>malir</t>
  </si>
  <si>
    <t>korangi</t>
  </si>
  <si>
    <t>bahadarabad</t>
  </si>
  <si>
    <t>defence</t>
  </si>
  <si>
    <t>bahria</t>
  </si>
  <si>
    <t>sarjani</t>
  </si>
  <si>
    <t>pakistan chock</t>
  </si>
  <si>
    <t>COUNT</t>
  </si>
  <si>
    <t>COUNTA</t>
  </si>
  <si>
    <t>COUNTBLANK</t>
  </si>
  <si>
    <t>COUNT IF</t>
  </si>
  <si>
    <t>COUNT IFS</t>
  </si>
  <si>
    <t>criteria1</t>
  </si>
  <si>
    <t>criteri2</t>
  </si>
  <si>
    <t>resullt</t>
  </si>
  <si>
    <t>SUM FUNCTIONS</t>
  </si>
  <si>
    <t>S:No</t>
  </si>
  <si>
    <t>Products Name</t>
  </si>
  <si>
    <t>Product Qunatity</t>
  </si>
  <si>
    <t>Product Price</t>
  </si>
  <si>
    <t xml:space="preserve">Total Amount 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</si>
  <si>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</si>
  <si>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</si>
  <si>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</si>
  <si>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</si>
  <si>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</si>
  <si>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</si>
  <si>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</si>
  <si>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</si>
  <si>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</si>
  <si>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</si>
  <si>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</si>
  <si>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</si>
  <si>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</si>
  <si>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</si>
  <si>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</si>
  <si>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</si>
  <si>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</si>
  <si>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</si>
  <si>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</si>
  <si>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</si>
  <si>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Brand Name</t>
  </si>
  <si>
    <t>infinix</t>
  </si>
  <si>
    <t>vivo</t>
  </si>
  <si>
    <t>redmi</t>
  </si>
  <si>
    <t>iphone</t>
  </si>
  <si>
    <t>techno</t>
  </si>
  <si>
    <t>realme</t>
  </si>
  <si>
    <t>samsung</t>
  </si>
  <si>
    <t>motorola</t>
  </si>
  <si>
    <t>inifinix hot 12</t>
  </si>
  <si>
    <t>vivo as40</t>
  </si>
  <si>
    <t>redmi 11</t>
  </si>
  <si>
    <t>iphone 14</t>
  </si>
  <si>
    <t>techno camon</t>
  </si>
  <si>
    <t xml:space="preserve">realme 12 </t>
  </si>
  <si>
    <t>samsuan galaxy</t>
  </si>
  <si>
    <t>vivo v14</t>
  </si>
  <si>
    <t>moto stylus 5g</t>
  </si>
  <si>
    <t>redmi 11 pro</t>
  </si>
  <si>
    <t>vivo 12</t>
  </si>
  <si>
    <t>techno 12</t>
  </si>
  <si>
    <t>motorola 12</t>
  </si>
  <si>
    <t>realme 12</t>
  </si>
  <si>
    <t>iphone 12</t>
  </si>
  <si>
    <t>samsung 12</t>
  </si>
  <si>
    <t>vivo s12</t>
  </si>
  <si>
    <t>SUMIF</t>
  </si>
  <si>
    <t>CRITERIA1</t>
  </si>
  <si>
    <t>RESULT</t>
  </si>
  <si>
    <t>CRITERI2</t>
  </si>
  <si>
    <t>SUMIFS</t>
  </si>
  <si>
    <t>MAXIFS</t>
  </si>
  <si>
    <t xml:space="preserve">CRITERIA </t>
  </si>
  <si>
    <t>MINIFS</t>
  </si>
  <si>
    <t>CRITERIA</t>
  </si>
  <si>
    <t xml:space="preserve">   </t>
  </si>
  <si>
    <t>xperia</t>
  </si>
  <si>
    <t>Ali</t>
  </si>
  <si>
    <t>ali7@gmail.com</t>
  </si>
  <si>
    <t>Chief Technology Officer</t>
  </si>
  <si>
    <t>Abid</t>
  </si>
  <si>
    <t>abid3@gmail.com</t>
  </si>
  <si>
    <t>Project Manager</t>
  </si>
  <si>
    <t>Saqib</t>
  </si>
  <si>
    <t>saqib1@gmail.com</t>
  </si>
  <si>
    <t>Electrician</t>
  </si>
  <si>
    <t>Alina</t>
  </si>
  <si>
    <t>alina@gmail.com</t>
  </si>
  <si>
    <t>Chief Executive Officer</t>
  </si>
  <si>
    <t>Butt</t>
  </si>
  <si>
    <t>butt@gmail.com</t>
  </si>
  <si>
    <t>khan</t>
  </si>
  <si>
    <t>khan@gmail.com</t>
  </si>
  <si>
    <t>Worker</t>
  </si>
  <si>
    <t>Shazaib</t>
  </si>
  <si>
    <t>shazaib123@gmail.com</t>
  </si>
  <si>
    <t>Aliza</t>
  </si>
  <si>
    <t>aliza0@gmail.com</t>
  </si>
  <si>
    <t>Sahil</t>
  </si>
  <si>
    <t>sahil07@gmail.com</t>
  </si>
  <si>
    <t>Haider</t>
  </si>
  <si>
    <t>haider09@gmail.com</t>
  </si>
  <si>
    <t>ali01@gmail.com</t>
  </si>
  <si>
    <t>Shoab</t>
  </si>
  <si>
    <t>shoab1@gmail.com</t>
  </si>
  <si>
    <t>Maier</t>
  </si>
  <si>
    <t>maier420@gmail.com</t>
  </si>
  <si>
    <t>Mair</t>
  </si>
  <si>
    <t>mair05@gmail.com</t>
  </si>
  <si>
    <t>Ahsan</t>
  </si>
  <si>
    <t>ahsansha@gmail.com</t>
  </si>
  <si>
    <t>Secretary</t>
  </si>
  <si>
    <t>Shazat</t>
  </si>
  <si>
    <t>shazatali12@gmail.com</t>
  </si>
  <si>
    <t>Aleeza</t>
  </si>
  <si>
    <t>aleeza23@gmail.com</t>
  </si>
  <si>
    <t>Maria</t>
  </si>
  <si>
    <t>maria230@gmail.com</t>
  </si>
  <si>
    <t>Shabaz</t>
  </si>
  <si>
    <t>shabaz036@gmail.com</t>
  </si>
  <si>
    <t>Zain</t>
  </si>
  <si>
    <t>zain09@gmail.com</t>
  </si>
  <si>
    <t>Zaid</t>
  </si>
  <si>
    <t>zaid90s@gmail.com</t>
  </si>
  <si>
    <t>Zohaib</t>
  </si>
  <si>
    <t>zohaib803@gmail.com</t>
  </si>
  <si>
    <t>90shazaib@gmail.com</t>
  </si>
  <si>
    <t>Khan</t>
  </si>
  <si>
    <t>khanbaba420@gmail.com</t>
  </si>
  <si>
    <t>Ayesha</t>
  </si>
  <si>
    <t>ayesha2431@gmail.com</t>
  </si>
  <si>
    <t>Zeshan</t>
  </si>
  <si>
    <t>zeshan123@gmail.com</t>
  </si>
  <si>
    <t>alisahab1234@gmail.com</t>
  </si>
  <si>
    <t>Alishba</t>
  </si>
  <si>
    <t>alishba01234@gmail.com</t>
  </si>
  <si>
    <t>Hassan</t>
  </si>
  <si>
    <t>hassanali2020@gmail.com</t>
  </si>
  <si>
    <t xml:space="preserve">VLOOKUP FUNCTION </t>
  </si>
  <si>
    <t xml:space="preserve">VLOOKUP </t>
  </si>
  <si>
    <t>ID</t>
  </si>
  <si>
    <t>NAME</t>
  </si>
  <si>
    <t>EMAIL</t>
  </si>
  <si>
    <t>DATE</t>
  </si>
  <si>
    <t>SALARY</t>
  </si>
  <si>
    <t>DESIGNATION</t>
  </si>
  <si>
    <t>lookup searching</t>
  </si>
  <si>
    <t>designation</t>
  </si>
  <si>
    <t>salary</t>
  </si>
  <si>
    <t>email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</si>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</sst>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0"/>
      <color rgb="FF002060"/>
      <name val="Arial"/>
      <family val="2"/>
    </font>
    <font>
      <b/>
      <sz val="12"/>
      <color rgb="FF00206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  <font>
      <b/>
      <sz val="11"/>
      <color rgb="FF003300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26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11" applyNumberFormat="0" applyFill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2" fillId="2" borderId="1" xfId="0" applyFont="1" applyFill="1" applyBorder="1" applyAlignment="1">
      <alignment horizontal="center" vertical="center"/>
    </xf>
    <xf numFmtId="2" fontId="0" fillId="0" borderId="10" xfId="0" applyNumberFormat="1" applyBorder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Heading 1" xfId="1" builtinId="16"/>
    <cellStyle name="Normal" xfId="0" builtinId="0"/>
  </cellStyles>
  <dxfs count="11"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002060"/>
      </font>
      <fill>
        <patternFill>
          <bgColor theme="8" tint="0.59996337778862885"/>
        </patternFill>
      </fill>
    </dxf>
    <dxf>
      <font>
        <b/>
        <i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theme="3" tint="-0.49998474074526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A65A-4C34-4F45-9DE6-C2A07511213C}">
  <dimension ref="A1:T38"/>
  <sheetViews>
    <sheetView topLeftCell="A7" zoomScale="93" zoomScaleNormal="93" workbookViewId="0">
      <selection activeCell="J38" sqref="I38:J44"/>
    </sheetView>
  </sheetViews>
  <sheetFormatPr defaultRowHeight="15" outlineLevelCol="1" x14ac:dyDescent="0.25"/>
  <cols>
    <col min="1" max="2" width="19.85546875" style="1" customWidth="1"/>
    <col min="3" max="4" width="19.85546875" style="1" customWidth="1" outlineLevel="1"/>
    <col min="5" max="7" width="15.28515625" style="1" customWidth="1" outlineLevel="1"/>
    <col min="8" max="8" width="10.85546875" style="1" customWidth="1" outlineLevel="1"/>
    <col min="9" max="9" width="15.28515625" style="1" customWidth="1" outlineLevel="1"/>
    <col min="10" max="10" width="16.7109375" bestFit="1" customWidth="1"/>
    <col min="11" max="11" width="16" bestFit="1" customWidth="1"/>
    <col min="12" max="12" width="17.5703125" bestFit="1" customWidth="1"/>
    <col min="13" max="13" width="22.85546875" bestFit="1" customWidth="1"/>
  </cols>
  <sheetData>
    <row r="1" spans="1:20" x14ac:dyDescent="0.25">
      <c r="C1" s="16" t="s">
        <v>11</v>
      </c>
      <c r="D1" s="17"/>
      <c r="E1" s="17"/>
      <c r="F1" s="17"/>
      <c r="G1" s="17"/>
      <c r="H1" s="17"/>
      <c r="I1" s="18"/>
    </row>
    <row r="2" spans="1:20" x14ac:dyDescent="0.25">
      <c r="C2" s="19"/>
      <c r="D2" s="20"/>
      <c r="E2" s="20"/>
      <c r="F2" s="20"/>
      <c r="G2" s="20"/>
      <c r="H2" s="20"/>
      <c r="I2" s="21"/>
    </row>
    <row r="3" spans="1:20" x14ac:dyDescent="0.25">
      <c r="C3" s="19"/>
      <c r="D3" s="20"/>
      <c r="E3" s="20"/>
      <c r="F3" s="20"/>
      <c r="G3" s="20"/>
      <c r="H3" s="20"/>
      <c r="I3" s="21"/>
    </row>
    <row r="4" spans="1:20" x14ac:dyDescent="0.25">
      <c r="C4" s="22"/>
      <c r="D4" s="23"/>
      <c r="E4" s="23"/>
      <c r="F4" s="23"/>
      <c r="G4" s="23"/>
      <c r="H4" s="23"/>
      <c r="I4" s="24"/>
    </row>
    <row r="5" spans="1:20" x14ac:dyDescent="0.25">
      <c r="C5"/>
      <c r="D5"/>
      <c r="E5"/>
      <c r="F5"/>
      <c r="G5"/>
      <c r="H5"/>
      <c r="I5"/>
    </row>
    <row r="6" spans="1:20" x14ac:dyDescent="0.25">
      <c r="C6"/>
      <c r="D6"/>
      <c r="E6"/>
      <c r="F6"/>
      <c r="G6"/>
      <c r="H6"/>
      <c r="I6"/>
    </row>
    <row r="7" spans="1:20" x14ac:dyDescent="0.25">
      <c r="C7"/>
      <c r="D7"/>
      <c r="E7"/>
      <c r="F7"/>
      <c r="G7"/>
      <c r="H7"/>
      <c r="I7"/>
    </row>
    <row r="8" spans="1:20" x14ac:dyDescent="0.25">
      <c r="C8"/>
      <c r="D8"/>
      <c r="E8"/>
      <c r="F8"/>
      <c r="G8"/>
      <c r="H8"/>
      <c r="I8"/>
    </row>
    <row r="9" spans="1:20" x14ac:dyDescent="0.25">
      <c r="C9"/>
      <c r="D9"/>
      <c r="E9"/>
      <c r="F9"/>
      <c r="G9"/>
      <c r="H9"/>
      <c r="I9"/>
    </row>
    <row r="10" spans="1:20" x14ac:dyDescent="0.25">
      <c r="C10"/>
      <c r="D10"/>
      <c r="E10"/>
      <c r="F10"/>
      <c r="G10"/>
      <c r="H10"/>
      <c r="I10"/>
    </row>
    <row r="11" spans="1:20" ht="48.75" customHeight="1" x14ac:dyDescent="0.25">
      <c r="A11" s="5" t="s">
        <v>0</v>
      </c>
      <c r="B11" s="5" t="s">
        <v>1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  <c r="H11" s="5" t="s">
        <v>9</v>
      </c>
      <c r="I11" s="5" t="s">
        <v>10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1:20" x14ac:dyDescent="0.25">
      <c r="A12" s="3">
        <v>12111</v>
      </c>
      <c r="B12" s="3" t="s">
        <v>2</v>
      </c>
      <c r="C12" s="3">
        <v>57</v>
      </c>
      <c r="D12" s="3">
        <v>86</v>
      </c>
      <c r="E12" s="3">
        <v>68</v>
      </c>
      <c r="F12" s="3">
        <v>76</v>
      </c>
      <c r="G12" s="3">
        <v>95</v>
      </c>
      <c r="H12" s="3">
        <f>SUM(G12,F12,E12,D12,C12)</f>
        <v>382</v>
      </c>
      <c r="I12" s="3">
        <v>500</v>
      </c>
      <c r="J12" s="6">
        <f>H12/I12*100</f>
        <v>76.400000000000006</v>
      </c>
      <c r="K12" t="str">
        <f>IF(J12&gt;90,"A+1",IF(J12&gt;80,"A+",IF(J12&gt;70,"A",IF(J12&gt;60,"B",IF(J12&gt;50,"C",IF(J12&gt;40,"D","FAIL"))))))</f>
        <v>A</v>
      </c>
      <c r="L12" s="4" t="str">
        <f>_xlfn.IFS(J12&gt;  90,"A+1",J12&gt;80,"A+",J12&gt;70,"A",J12&gt;60,"B",J12&gt;50,"C",J12&gt;40,"D",J12&lt;=40,"fail")</f>
        <v>A</v>
      </c>
      <c r="M12" s="4" t="str">
        <f>_xlfn.SWITCH(L12,"a+1","EXCELLENT","A+","very good","A","GOOD","B","BETTER","C","KEEP MORE HARD WORK","D","NEED TO WORK HARD","FAIL","try next")</f>
        <v>GOOD</v>
      </c>
    </row>
    <row r="13" spans="1:20" x14ac:dyDescent="0.25">
      <c r="A13" s="2">
        <v>12113</v>
      </c>
      <c r="B13" s="2" t="s">
        <v>3</v>
      </c>
      <c r="C13" s="2">
        <v>55</v>
      </c>
      <c r="D13" s="2">
        <v>76</v>
      </c>
      <c r="E13" s="2">
        <v>97</v>
      </c>
      <c r="F13" s="2">
        <v>65</v>
      </c>
      <c r="G13" s="2">
        <v>78</v>
      </c>
      <c r="H13" s="3">
        <f t="shared" ref="H13:H31" si="0">SUM(G13,F13,E13,D13,C13)</f>
        <v>371</v>
      </c>
      <c r="I13" s="3">
        <v>500</v>
      </c>
      <c r="J13" s="6">
        <f>H13/I13*100</f>
        <v>74.2</v>
      </c>
      <c r="K13" t="str">
        <f>IF(J13&gt;90,"A+1",IF(J13&gt;80,"A+",IF(J13&gt;70,"A",IF(J13&gt;60,"B",IF(J13&gt;50,"C",IF(J13&gt;40,"D","FAIL"))))))</f>
        <v>A</v>
      </c>
      <c r="L13" s="4" t="str">
        <f t="shared" ref="L13:L31" si="1">_xlfn.IFS(J13&gt;90,"A+1",J13&gt;80,"A+",J13&gt;70,"A",J13&gt;60,"B",J13&gt;50,"C",J13&gt;40,"D",J13&lt;=40,"fail")</f>
        <v>A</v>
      </c>
      <c r="M13" s="4" t="str">
        <f t="shared" ref="M13:M31" si="2">_xlfn.SWITCH(L13,"a+1","EXCELLENT","A+","very good","A","GOOD","B","BETTER","C","KEEP MORE HARD WORK","D","NEED TO WORK HARD","FAIL","try next")</f>
        <v>GOOD</v>
      </c>
    </row>
    <row r="14" spans="1:20" x14ac:dyDescent="0.25">
      <c r="A14" s="2">
        <v>12115</v>
      </c>
      <c r="B14" s="2" t="s">
        <v>16</v>
      </c>
      <c r="C14" s="2">
        <v>25</v>
      </c>
      <c r="D14" s="2">
        <v>68</v>
      </c>
      <c r="E14" s="2">
        <v>35</v>
      </c>
      <c r="F14" s="2">
        <v>48</v>
      </c>
      <c r="G14" s="2">
        <v>68</v>
      </c>
      <c r="H14" s="3">
        <f t="shared" si="0"/>
        <v>244</v>
      </c>
      <c r="I14" s="3">
        <v>500</v>
      </c>
      <c r="J14" s="6">
        <f t="shared" ref="J14:J31" si="3">H14/I14*100</f>
        <v>48.8</v>
      </c>
      <c r="K14" s="4" t="str">
        <f t="shared" ref="K14:K31" si="4">IF(J14&gt;90,"A+1",IF(J14&gt;80,"A+",IF(J14&gt;70,"A",IF(J14&gt;60,"B",IF(J14&gt;50,"C",IF(J14&gt;40,"D","FAIL"))))))</f>
        <v>D</v>
      </c>
      <c r="L14" s="4" t="str">
        <f t="shared" si="1"/>
        <v>D</v>
      </c>
      <c r="M14" s="4" t="str">
        <f t="shared" si="2"/>
        <v>NEED TO WORK HARD</v>
      </c>
    </row>
    <row r="15" spans="1:20" x14ac:dyDescent="0.25">
      <c r="A15" s="2">
        <v>12117</v>
      </c>
      <c r="B15" s="2" t="s">
        <v>17</v>
      </c>
      <c r="C15" s="2">
        <v>96</v>
      </c>
      <c r="D15" s="2">
        <v>98</v>
      </c>
      <c r="E15" s="2">
        <v>97</v>
      </c>
      <c r="F15" s="2">
        <v>98</v>
      </c>
      <c r="G15" s="2">
        <v>98</v>
      </c>
      <c r="H15" s="3">
        <f>SUM(G15,F15,E15,D15,C15)</f>
        <v>487</v>
      </c>
      <c r="I15" s="3">
        <v>500</v>
      </c>
      <c r="J15" s="6">
        <f t="shared" si="3"/>
        <v>97.399999999999991</v>
      </c>
      <c r="K15" s="4" t="str">
        <f t="shared" si="4"/>
        <v>A+1</v>
      </c>
      <c r="L15" s="4" t="str">
        <f t="shared" si="1"/>
        <v>A+1</v>
      </c>
      <c r="M15" s="4" t="str">
        <f t="shared" si="2"/>
        <v>EXCELLENT</v>
      </c>
      <c r="P15" s="26" t="s">
        <v>29</v>
      </c>
      <c r="Q15" s="26"/>
      <c r="S15" s="26" t="s">
        <v>30</v>
      </c>
      <c r="T15" s="26"/>
    </row>
    <row r="16" spans="1:20" x14ac:dyDescent="0.25">
      <c r="A16" s="2">
        <v>12119</v>
      </c>
      <c r="B16" s="2" t="s">
        <v>18</v>
      </c>
      <c r="C16" s="2">
        <v>98</v>
      </c>
      <c r="D16" s="2">
        <v>38</v>
      </c>
      <c r="E16" s="2">
        <v>98</v>
      </c>
      <c r="F16" s="2">
        <v>85</v>
      </c>
      <c r="G16" s="2">
        <v>85</v>
      </c>
      <c r="H16" s="3">
        <f t="shared" si="0"/>
        <v>404</v>
      </c>
      <c r="I16" s="3">
        <v>500</v>
      </c>
      <c r="J16" s="6">
        <f t="shared" si="3"/>
        <v>80.800000000000011</v>
      </c>
      <c r="K16" s="4" t="str">
        <f t="shared" si="4"/>
        <v>A+</v>
      </c>
      <c r="L16" s="4" t="str">
        <f t="shared" si="1"/>
        <v>A+</v>
      </c>
      <c r="M16" s="4" t="str">
        <f t="shared" si="2"/>
        <v>very good</v>
      </c>
      <c r="P16" s="27">
        <f>MAX(H12:H31)</f>
        <v>487</v>
      </c>
      <c r="Q16" s="27"/>
      <c r="S16" s="27">
        <f>MIN(H12:H31)</f>
        <v>155</v>
      </c>
      <c r="T16" s="27"/>
    </row>
    <row r="17" spans="1:20" x14ac:dyDescent="0.25">
      <c r="A17" s="2">
        <v>12121</v>
      </c>
      <c r="B17" s="2" t="s">
        <v>19</v>
      </c>
      <c r="C17" s="2">
        <v>99</v>
      </c>
      <c r="D17" s="2">
        <v>57</v>
      </c>
      <c r="E17" s="2">
        <v>97</v>
      </c>
      <c r="F17" s="2">
        <v>63</v>
      </c>
      <c r="G17" s="2">
        <v>35</v>
      </c>
      <c r="H17" s="3">
        <f t="shared" si="0"/>
        <v>351</v>
      </c>
      <c r="I17" s="3">
        <v>500</v>
      </c>
      <c r="J17" s="6">
        <f t="shared" si="3"/>
        <v>70.199999999999989</v>
      </c>
      <c r="K17" t="str">
        <f t="shared" si="4"/>
        <v>A</v>
      </c>
      <c r="L17" s="4" t="str">
        <f t="shared" si="1"/>
        <v>A</v>
      </c>
      <c r="M17" s="4" t="str">
        <f t="shared" si="2"/>
        <v>GOOD</v>
      </c>
      <c r="P17" s="27"/>
      <c r="Q17" s="27"/>
      <c r="S17" s="27"/>
      <c r="T17" s="27"/>
    </row>
    <row r="18" spans="1:20" x14ac:dyDescent="0.25">
      <c r="A18" s="2">
        <v>12123</v>
      </c>
      <c r="B18" s="2" t="s">
        <v>20</v>
      </c>
      <c r="C18" s="2">
        <v>98</v>
      </c>
      <c r="D18" s="2">
        <v>98</v>
      </c>
      <c r="E18" s="2">
        <v>95</v>
      </c>
      <c r="F18" s="2">
        <v>78</v>
      </c>
      <c r="G18" s="2">
        <v>95</v>
      </c>
      <c r="H18" s="3">
        <f t="shared" si="0"/>
        <v>464</v>
      </c>
      <c r="I18" s="3">
        <v>500</v>
      </c>
      <c r="J18" s="6">
        <f t="shared" si="3"/>
        <v>92.800000000000011</v>
      </c>
      <c r="K18" s="4" t="str">
        <f t="shared" si="4"/>
        <v>A+1</v>
      </c>
      <c r="L18" s="4" t="str">
        <f t="shared" si="1"/>
        <v>A+1</v>
      </c>
      <c r="M18" s="4" t="str">
        <f t="shared" si="2"/>
        <v>EXCELLENT</v>
      </c>
    </row>
    <row r="19" spans="1:20" x14ac:dyDescent="0.25">
      <c r="A19" s="2">
        <v>12125</v>
      </c>
      <c r="B19" s="2" t="s">
        <v>21</v>
      </c>
      <c r="C19" s="2">
        <v>36</v>
      </c>
      <c r="D19" s="2">
        <v>28</v>
      </c>
      <c r="E19" s="2">
        <v>38</v>
      </c>
      <c r="F19" s="2">
        <v>38</v>
      </c>
      <c r="G19" s="2">
        <v>15</v>
      </c>
      <c r="H19" s="3">
        <f t="shared" si="0"/>
        <v>155</v>
      </c>
      <c r="I19" s="3">
        <v>500</v>
      </c>
      <c r="J19" s="6">
        <f t="shared" si="3"/>
        <v>31</v>
      </c>
      <c r="K19" t="str">
        <f t="shared" si="4"/>
        <v>FAIL</v>
      </c>
      <c r="L19" s="4" t="str">
        <f t="shared" si="1"/>
        <v>fail</v>
      </c>
      <c r="M19" s="4" t="str">
        <f t="shared" si="2"/>
        <v>try next</v>
      </c>
    </row>
    <row r="20" spans="1:20" x14ac:dyDescent="0.25">
      <c r="A20" s="2">
        <v>12127</v>
      </c>
      <c r="B20" s="2" t="s">
        <v>22</v>
      </c>
      <c r="C20" s="2">
        <v>59</v>
      </c>
      <c r="D20" s="2">
        <v>99</v>
      </c>
      <c r="E20" s="2">
        <v>78</v>
      </c>
      <c r="F20" s="2">
        <v>25</v>
      </c>
      <c r="G20" s="2">
        <v>84</v>
      </c>
      <c r="H20" s="3">
        <f t="shared" si="0"/>
        <v>345</v>
      </c>
      <c r="I20" s="3">
        <v>500</v>
      </c>
      <c r="J20" s="6">
        <f t="shared" si="3"/>
        <v>69</v>
      </c>
      <c r="K20" s="4" t="str">
        <f t="shared" si="4"/>
        <v>B</v>
      </c>
      <c r="L20" s="4" t="str">
        <f t="shared" si="1"/>
        <v>B</v>
      </c>
      <c r="M20" s="4" t="str">
        <f t="shared" si="2"/>
        <v>BETTER</v>
      </c>
    </row>
    <row r="21" spans="1:20" x14ac:dyDescent="0.25">
      <c r="A21" s="2">
        <v>12129</v>
      </c>
      <c r="B21" s="2" t="s">
        <v>2</v>
      </c>
      <c r="C21" s="2">
        <v>98</v>
      </c>
      <c r="D21" s="2">
        <v>68</v>
      </c>
      <c r="E21" s="2">
        <v>98</v>
      </c>
      <c r="F21" s="2">
        <v>35</v>
      </c>
      <c r="G21" s="2">
        <v>28</v>
      </c>
      <c r="H21" s="3">
        <f t="shared" si="0"/>
        <v>327</v>
      </c>
      <c r="I21" s="3">
        <v>500</v>
      </c>
      <c r="J21" s="6">
        <f t="shared" si="3"/>
        <v>65.400000000000006</v>
      </c>
      <c r="K21" s="4" t="str">
        <f t="shared" si="4"/>
        <v>B</v>
      </c>
      <c r="L21" s="4" t="str">
        <f t="shared" si="1"/>
        <v>B</v>
      </c>
      <c r="M21" s="4" t="str">
        <f t="shared" si="2"/>
        <v>BETTER</v>
      </c>
    </row>
    <row r="22" spans="1:20" x14ac:dyDescent="0.25">
      <c r="A22" s="2">
        <v>12131</v>
      </c>
      <c r="B22" s="2" t="s">
        <v>3</v>
      </c>
      <c r="C22" s="2">
        <v>86</v>
      </c>
      <c r="D22" s="2">
        <v>36</v>
      </c>
      <c r="E22" s="2">
        <v>38</v>
      </c>
      <c r="F22" s="2">
        <v>95</v>
      </c>
      <c r="G22" s="2">
        <v>24</v>
      </c>
      <c r="H22" s="3">
        <f t="shared" si="0"/>
        <v>279</v>
      </c>
      <c r="I22" s="3">
        <v>500</v>
      </c>
      <c r="J22" s="6">
        <f t="shared" si="3"/>
        <v>55.800000000000004</v>
      </c>
      <c r="K22" s="4" t="str">
        <f t="shared" si="4"/>
        <v>C</v>
      </c>
      <c r="L22" s="4" t="str">
        <f t="shared" si="1"/>
        <v>C</v>
      </c>
      <c r="M22" s="4" t="str">
        <f t="shared" si="2"/>
        <v>KEEP MORE HARD WORK</v>
      </c>
    </row>
    <row r="23" spans="1:20" x14ac:dyDescent="0.25">
      <c r="A23" s="2">
        <v>12133</v>
      </c>
      <c r="B23" s="2" t="s">
        <v>23</v>
      </c>
      <c r="C23" s="2">
        <v>76</v>
      </c>
      <c r="D23" s="2">
        <v>68</v>
      </c>
      <c r="E23" s="2">
        <v>62</v>
      </c>
      <c r="F23" s="2">
        <v>86</v>
      </c>
      <c r="G23" s="2">
        <v>96</v>
      </c>
      <c r="H23" s="3">
        <f t="shared" si="0"/>
        <v>388</v>
      </c>
      <c r="I23" s="3">
        <v>500</v>
      </c>
      <c r="J23" s="6">
        <f t="shared" si="3"/>
        <v>77.600000000000009</v>
      </c>
      <c r="K23" s="4" t="str">
        <f t="shared" si="4"/>
        <v>A</v>
      </c>
      <c r="L23" s="4" t="str">
        <f t="shared" si="1"/>
        <v>A</v>
      </c>
      <c r="M23" s="4" t="str">
        <f t="shared" si="2"/>
        <v>GOOD</v>
      </c>
    </row>
    <row r="24" spans="1:20" x14ac:dyDescent="0.25">
      <c r="A24" s="2">
        <v>12135</v>
      </c>
      <c r="B24" s="2" t="s">
        <v>24</v>
      </c>
      <c r="C24" s="2">
        <v>68</v>
      </c>
      <c r="D24" s="2">
        <v>57</v>
      </c>
      <c r="E24" s="2">
        <v>76</v>
      </c>
      <c r="F24" s="2">
        <v>36</v>
      </c>
      <c r="G24" s="2">
        <v>76</v>
      </c>
      <c r="H24" s="3">
        <f>SUM(G24,F24,E24,D24,C24)</f>
        <v>313</v>
      </c>
      <c r="I24" s="3">
        <v>500</v>
      </c>
      <c r="J24" s="6">
        <f t="shared" si="3"/>
        <v>62.6</v>
      </c>
      <c r="K24" s="4" t="str">
        <f t="shared" si="4"/>
        <v>B</v>
      </c>
      <c r="L24" s="4" t="str">
        <f t="shared" si="1"/>
        <v>B</v>
      </c>
      <c r="M24" s="4" t="str">
        <f t="shared" si="2"/>
        <v>BETTER</v>
      </c>
    </row>
    <row r="25" spans="1:20" x14ac:dyDescent="0.25">
      <c r="A25" s="2">
        <v>12137</v>
      </c>
      <c r="B25" s="2" t="s">
        <v>25</v>
      </c>
      <c r="C25" s="2">
        <v>49</v>
      </c>
      <c r="D25" s="2">
        <v>55</v>
      </c>
      <c r="E25" s="2">
        <v>68</v>
      </c>
      <c r="F25" s="2">
        <v>95</v>
      </c>
      <c r="G25" s="2">
        <v>50</v>
      </c>
      <c r="H25" s="3">
        <f t="shared" si="0"/>
        <v>317</v>
      </c>
      <c r="I25" s="3">
        <v>500</v>
      </c>
      <c r="J25" s="6">
        <f>H25/I25*100</f>
        <v>63.4</v>
      </c>
      <c r="K25" s="4" t="str">
        <f t="shared" si="4"/>
        <v>B</v>
      </c>
      <c r="L25" s="4" t="str">
        <f t="shared" si="1"/>
        <v>B</v>
      </c>
      <c r="M25" s="4" t="str">
        <f t="shared" si="2"/>
        <v>BETTER</v>
      </c>
    </row>
    <row r="26" spans="1:20" x14ac:dyDescent="0.25">
      <c r="A26" s="2">
        <v>12139</v>
      </c>
      <c r="B26" s="2" t="s">
        <v>26</v>
      </c>
      <c r="C26" s="2">
        <v>38</v>
      </c>
      <c r="D26" s="2">
        <v>25</v>
      </c>
      <c r="E26" s="2">
        <v>49</v>
      </c>
      <c r="F26" s="2">
        <v>68</v>
      </c>
      <c r="G26" s="2">
        <v>56</v>
      </c>
      <c r="H26" s="3">
        <f t="shared" si="0"/>
        <v>236</v>
      </c>
      <c r="I26" s="3">
        <v>500</v>
      </c>
      <c r="J26" s="6">
        <f t="shared" si="3"/>
        <v>47.199999999999996</v>
      </c>
      <c r="K26" s="4" t="str">
        <f t="shared" si="4"/>
        <v>D</v>
      </c>
      <c r="L26" s="4" t="str">
        <f t="shared" si="1"/>
        <v>D</v>
      </c>
      <c r="M26" s="4" t="str">
        <f t="shared" si="2"/>
        <v>NEED TO WORK HARD</v>
      </c>
    </row>
    <row r="27" spans="1:20" x14ac:dyDescent="0.25">
      <c r="A27" s="2">
        <v>12141</v>
      </c>
      <c r="B27" s="2" t="s">
        <v>27</v>
      </c>
      <c r="C27" s="2">
        <v>57</v>
      </c>
      <c r="D27" s="2">
        <v>96</v>
      </c>
      <c r="E27" s="2">
        <v>98</v>
      </c>
      <c r="F27" s="2">
        <v>34</v>
      </c>
      <c r="G27" s="2">
        <v>75</v>
      </c>
      <c r="H27" s="3">
        <f t="shared" si="0"/>
        <v>360</v>
      </c>
      <c r="I27" s="3">
        <v>500</v>
      </c>
      <c r="J27" s="6">
        <f t="shared" si="3"/>
        <v>72</v>
      </c>
      <c r="K27" s="4" t="str">
        <f t="shared" si="4"/>
        <v>A</v>
      </c>
      <c r="L27" s="4" t="str">
        <f t="shared" si="1"/>
        <v>A</v>
      </c>
      <c r="M27" s="4" t="str">
        <f t="shared" si="2"/>
        <v>GOOD</v>
      </c>
    </row>
    <row r="28" spans="1:20" x14ac:dyDescent="0.25">
      <c r="A28" s="2">
        <v>12143</v>
      </c>
      <c r="B28" s="2" t="s">
        <v>21</v>
      </c>
      <c r="C28" s="2">
        <v>78</v>
      </c>
      <c r="D28" s="2">
        <v>98</v>
      </c>
      <c r="E28" s="2">
        <v>52</v>
      </c>
      <c r="F28" s="2">
        <v>78</v>
      </c>
      <c r="G28" s="2">
        <v>95</v>
      </c>
      <c r="H28" s="3">
        <f t="shared" si="0"/>
        <v>401</v>
      </c>
      <c r="I28" s="3">
        <v>500</v>
      </c>
      <c r="J28" s="6">
        <f t="shared" si="3"/>
        <v>80.2</v>
      </c>
      <c r="K28" s="4" t="str">
        <f t="shared" si="4"/>
        <v>A+</v>
      </c>
      <c r="L28" s="4" t="str">
        <f t="shared" si="1"/>
        <v>A+</v>
      </c>
      <c r="M28" s="4" t="str">
        <f t="shared" si="2"/>
        <v>very good</v>
      </c>
    </row>
    <row r="29" spans="1:20" x14ac:dyDescent="0.25">
      <c r="A29" s="2">
        <v>12145</v>
      </c>
      <c r="B29" s="2" t="s">
        <v>16</v>
      </c>
      <c r="C29" s="2">
        <v>28</v>
      </c>
      <c r="D29" s="2">
        <v>99</v>
      </c>
      <c r="E29" s="2">
        <v>15</v>
      </c>
      <c r="F29" s="2">
        <v>95</v>
      </c>
      <c r="G29" s="2">
        <v>48</v>
      </c>
      <c r="H29" s="3">
        <f t="shared" si="0"/>
        <v>285</v>
      </c>
      <c r="I29" s="3">
        <v>500</v>
      </c>
      <c r="J29" s="6">
        <f t="shared" si="3"/>
        <v>56.999999999999993</v>
      </c>
      <c r="K29" s="4" t="str">
        <f t="shared" si="4"/>
        <v>C</v>
      </c>
      <c r="L29" s="4" t="str">
        <f t="shared" si="1"/>
        <v>C</v>
      </c>
      <c r="M29" s="4" t="str">
        <f t="shared" si="2"/>
        <v>KEEP MORE HARD WORK</v>
      </c>
    </row>
    <row r="30" spans="1:20" x14ac:dyDescent="0.25">
      <c r="A30" s="2">
        <v>12147</v>
      </c>
      <c r="B30" s="2" t="s">
        <v>28</v>
      </c>
      <c r="C30" s="2">
        <v>98</v>
      </c>
      <c r="D30" s="2">
        <v>68</v>
      </c>
      <c r="E30" s="2">
        <v>35</v>
      </c>
      <c r="F30" s="2">
        <v>35</v>
      </c>
      <c r="G30" s="2">
        <v>65</v>
      </c>
      <c r="H30" s="3">
        <f t="shared" si="0"/>
        <v>301</v>
      </c>
      <c r="I30" s="3">
        <v>500</v>
      </c>
      <c r="J30" s="6">
        <f t="shared" si="3"/>
        <v>60.199999999999996</v>
      </c>
      <c r="K30" s="4" t="str">
        <f t="shared" si="4"/>
        <v>B</v>
      </c>
      <c r="L30" s="4" t="str">
        <f t="shared" si="1"/>
        <v>B</v>
      </c>
      <c r="M30" s="4" t="str">
        <f t="shared" si="2"/>
        <v>BETTER</v>
      </c>
    </row>
    <row r="31" spans="1:20" x14ac:dyDescent="0.25">
      <c r="A31" s="2">
        <v>12149</v>
      </c>
      <c r="B31" s="2" t="s">
        <v>27</v>
      </c>
      <c r="C31" s="2">
        <v>85</v>
      </c>
      <c r="D31" s="2">
        <v>87</v>
      </c>
      <c r="E31" s="2">
        <v>86</v>
      </c>
      <c r="F31" s="2">
        <v>90</v>
      </c>
      <c r="G31" s="2">
        <v>87</v>
      </c>
      <c r="H31" s="3">
        <f t="shared" si="0"/>
        <v>435</v>
      </c>
      <c r="I31" s="3">
        <v>500</v>
      </c>
      <c r="J31" s="6">
        <f t="shared" si="3"/>
        <v>87</v>
      </c>
      <c r="K31" s="4" t="str">
        <f t="shared" si="4"/>
        <v>A+</v>
      </c>
      <c r="L31" s="4" t="str">
        <f t="shared" si="1"/>
        <v>A+</v>
      </c>
      <c r="M31" s="4" t="str">
        <f t="shared" si="2"/>
        <v>very good</v>
      </c>
    </row>
    <row r="33" spans="3:9" x14ac:dyDescent="0.25">
      <c r="C33" s="25"/>
      <c r="D33" s="25"/>
      <c r="E33" s="25"/>
      <c r="F33" s="25"/>
      <c r="G33" s="25"/>
      <c r="H33" s="25"/>
      <c r="I33" s="25"/>
    </row>
    <row r="37" spans="3:9" x14ac:dyDescent="0.25">
      <c r="C37" s="7">
        <v>12127</v>
      </c>
      <c r="D37" s="1" t="s">
        <v>21</v>
      </c>
      <c r="E37" s="1" t="s">
        <v>31</v>
      </c>
    </row>
    <row r="38" spans="3:9" x14ac:dyDescent="0.25">
      <c r="D38" s="1" t="s">
        <v>32</v>
      </c>
    </row>
  </sheetData>
  <mergeCells count="6">
    <mergeCell ref="C1:I4"/>
    <mergeCell ref="C33:I33"/>
    <mergeCell ref="P15:Q15"/>
    <mergeCell ref="S15:T15"/>
    <mergeCell ref="P16:Q17"/>
    <mergeCell ref="S16:T17"/>
  </mergeCells>
  <conditionalFormatting sqref="A12:M31">
    <cfRule type="expression" dxfId="10" priority="1">
      <formula>$B12=$D$37</formula>
    </cfRule>
  </conditionalFormatting>
  <dataValidations count="1">
    <dataValidation type="list" allowBlank="1" showErrorMessage="1" errorTitle="TYPING ERROR" error="you can select only the given values " sqref="D37" xr:uid="{836D74BD-3615-4D61-A8C8-6BB5EB5766CD}">
      <formula1>$B$12:$B$31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88E3-A3F5-4525-A506-06ED08CB0363}">
  <dimension ref="A2:K24"/>
  <sheetViews>
    <sheetView topLeftCell="A3" zoomScale="91" zoomScaleNormal="91" workbookViewId="0">
      <selection activeCell="D38" sqref="D38"/>
    </sheetView>
  </sheetViews>
  <sheetFormatPr defaultRowHeight="15" x14ac:dyDescent="0.25"/>
  <cols>
    <col min="2" max="2" width="16.42578125" bestFit="1" customWidth="1"/>
    <col min="3" max="3" width="14.7109375" bestFit="1" customWidth="1"/>
  </cols>
  <sheetData>
    <row r="2" spans="1:11" x14ac:dyDescent="0.25">
      <c r="C2" s="30" t="s">
        <v>37</v>
      </c>
      <c r="D2" s="30"/>
      <c r="E2" s="30"/>
      <c r="F2" s="30"/>
      <c r="G2" s="30"/>
      <c r="H2" s="30"/>
      <c r="I2" s="30"/>
      <c r="J2" s="30"/>
    </row>
    <row r="3" spans="1:11" x14ac:dyDescent="0.25">
      <c r="C3" s="30"/>
      <c r="D3" s="30"/>
      <c r="E3" s="30"/>
      <c r="F3" s="30"/>
      <c r="G3" s="30"/>
      <c r="H3" s="30"/>
      <c r="I3" s="30"/>
      <c r="J3" s="30"/>
    </row>
    <row r="4" spans="1:11" x14ac:dyDescent="0.25">
      <c r="C4" s="30"/>
      <c r="D4" s="30"/>
      <c r="E4" s="30"/>
      <c r="F4" s="30"/>
      <c r="G4" s="30"/>
      <c r="H4" s="30"/>
      <c r="I4" s="30"/>
      <c r="J4" s="30"/>
    </row>
    <row r="7" spans="1:11" x14ac:dyDescent="0.25">
      <c r="A7" s="2" t="s">
        <v>38</v>
      </c>
      <c r="B7" s="2" t="s">
        <v>39</v>
      </c>
      <c r="C7" s="2" t="s">
        <v>46</v>
      </c>
    </row>
    <row r="8" spans="1:11" x14ac:dyDescent="0.25">
      <c r="A8" s="2">
        <v>101</v>
      </c>
      <c r="B8" s="2" t="s">
        <v>40</v>
      </c>
      <c r="C8" s="2" t="s">
        <v>47</v>
      </c>
      <c r="E8" s="31" t="s">
        <v>58</v>
      </c>
      <c r="F8" s="31"/>
    </row>
    <row r="9" spans="1:11" x14ac:dyDescent="0.25">
      <c r="A9" s="2">
        <v>102</v>
      </c>
      <c r="B9" s="2" t="s">
        <v>41</v>
      </c>
      <c r="C9" s="2" t="s">
        <v>48</v>
      </c>
      <c r="E9" s="31"/>
      <c r="F9" s="31"/>
    </row>
    <row r="10" spans="1:11" x14ac:dyDescent="0.25">
      <c r="A10" s="2">
        <v>103</v>
      </c>
      <c r="B10" s="2" t="s">
        <v>42</v>
      </c>
      <c r="C10" s="2" t="s">
        <v>49</v>
      </c>
      <c r="E10" s="27">
        <f>COUNT(A8:A24)</f>
        <v>17</v>
      </c>
      <c r="F10" s="27"/>
    </row>
    <row r="11" spans="1:11" x14ac:dyDescent="0.25">
      <c r="A11" s="2">
        <v>104</v>
      </c>
      <c r="B11" s="2" t="s">
        <v>43</v>
      </c>
      <c r="C11" s="2" t="s">
        <v>50</v>
      </c>
      <c r="E11" s="27"/>
      <c r="F11" s="27"/>
    </row>
    <row r="12" spans="1:11" x14ac:dyDescent="0.25">
      <c r="A12" s="2">
        <v>105</v>
      </c>
      <c r="B12" s="2" t="s">
        <v>42</v>
      </c>
      <c r="C12" s="2" t="s">
        <v>51</v>
      </c>
    </row>
    <row r="13" spans="1:11" x14ac:dyDescent="0.25">
      <c r="A13" s="2">
        <v>106</v>
      </c>
      <c r="B13" s="2" t="s">
        <v>44</v>
      </c>
      <c r="C13" s="2" t="s">
        <v>52</v>
      </c>
      <c r="E13" s="31" t="s">
        <v>59</v>
      </c>
      <c r="F13" s="31"/>
      <c r="I13" s="32" t="s">
        <v>61</v>
      </c>
      <c r="J13" s="33"/>
      <c r="K13" s="34"/>
    </row>
    <row r="14" spans="1:11" x14ac:dyDescent="0.25">
      <c r="A14" s="2">
        <v>107</v>
      </c>
      <c r="B14" s="2" t="s">
        <v>40</v>
      </c>
      <c r="C14" s="2" t="s">
        <v>53</v>
      </c>
      <c r="E14" s="31"/>
      <c r="F14" s="31"/>
      <c r="I14" s="35"/>
      <c r="J14" s="36"/>
      <c r="K14" s="37"/>
    </row>
    <row r="15" spans="1:11" x14ac:dyDescent="0.25">
      <c r="A15" s="2">
        <v>108</v>
      </c>
      <c r="B15" s="2" t="s">
        <v>42</v>
      </c>
      <c r="C15" s="2" t="s">
        <v>54</v>
      </c>
      <c r="E15" s="27">
        <f>COUNTA(B8:B24)</f>
        <v>17</v>
      </c>
      <c r="F15" s="27"/>
      <c r="I15" s="27" t="s">
        <v>40</v>
      </c>
      <c r="J15" s="27"/>
      <c r="K15" s="27">
        <f>COUNTIF(B8:B24,I15)</f>
        <v>4</v>
      </c>
    </row>
    <row r="16" spans="1:11" x14ac:dyDescent="0.25">
      <c r="A16" s="2">
        <v>109</v>
      </c>
      <c r="B16" s="2" t="s">
        <v>43</v>
      </c>
      <c r="C16" s="2" t="s">
        <v>55</v>
      </c>
      <c r="E16" s="27"/>
      <c r="F16" s="27"/>
      <c r="I16" s="27"/>
      <c r="J16" s="27"/>
      <c r="K16" s="27"/>
    </row>
    <row r="17" spans="1:11" x14ac:dyDescent="0.25">
      <c r="A17" s="2">
        <v>110</v>
      </c>
      <c r="B17" s="2" t="s">
        <v>45</v>
      </c>
      <c r="C17" s="2" t="s">
        <v>47</v>
      </c>
    </row>
    <row r="18" spans="1:11" x14ac:dyDescent="0.25">
      <c r="A18" s="2">
        <v>111</v>
      </c>
      <c r="B18" s="2" t="s">
        <v>41</v>
      </c>
      <c r="C18" s="2" t="s">
        <v>48</v>
      </c>
      <c r="E18" s="31" t="s">
        <v>60</v>
      </c>
      <c r="F18" s="31"/>
      <c r="I18" s="32" t="s">
        <v>62</v>
      </c>
      <c r="J18" s="33"/>
      <c r="K18" s="34"/>
    </row>
    <row r="19" spans="1:11" x14ac:dyDescent="0.25">
      <c r="A19" s="2">
        <v>112</v>
      </c>
      <c r="B19" s="2" t="s">
        <v>44</v>
      </c>
      <c r="C19" s="2" t="s">
        <v>48</v>
      </c>
      <c r="E19" s="31"/>
      <c r="F19" s="31"/>
      <c r="I19" s="35"/>
      <c r="J19" s="36"/>
      <c r="K19" s="37"/>
    </row>
    <row r="20" spans="1:11" x14ac:dyDescent="0.25">
      <c r="A20" s="2">
        <v>113</v>
      </c>
      <c r="B20" s="2" t="s">
        <v>40</v>
      </c>
      <c r="C20" s="2" t="s">
        <v>56</v>
      </c>
      <c r="E20" s="27">
        <f>COUNTBLANK(C8:C24)</f>
        <v>0</v>
      </c>
      <c r="F20" s="27"/>
      <c r="I20" s="28" t="s">
        <v>63</v>
      </c>
      <c r="J20" s="28" t="s">
        <v>64</v>
      </c>
      <c r="K20" s="28" t="s">
        <v>65</v>
      </c>
    </row>
    <row r="21" spans="1:11" x14ac:dyDescent="0.25">
      <c r="A21" s="2">
        <v>114</v>
      </c>
      <c r="B21" s="2" t="s">
        <v>42</v>
      </c>
      <c r="C21" s="2" t="s">
        <v>51</v>
      </c>
      <c r="E21" s="27"/>
      <c r="F21" s="27"/>
      <c r="I21" s="29"/>
      <c r="J21" s="29"/>
      <c r="K21" s="29"/>
    </row>
    <row r="22" spans="1:11" x14ac:dyDescent="0.25">
      <c r="A22" s="2">
        <v>115</v>
      </c>
      <c r="B22" s="2" t="s">
        <v>40</v>
      </c>
      <c r="C22" s="2" t="s">
        <v>47</v>
      </c>
      <c r="I22" s="27" t="s">
        <v>40</v>
      </c>
      <c r="J22" s="27" t="s">
        <v>47</v>
      </c>
      <c r="K22" s="27">
        <f>COUNTIFS(B8:B24,I22,C8:C24,J22)</f>
        <v>2</v>
      </c>
    </row>
    <row r="23" spans="1:11" x14ac:dyDescent="0.25">
      <c r="A23" s="2">
        <v>116</v>
      </c>
      <c r="B23" s="2" t="s">
        <v>41</v>
      </c>
      <c r="C23" s="2" t="s">
        <v>47</v>
      </c>
      <c r="I23" s="27"/>
      <c r="J23" s="27"/>
      <c r="K23" s="27"/>
    </row>
    <row r="24" spans="1:11" x14ac:dyDescent="0.25">
      <c r="A24" s="2">
        <v>117</v>
      </c>
      <c r="B24" s="2" t="s">
        <v>44</v>
      </c>
      <c r="C24" s="2" t="s">
        <v>57</v>
      </c>
    </row>
  </sheetData>
  <mergeCells count="17">
    <mergeCell ref="E18:F19"/>
    <mergeCell ref="E20:F21"/>
    <mergeCell ref="I18:K19"/>
    <mergeCell ref="K20:K21"/>
    <mergeCell ref="C2:J4"/>
    <mergeCell ref="E8:F9"/>
    <mergeCell ref="E10:F11"/>
    <mergeCell ref="E13:F14"/>
    <mergeCell ref="E15:F16"/>
    <mergeCell ref="I13:K14"/>
    <mergeCell ref="I15:J16"/>
    <mergeCell ref="K15:K16"/>
    <mergeCell ref="I20:I21"/>
    <mergeCell ref="J20:J21"/>
    <mergeCell ref="I22:I23"/>
    <mergeCell ref="J22:J23"/>
    <mergeCell ref="K22:K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FEE3-F228-44E1-AA97-6F2076ECE642}">
  <dimension ref="A1:J50"/>
  <sheetViews>
    <sheetView topLeftCell="C13" zoomScale="136" zoomScaleNormal="136" workbookViewId="0">
      <selection activeCell="H33" sqref="H33:H34"/>
    </sheetView>
  </sheetViews>
  <sheetFormatPr defaultRowHeight="15" x14ac:dyDescent="0.25"/>
  <cols>
    <col min="1" max="6" width="18.28515625" style="1" customWidth="1"/>
    <col min="8" max="8" width="11.28515625" customWidth="1"/>
    <col min="9" max="9" width="13.85546875" bestFit="1" customWidth="1"/>
    <col min="10" max="10" width="11.28515625" customWidth="1"/>
  </cols>
  <sheetData>
    <row r="1" spans="1:10" x14ac:dyDescent="0.25">
      <c r="E1" s="39" t="s">
        <v>66</v>
      </c>
      <c r="F1" s="39"/>
      <c r="G1" s="39"/>
      <c r="H1" s="39"/>
      <c r="I1" s="39"/>
      <c r="J1" s="39"/>
    </row>
    <row r="2" spans="1:10" x14ac:dyDescent="0.25">
      <c r="E2" s="39"/>
      <c r="F2" s="39"/>
      <c r="G2" s="39"/>
      <c r="H2" s="39"/>
      <c r="I2" s="39"/>
      <c r="J2" s="39"/>
    </row>
    <row r="3" spans="1:10" x14ac:dyDescent="0.25">
      <c r="E3" s="39"/>
      <c r="F3" s="39"/>
      <c r="G3" s="39"/>
      <c r="H3" s="39"/>
      <c r="I3" s="39"/>
      <c r="J3" s="39"/>
    </row>
    <row r="5" spans="1:10" x14ac:dyDescent="0.25">
      <c r="A5" s="9" t="s">
        <v>67</v>
      </c>
      <c r="B5" s="9" t="s">
        <v>92</v>
      </c>
      <c r="C5" s="9" t="s">
        <v>68</v>
      </c>
      <c r="D5" s="9" t="s">
        <v>69</v>
      </c>
      <c r="E5" s="9" t="s">
        <v>70</v>
      </c>
      <c r="F5" s="9" t="s">
        <v>71</v>
      </c>
    </row>
    <row r="6" spans="1:10" x14ac:dyDescent="0.25">
      <c r="A6" s="2" t="s">
        <v>72</v>
      </c>
      <c r="B6" s="2" t="s">
        <v>93</v>
      </c>
      <c r="C6" s="2" t="s">
        <v>101</v>
      </c>
      <c r="D6" s="2">
        <v>5</v>
      </c>
      <c r="E6" s="2">
        <v>45500</v>
      </c>
      <c r="F6" s="2">
        <f>E6*D6</f>
        <v>227500</v>
      </c>
    </row>
    <row r="7" spans="1:10" x14ac:dyDescent="0.25">
      <c r="A7" s="2" t="s">
        <v>73</v>
      </c>
      <c r="B7" s="2" t="s">
        <v>94</v>
      </c>
      <c r="C7" s="2" t="s">
        <v>102</v>
      </c>
      <c r="D7" s="2">
        <v>5</v>
      </c>
      <c r="E7" s="2">
        <v>35900</v>
      </c>
      <c r="F7" s="2">
        <f t="shared" ref="F7:F25" si="0">E7*D7</f>
        <v>179500</v>
      </c>
      <c r="H7" s="38" t="s">
        <v>118</v>
      </c>
      <c r="I7" s="38"/>
    </row>
    <row r="8" spans="1:10" x14ac:dyDescent="0.25">
      <c r="A8" s="2" t="s">
        <v>74</v>
      </c>
      <c r="B8" s="2" t="s">
        <v>95</v>
      </c>
      <c r="C8" s="2" t="s">
        <v>103</v>
      </c>
      <c r="D8" s="2">
        <v>6</v>
      </c>
      <c r="E8" s="2">
        <v>58000</v>
      </c>
      <c r="F8" s="2">
        <f t="shared" si="0"/>
        <v>348000</v>
      </c>
      <c r="H8" s="38"/>
      <c r="I8" s="38"/>
    </row>
    <row r="9" spans="1:10" x14ac:dyDescent="0.25">
      <c r="A9" s="2" t="s">
        <v>75</v>
      </c>
      <c r="B9" s="2" t="s">
        <v>96</v>
      </c>
      <c r="C9" s="2" t="s">
        <v>104</v>
      </c>
      <c r="D9" s="2">
        <v>6</v>
      </c>
      <c r="E9" s="2">
        <v>250000</v>
      </c>
      <c r="F9" s="2">
        <f t="shared" si="0"/>
        <v>1500000</v>
      </c>
      <c r="H9" s="27" t="s">
        <v>119</v>
      </c>
      <c r="I9" s="27" t="s">
        <v>120</v>
      </c>
    </row>
    <row r="10" spans="1:10" x14ac:dyDescent="0.25">
      <c r="A10" s="2" t="s">
        <v>76</v>
      </c>
      <c r="B10" s="2" t="s">
        <v>97</v>
      </c>
      <c r="C10" s="2" t="s">
        <v>105</v>
      </c>
      <c r="D10" s="2">
        <v>9</v>
      </c>
      <c r="E10" s="2">
        <v>65000</v>
      </c>
      <c r="F10" s="2">
        <f t="shared" si="0"/>
        <v>585000</v>
      </c>
      <c r="H10" s="27"/>
      <c r="I10" s="27"/>
    </row>
    <row r="11" spans="1:10" x14ac:dyDescent="0.25">
      <c r="A11" s="2" t="s">
        <v>77</v>
      </c>
      <c r="B11" s="2" t="s">
        <v>98</v>
      </c>
      <c r="C11" s="2" t="s">
        <v>106</v>
      </c>
      <c r="D11" s="2">
        <v>7</v>
      </c>
      <c r="E11" s="2">
        <v>45600</v>
      </c>
      <c r="F11" s="2">
        <f t="shared" si="0"/>
        <v>319200</v>
      </c>
      <c r="H11" s="11" t="s">
        <v>95</v>
      </c>
      <c r="I11" s="11">
        <f>SUMIF(B6:B25,H11,F6:F25)</f>
        <v>869600</v>
      </c>
    </row>
    <row r="12" spans="1:10" x14ac:dyDescent="0.25">
      <c r="A12" s="2" t="s">
        <v>78</v>
      </c>
      <c r="B12" s="2" t="s">
        <v>99</v>
      </c>
      <c r="C12" s="2" t="s">
        <v>107</v>
      </c>
      <c r="D12" s="2">
        <v>5</v>
      </c>
      <c r="E12" s="2">
        <v>36000</v>
      </c>
      <c r="F12" s="2">
        <f t="shared" si="0"/>
        <v>180000</v>
      </c>
    </row>
    <row r="13" spans="1:10" ht="15" customHeight="1" x14ac:dyDescent="0.25">
      <c r="A13" s="2" t="s">
        <v>79</v>
      </c>
      <c r="B13" s="2" t="s">
        <v>94</v>
      </c>
      <c r="C13" s="2" t="s">
        <v>108</v>
      </c>
      <c r="D13" s="2">
        <v>6</v>
      </c>
      <c r="E13" s="2">
        <v>65500</v>
      </c>
      <c r="F13" s="2">
        <f t="shared" si="0"/>
        <v>393000</v>
      </c>
      <c r="H13" s="40" t="s">
        <v>122</v>
      </c>
      <c r="I13" s="41"/>
      <c r="J13" s="42"/>
    </row>
    <row r="14" spans="1:10" ht="15" customHeight="1" x14ac:dyDescent="0.25">
      <c r="A14" s="2" t="s">
        <v>80</v>
      </c>
      <c r="B14" s="2" t="s">
        <v>100</v>
      </c>
      <c r="C14" s="2" t="s">
        <v>109</v>
      </c>
      <c r="D14" s="2">
        <v>9</v>
      </c>
      <c r="E14" s="2">
        <v>78000</v>
      </c>
      <c r="F14" s="2">
        <f t="shared" si="0"/>
        <v>702000</v>
      </c>
      <c r="H14" s="43"/>
      <c r="I14" s="44"/>
      <c r="J14" s="45"/>
    </row>
    <row r="15" spans="1:10" x14ac:dyDescent="0.25">
      <c r="A15" s="2" t="s">
        <v>81</v>
      </c>
      <c r="B15" s="2" t="s">
        <v>95</v>
      </c>
      <c r="C15" s="2" t="s">
        <v>110</v>
      </c>
      <c r="D15" s="2">
        <v>8</v>
      </c>
      <c r="E15" s="2">
        <v>65200</v>
      </c>
      <c r="F15" s="2">
        <f t="shared" si="0"/>
        <v>521600</v>
      </c>
      <c r="H15" s="38" t="s">
        <v>119</v>
      </c>
      <c r="I15" s="38" t="s">
        <v>121</v>
      </c>
      <c r="J15" s="38" t="s">
        <v>120</v>
      </c>
    </row>
    <row r="16" spans="1:10" x14ac:dyDescent="0.25">
      <c r="A16" s="2" t="s">
        <v>82</v>
      </c>
      <c r="B16" s="2" t="s">
        <v>93</v>
      </c>
      <c r="C16" s="2" t="s">
        <v>101</v>
      </c>
      <c r="D16" s="2">
        <v>8</v>
      </c>
      <c r="E16" s="2">
        <v>69000</v>
      </c>
      <c r="F16" s="2">
        <f t="shared" si="0"/>
        <v>552000</v>
      </c>
      <c r="H16" s="38"/>
      <c r="I16" s="38"/>
      <c r="J16" s="38"/>
    </row>
    <row r="17" spans="1:10" x14ac:dyDescent="0.25">
      <c r="A17" s="2" t="s">
        <v>83</v>
      </c>
      <c r="B17" s="2" t="s">
        <v>94</v>
      </c>
      <c r="C17" s="2" t="s">
        <v>111</v>
      </c>
      <c r="D17" s="2">
        <v>5</v>
      </c>
      <c r="E17" s="2">
        <v>87000</v>
      </c>
      <c r="F17" s="2">
        <f t="shared" si="0"/>
        <v>435000</v>
      </c>
      <c r="H17" s="27" t="s">
        <v>96</v>
      </c>
      <c r="I17" s="27" t="s">
        <v>115</v>
      </c>
      <c r="J17" s="27">
        <f>SUMIFS(F6:F25,B6:B25,H17,C6:C25,I17)</f>
        <v>800000</v>
      </c>
    </row>
    <row r="18" spans="1:10" x14ac:dyDescent="0.25">
      <c r="A18" s="2" t="s">
        <v>84</v>
      </c>
      <c r="B18" s="2" t="s">
        <v>93</v>
      </c>
      <c r="C18" s="2" t="s">
        <v>101</v>
      </c>
      <c r="D18" s="2">
        <v>8</v>
      </c>
      <c r="E18" s="2">
        <v>80000</v>
      </c>
      <c r="F18" s="2">
        <f t="shared" si="0"/>
        <v>640000</v>
      </c>
      <c r="H18" s="27"/>
      <c r="I18" s="27"/>
      <c r="J18" s="27"/>
    </row>
    <row r="19" spans="1:10" x14ac:dyDescent="0.25">
      <c r="A19" s="2" t="s">
        <v>85</v>
      </c>
      <c r="B19" s="2" t="s">
        <v>97</v>
      </c>
      <c r="C19" s="2" t="s">
        <v>112</v>
      </c>
      <c r="D19" s="2">
        <v>15</v>
      </c>
      <c r="E19" s="2">
        <v>150000</v>
      </c>
      <c r="F19" s="2">
        <f t="shared" si="0"/>
        <v>2250000</v>
      </c>
    </row>
    <row r="20" spans="1:10" x14ac:dyDescent="0.25">
      <c r="A20" s="2" t="s">
        <v>86</v>
      </c>
      <c r="B20" s="2" t="s">
        <v>100</v>
      </c>
      <c r="C20" s="2" t="s">
        <v>113</v>
      </c>
      <c r="D20" s="2">
        <v>16</v>
      </c>
      <c r="E20" s="2">
        <v>65530</v>
      </c>
      <c r="F20" s="2">
        <f t="shared" si="0"/>
        <v>1048480</v>
      </c>
    </row>
    <row r="21" spans="1:10" x14ac:dyDescent="0.25">
      <c r="A21" s="2" t="s">
        <v>87</v>
      </c>
      <c r="B21" s="2" t="s">
        <v>98</v>
      </c>
      <c r="C21" s="2" t="s">
        <v>114</v>
      </c>
      <c r="D21" s="2">
        <v>14</v>
      </c>
      <c r="E21" s="2">
        <v>67200</v>
      </c>
      <c r="F21" s="2">
        <f t="shared" si="0"/>
        <v>940800</v>
      </c>
    </row>
    <row r="22" spans="1:10" x14ac:dyDescent="0.25">
      <c r="A22" s="2" t="s">
        <v>88</v>
      </c>
      <c r="B22" s="2" t="s">
        <v>96</v>
      </c>
      <c r="C22" s="2" t="s">
        <v>115</v>
      </c>
      <c r="D22" s="2">
        <v>4</v>
      </c>
      <c r="E22" s="2">
        <v>200000</v>
      </c>
      <c r="F22" s="2">
        <f t="shared" si="0"/>
        <v>800000</v>
      </c>
      <c r="H22" s="38" t="s">
        <v>123</v>
      </c>
      <c r="I22" s="38"/>
    </row>
    <row r="23" spans="1:10" x14ac:dyDescent="0.25">
      <c r="A23" s="2" t="s">
        <v>89</v>
      </c>
      <c r="B23" s="2" t="s">
        <v>97</v>
      </c>
      <c r="C23" s="2" t="s">
        <v>112</v>
      </c>
      <c r="D23" s="2">
        <v>8</v>
      </c>
      <c r="E23" s="2">
        <v>65200</v>
      </c>
      <c r="F23" s="2">
        <f t="shared" si="0"/>
        <v>521600</v>
      </c>
      <c r="H23" s="38"/>
      <c r="I23" s="38"/>
    </row>
    <row r="24" spans="1:10" x14ac:dyDescent="0.25">
      <c r="A24" s="2" t="s">
        <v>90</v>
      </c>
      <c r="B24" s="2" t="s">
        <v>94</v>
      </c>
      <c r="C24" s="2" t="s">
        <v>117</v>
      </c>
      <c r="D24" s="2">
        <v>12</v>
      </c>
      <c r="E24" s="2">
        <v>74000</v>
      </c>
      <c r="F24" s="2">
        <f t="shared" si="0"/>
        <v>888000</v>
      </c>
      <c r="H24" s="38" t="s">
        <v>124</v>
      </c>
      <c r="I24" s="38" t="s">
        <v>120</v>
      </c>
    </row>
    <row r="25" spans="1:10" x14ac:dyDescent="0.25">
      <c r="A25" s="2" t="s">
        <v>91</v>
      </c>
      <c r="B25" s="2" t="s">
        <v>99</v>
      </c>
      <c r="C25" s="2" t="s">
        <v>116</v>
      </c>
      <c r="D25" s="2">
        <v>10</v>
      </c>
      <c r="E25" s="2">
        <v>98200</v>
      </c>
      <c r="F25" s="2">
        <f t="shared" si="0"/>
        <v>982000</v>
      </c>
      <c r="H25" s="38"/>
      <c r="I25" s="38"/>
    </row>
    <row r="26" spans="1:10" x14ac:dyDescent="0.25">
      <c r="H26" s="27" t="s">
        <v>99</v>
      </c>
      <c r="I26" s="27">
        <f>_xlfn.MAXIFS(F6:F25,B6:B25,H26)</f>
        <v>982000</v>
      </c>
    </row>
    <row r="27" spans="1:10" x14ac:dyDescent="0.25">
      <c r="D27" s="1" t="s">
        <v>127</v>
      </c>
      <c r="H27" s="27"/>
      <c r="I27" s="27"/>
    </row>
    <row r="29" spans="1:10" x14ac:dyDescent="0.25">
      <c r="E29" s="1">
        <f>SUM(F18,F16,F6)</f>
        <v>1419500</v>
      </c>
      <c r="H29" s="38" t="s">
        <v>125</v>
      </c>
      <c r="I29" s="38"/>
    </row>
    <row r="30" spans="1:10" x14ac:dyDescent="0.25">
      <c r="H30" s="38"/>
      <c r="I30" s="38"/>
    </row>
    <row r="31" spans="1:10" x14ac:dyDescent="0.25">
      <c r="D31"/>
      <c r="H31" s="38" t="s">
        <v>126</v>
      </c>
      <c r="I31" s="38" t="s">
        <v>120</v>
      </c>
    </row>
    <row r="32" spans="1:10" x14ac:dyDescent="0.25">
      <c r="D32"/>
      <c r="H32" s="38"/>
      <c r="I32" s="38"/>
    </row>
    <row r="33" spans="4:9" x14ac:dyDescent="0.25">
      <c r="D33"/>
      <c r="H33" s="27" t="s">
        <v>128</v>
      </c>
      <c r="I33" s="27">
        <f>_xlfn.MINIFS(F6:F25,B6:B25,H33)</f>
        <v>0</v>
      </c>
    </row>
    <row r="34" spans="4:9" x14ac:dyDescent="0.25">
      <c r="D34"/>
      <c r="H34" s="27"/>
      <c r="I34" s="27"/>
    </row>
    <row r="35" spans="4:9" x14ac:dyDescent="0.25">
      <c r="D35"/>
    </row>
    <row r="36" spans="4:9" x14ac:dyDescent="0.25">
      <c r="D36"/>
    </row>
    <row r="37" spans="4:9" x14ac:dyDescent="0.25">
      <c r="D37"/>
    </row>
    <row r="38" spans="4:9" x14ac:dyDescent="0.25">
      <c r="D38"/>
    </row>
    <row r="39" spans="4:9" x14ac:dyDescent="0.25">
      <c r="D39"/>
    </row>
    <row r="40" spans="4:9" x14ac:dyDescent="0.25">
      <c r="D40"/>
    </row>
    <row r="41" spans="4:9" x14ac:dyDescent="0.25">
      <c r="D41"/>
    </row>
    <row r="42" spans="4:9" x14ac:dyDescent="0.25">
      <c r="D42"/>
    </row>
    <row r="43" spans="4:9" x14ac:dyDescent="0.25">
      <c r="D43"/>
    </row>
    <row r="44" spans="4:9" x14ac:dyDescent="0.25">
      <c r="D44"/>
    </row>
    <row r="45" spans="4:9" x14ac:dyDescent="0.25">
      <c r="D45"/>
    </row>
    <row r="46" spans="4:9" x14ac:dyDescent="0.25">
      <c r="D46"/>
    </row>
    <row r="47" spans="4:9" x14ac:dyDescent="0.25">
      <c r="D47"/>
    </row>
    <row r="48" spans="4:9" x14ac:dyDescent="0.25">
      <c r="D48"/>
    </row>
    <row r="49" spans="4:4" x14ac:dyDescent="0.25">
      <c r="D49"/>
    </row>
    <row r="50" spans="4:4" x14ac:dyDescent="0.25">
      <c r="D50"/>
    </row>
  </sheetData>
  <mergeCells count="21">
    <mergeCell ref="H33:H34"/>
    <mergeCell ref="I33:I34"/>
    <mergeCell ref="H24:H25"/>
    <mergeCell ref="I24:I25"/>
    <mergeCell ref="H26:H27"/>
    <mergeCell ref="I26:I27"/>
    <mergeCell ref="H29:I30"/>
    <mergeCell ref="H31:H32"/>
    <mergeCell ref="I31:I32"/>
    <mergeCell ref="H17:H18"/>
    <mergeCell ref="I17:I18"/>
    <mergeCell ref="J17:J18"/>
    <mergeCell ref="H22:I23"/>
    <mergeCell ref="E1:J3"/>
    <mergeCell ref="H7:I8"/>
    <mergeCell ref="H9:H10"/>
    <mergeCell ref="I9:I10"/>
    <mergeCell ref="H13:J14"/>
    <mergeCell ref="H15:H16"/>
    <mergeCell ref="I15:I16"/>
    <mergeCell ref="J15:J16"/>
  </mergeCells>
  <phoneticPr fontId="8" type="noConversion"/>
  <conditionalFormatting sqref="A6:A25 C6:F25">
    <cfRule type="expression" dxfId="9" priority="14">
      <formula>$C6=$I$17</formula>
    </cfRule>
    <cfRule type="expression" dxfId="8" priority="15">
      <formula>#REF!=$H$11</formula>
    </cfRule>
  </conditionalFormatting>
  <conditionalFormatting sqref="A6:F25">
    <cfRule type="expression" dxfId="7" priority="1">
      <formula>$F6=$I$26</formula>
    </cfRule>
  </conditionalFormatting>
  <conditionalFormatting sqref="B6:B25">
    <cfRule type="expression" dxfId="6" priority="22">
      <formula>$C30=$I$17</formula>
    </cfRule>
    <cfRule type="expression" dxfId="5" priority="23">
      <formula>$B6=$H$11</formula>
    </cfRule>
  </conditionalFormatting>
  <conditionalFormatting sqref="H11">
    <cfRule type="notContainsBlanks" dxfId="4" priority="10">
      <formula>LEN(TRIM(H11))&gt;0</formula>
    </cfRule>
    <cfRule type="containsBlanks" dxfId="3" priority="11">
      <formula>LEN(TRIM(H11))=0</formula>
    </cfRule>
  </conditionalFormatting>
  <conditionalFormatting sqref="H17:H18">
    <cfRule type="notContainsBlanks" dxfId="2" priority="7">
      <formula>LEN(TRIM(H17))&gt;0</formula>
    </cfRule>
  </conditionalFormatting>
  <conditionalFormatting sqref="H17:I18">
    <cfRule type="containsBlanks" dxfId="1" priority="8">
      <formula>LEN(TRIM(H17))=0</formula>
    </cfRule>
  </conditionalFormatting>
  <conditionalFormatting sqref="I17:I18">
    <cfRule type="notContainsBlanks" dxfId="0" priority="6">
      <formula>LEN(TRIM(I17))&gt;0</formula>
    </cfRule>
  </conditionalFormatting>
  <dataValidations count="4">
    <dataValidation type="list" allowBlank="1" showInputMessage="1" showErrorMessage="1" sqref="H17:H18" xr:uid="{6457FCB8-9C02-4A62-9C16-C342DD57100A}">
      <formula1>"infinix,vivo,redmi,iphone,techno,realme,samsung,motorola,iphone"</formula1>
    </dataValidation>
    <dataValidation type="list" allowBlank="1" showInputMessage="1" showErrorMessage="1" sqref="I17:I18" xr:uid="{606344F0-FAA8-453E-8390-AE27DBD1D8B0}">
      <formula1>$C$6:$C$25</formula1>
    </dataValidation>
    <dataValidation type="list" allowBlank="1" showInputMessage="1" showErrorMessage="1" sqref="H11" xr:uid="{E003E33A-5A83-4903-B8C6-3F2A3AE2D33B}">
      <formula1>"infinix,vivo,redmi,iphone,techno,realme,samsung,motorola,iphone, "</formula1>
    </dataValidation>
    <dataValidation type="list" allowBlank="1" showInputMessage="1" showErrorMessage="1" sqref="G9" xr:uid="{4FECE0B7-86FC-4579-AA7E-F260E18D4298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5357-2A55-4397-8AC8-697972C22496}">
  <dimension ref="A1:K49"/>
  <sheetViews>
    <sheetView zoomScale="124" zoomScaleNormal="124" workbookViewId="0">
      <selection activeCell="A6" sqref="A6:F35"/>
    </sheetView>
  </sheetViews>
  <sheetFormatPr defaultRowHeight="15" x14ac:dyDescent="0.25"/>
  <cols>
    <col min="1" max="1" width="12.140625" bestFit="1" customWidth="1"/>
    <col min="2" max="2" width="15.5703125" bestFit="1" customWidth="1"/>
    <col min="3" max="3" width="24.5703125" bestFit="1" customWidth="1"/>
    <col min="4" max="4" width="21.5703125" bestFit="1" customWidth="1"/>
    <col min="5" max="5" width="15.7109375" bestFit="1" customWidth="1"/>
    <col min="6" max="6" width="23.28515625" bestFit="1" customWidth="1"/>
    <col min="7" max="9" width="21.5703125" bestFit="1" customWidth="1"/>
    <col min="10" max="10" width="13.42578125" bestFit="1" customWidth="1"/>
    <col min="11" max="11" width="23.28515625" bestFit="1" customWidth="1"/>
  </cols>
  <sheetData>
    <row r="1" spans="1:6" x14ac:dyDescent="0.25">
      <c r="C1" s="46" t="s">
        <v>190</v>
      </c>
      <c r="D1" s="46"/>
      <c r="E1" s="46"/>
      <c r="F1" s="46"/>
    </row>
    <row r="2" spans="1:6" x14ac:dyDescent="0.25">
      <c r="C2" s="46"/>
      <c r="D2" s="46"/>
      <c r="E2" s="46"/>
      <c r="F2" s="46"/>
    </row>
    <row r="3" spans="1:6" x14ac:dyDescent="0.25">
      <c r="C3" s="46"/>
      <c r="D3" s="46"/>
      <c r="E3" s="46"/>
      <c r="F3" s="46"/>
    </row>
    <row r="5" spans="1:6" x14ac:dyDescent="0.25">
      <c r="A5" s="14" t="s">
        <v>192</v>
      </c>
      <c r="B5" s="14" t="s">
        <v>193</v>
      </c>
      <c r="C5" s="14" t="s">
        <v>194</v>
      </c>
      <c r="D5" s="14" t="s">
        <v>195</v>
      </c>
      <c r="E5" s="14" t="s">
        <v>196</v>
      </c>
      <c r="F5" s="14" t="s">
        <v>197</v>
      </c>
    </row>
    <row r="6" spans="1:6" x14ac:dyDescent="0.25">
      <c r="A6" s="10">
        <v>103</v>
      </c>
      <c r="B6" s="10" t="s">
        <v>129</v>
      </c>
      <c r="C6" s="10" t="s">
        <v>130</v>
      </c>
      <c r="D6" s="13">
        <v>44197</v>
      </c>
      <c r="E6" s="10">
        <v>50000</v>
      </c>
      <c r="F6" s="10" t="s">
        <v>131</v>
      </c>
    </row>
    <row r="7" spans="1:6" x14ac:dyDescent="0.25">
      <c r="A7" s="10">
        <v>155</v>
      </c>
      <c r="B7" s="10" t="s">
        <v>132</v>
      </c>
      <c r="C7" s="10" t="s">
        <v>133</v>
      </c>
      <c r="D7" s="13">
        <v>43831</v>
      </c>
      <c r="E7" s="10">
        <v>50000</v>
      </c>
      <c r="F7" s="10" t="s">
        <v>134</v>
      </c>
    </row>
    <row r="8" spans="1:6" x14ac:dyDescent="0.25">
      <c r="A8" s="10">
        <v>135</v>
      </c>
      <c r="B8" s="10" t="s">
        <v>135</v>
      </c>
      <c r="C8" s="10" t="s">
        <v>136</v>
      </c>
      <c r="D8" s="13">
        <v>44197</v>
      </c>
      <c r="E8" s="10">
        <v>20000</v>
      </c>
      <c r="F8" s="10" t="s">
        <v>137</v>
      </c>
    </row>
    <row r="9" spans="1:6" x14ac:dyDescent="0.25">
      <c r="A9" s="10">
        <v>153</v>
      </c>
      <c r="B9" s="10" t="s">
        <v>138</v>
      </c>
      <c r="C9" s="10" t="s">
        <v>139</v>
      </c>
      <c r="D9" s="13">
        <v>43141</v>
      </c>
      <c r="E9" s="10">
        <v>50000</v>
      </c>
      <c r="F9" s="10" t="s">
        <v>140</v>
      </c>
    </row>
    <row r="10" spans="1:6" x14ac:dyDescent="0.25">
      <c r="A10" s="10">
        <v>183</v>
      </c>
      <c r="B10" s="10" t="s">
        <v>141</v>
      </c>
      <c r="C10" s="10" t="s">
        <v>142</v>
      </c>
      <c r="D10" s="13">
        <v>43141</v>
      </c>
      <c r="E10" s="10">
        <v>25000</v>
      </c>
      <c r="F10" s="10" t="s">
        <v>134</v>
      </c>
    </row>
    <row r="11" spans="1:6" x14ac:dyDescent="0.25">
      <c r="A11" s="10">
        <v>143</v>
      </c>
      <c r="B11" s="10" t="s">
        <v>143</v>
      </c>
      <c r="C11" s="10" t="s">
        <v>144</v>
      </c>
      <c r="D11" s="13">
        <v>43141</v>
      </c>
      <c r="E11" s="10">
        <v>20000</v>
      </c>
      <c r="F11" s="10" t="s">
        <v>145</v>
      </c>
    </row>
    <row r="12" spans="1:6" x14ac:dyDescent="0.25">
      <c r="A12" s="10">
        <v>176</v>
      </c>
      <c r="B12" s="10" t="s">
        <v>135</v>
      </c>
      <c r="C12" s="10" t="s">
        <v>136</v>
      </c>
      <c r="D12" s="13">
        <v>44967</v>
      </c>
      <c r="E12" s="10">
        <v>50000</v>
      </c>
      <c r="F12" s="10" t="s">
        <v>137</v>
      </c>
    </row>
    <row r="13" spans="1:6" x14ac:dyDescent="0.25">
      <c r="A13" s="10">
        <v>184</v>
      </c>
      <c r="B13" s="10" t="s">
        <v>146</v>
      </c>
      <c r="C13" s="10" t="s">
        <v>147</v>
      </c>
      <c r="D13" s="13">
        <v>42796</v>
      </c>
      <c r="E13" s="10">
        <v>25000</v>
      </c>
      <c r="F13" s="10" t="s">
        <v>131</v>
      </c>
    </row>
    <row r="14" spans="1:6" x14ac:dyDescent="0.25">
      <c r="A14" s="10">
        <v>193</v>
      </c>
      <c r="B14" s="10" t="s">
        <v>148</v>
      </c>
      <c r="C14" s="10" t="s">
        <v>149</v>
      </c>
      <c r="D14" s="13">
        <v>44564</v>
      </c>
      <c r="E14" s="10">
        <v>50000</v>
      </c>
      <c r="F14" s="10" t="s">
        <v>145</v>
      </c>
    </row>
    <row r="15" spans="1:6" x14ac:dyDescent="0.25">
      <c r="A15" s="10">
        <v>201</v>
      </c>
      <c r="B15" s="10" t="s">
        <v>150</v>
      </c>
      <c r="C15" s="10" t="s">
        <v>151</v>
      </c>
      <c r="D15" s="13">
        <v>43141</v>
      </c>
      <c r="E15" s="10">
        <v>25000</v>
      </c>
      <c r="F15" s="10" t="s">
        <v>145</v>
      </c>
    </row>
    <row r="16" spans="1:6" x14ac:dyDescent="0.25">
      <c r="A16" s="10">
        <v>210</v>
      </c>
      <c r="B16" s="10" t="s">
        <v>152</v>
      </c>
      <c r="C16" s="10" t="s">
        <v>153</v>
      </c>
      <c r="D16" s="13">
        <v>43141</v>
      </c>
      <c r="E16" s="10">
        <v>50000</v>
      </c>
      <c r="F16" s="10" t="s">
        <v>140</v>
      </c>
    </row>
    <row r="17" spans="1:6" x14ac:dyDescent="0.25">
      <c r="A17" s="10">
        <v>219</v>
      </c>
      <c r="B17" s="10" t="s">
        <v>129</v>
      </c>
      <c r="C17" s="10" t="s">
        <v>154</v>
      </c>
      <c r="D17" s="13">
        <v>44257</v>
      </c>
      <c r="E17" s="10">
        <v>25000</v>
      </c>
      <c r="F17" s="10" t="s">
        <v>145</v>
      </c>
    </row>
    <row r="18" spans="1:6" x14ac:dyDescent="0.25">
      <c r="A18" s="10">
        <v>227</v>
      </c>
      <c r="B18" s="10" t="s">
        <v>155</v>
      </c>
      <c r="C18" s="10" t="s">
        <v>156</v>
      </c>
      <c r="D18" s="13">
        <v>44936</v>
      </c>
      <c r="E18" s="10">
        <v>50000</v>
      </c>
      <c r="F18" s="10" t="s">
        <v>145</v>
      </c>
    </row>
    <row r="19" spans="1:6" x14ac:dyDescent="0.25">
      <c r="A19" s="10">
        <v>236</v>
      </c>
      <c r="B19" s="10" t="s">
        <v>157</v>
      </c>
      <c r="C19" s="10" t="s">
        <v>158</v>
      </c>
      <c r="D19" s="13">
        <v>42776</v>
      </c>
      <c r="E19" s="10">
        <v>50000</v>
      </c>
      <c r="F19" s="10" t="s">
        <v>137</v>
      </c>
    </row>
    <row r="20" spans="1:6" x14ac:dyDescent="0.25">
      <c r="A20" s="10">
        <v>245</v>
      </c>
      <c r="B20" s="10" t="s">
        <v>159</v>
      </c>
      <c r="C20" s="10" t="s">
        <v>160</v>
      </c>
      <c r="D20" s="13">
        <v>44564</v>
      </c>
      <c r="E20" s="10">
        <v>50000</v>
      </c>
      <c r="F20" s="10" t="s">
        <v>145</v>
      </c>
    </row>
    <row r="21" spans="1:6" x14ac:dyDescent="0.25">
      <c r="A21" s="10">
        <v>253</v>
      </c>
      <c r="B21" s="10" t="s">
        <v>161</v>
      </c>
      <c r="C21" s="10" t="s">
        <v>162</v>
      </c>
      <c r="D21" s="13">
        <v>44967</v>
      </c>
      <c r="E21" s="10">
        <v>25000</v>
      </c>
      <c r="F21" s="10" t="s">
        <v>163</v>
      </c>
    </row>
    <row r="22" spans="1:6" x14ac:dyDescent="0.25">
      <c r="A22" s="10">
        <v>262</v>
      </c>
      <c r="B22" s="10" t="s">
        <v>164</v>
      </c>
      <c r="C22" s="10" t="s">
        <v>165</v>
      </c>
      <c r="D22" s="13">
        <v>44936</v>
      </c>
      <c r="E22" s="10">
        <v>20000</v>
      </c>
      <c r="F22" s="10" t="s">
        <v>145</v>
      </c>
    </row>
    <row r="23" spans="1:6" x14ac:dyDescent="0.25">
      <c r="A23" s="10">
        <v>270</v>
      </c>
      <c r="B23" s="10" t="s">
        <v>166</v>
      </c>
      <c r="C23" s="10" t="s">
        <v>167</v>
      </c>
      <c r="D23" s="13">
        <v>42776</v>
      </c>
      <c r="E23" s="10">
        <v>50000</v>
      </c>
      <c r="F23" s="10" t="s">
        <v>134</v>
      </c>
    </row>
    <row r="24" spans="1:6" x14ac:dyDescent="0.25">
      <c r="A24" s="10">
        <v>279</v>
      </c>
      <c r="B24" s="10" t="s">
        <v>168</v>
      </c>
      <c r="C24" s="10" t="s">
        <v>169</v>
      </c>
      <c r="D24" s="13">
        <v>44967</v>
      </c>
      <c r="E24" s="10">
        <v>20000</v>
      </c>
      <c r="F24" s="10" t="s">
        <v>145</v>
      </c>
    </row>
    <row r="25" spans="1:6" x14ac:dyDescent="0.25">
      <c r="A25" s="10">
        <v>288</v>
      </c>
      <c r="B25" s="10" t="s">
        <v>170</v>
      </c>
      <c r="C25" s="10" t="s">
        <v>171</v>
      </c>
      <c r="D25" s="13">
        <v>44257</v>
      </c>
      <c r="E25" s="10">
        <v>25000</v>
      </c>
      <c r="F25" s="10" t="s">
        <v>137</v>
      </c>
    </row>
    <row r="26" spans="1:6" x14ac:dyDescent="0.25">
      <c r="A26" s="10">
        <v>296</v>
      </c>
      <c r="B26" s="10" t="s">
        <v>172</v>
      </c>
      <c r="C26" s="10" t="s">
        <v>173</v>
      </c>
      <c r="D26" s="13">
        <v>43141</v>
      </c>
      <c r="E26" s="10">
        <v>50000</v>
      </c>
      <c r="F26" s="10" t="s">
        <v>131</v>
      </c>
    </row>
    <row r="27" spans="1:6" x14ac:dyDescent="0.25">
      <c r="A27" s="10">
        <v>305</v>
      </c>
      <c r="B27" s="10" t="s">
        <v>174</v>
      </c>
      <c r="C27" s="10" t="s">
        <v>175</v>
      </c>
      <c r="D27" s="13">
        <v>44967</v>
      </c>
      <c r="E27" s="10">
        <v>50000</v>
      </c>
      <c r="F27" s="10" t="s">
        <v>131</v>
      </c>
    </row>
    <row r="28" spans="1:6" x14ac:dyDescent="0.25">
      <c r="A28" s="10">
        <v>314</v>
      </c>
      <c r="B28" s="10" t="s">
        <v>176</v>
      </c>
      <c r="C28" s="10" t="s">
        <v>177</v>
      </c>
      <c r="D28" s="13">
        <v>44564</v>
      </c>
      <c r="E28" s="10">
        <v>50000</v>
      </c>
      <c r="F28" s="10" t="s">
        <v>145</v>
      </c>
    </row>
    <row r="29" spans="1:6" x14ac:dyDescent="0.25">
      <c r="A29" s="10">
        <v>322</v>
      </c>
      <c r="B29" s="10" t="s">
        <v>146</v>
      </c>
      <c r="C29" s="10" t="s">
        <v>178</v>
      </c>
      <c r="D29" s="13">
        <v>44936</v>
      </c>
      <c r="E29" s="10">
        <v>20000</v>
      </c>
      <c r="F29" s="10" t="s">
        <v>145</v>
      </c>
    </row>
    <row r="30" spans="1:6" x14ac:dyDescent="0.25">
      <c r="A30" s="10">
        <v>331</v>
      </c>
      <c r="B30" s="10" t="s">
        <v>179</v>
      </c>
      <c r="C30" s="10" t="s">
        <v>180</v>
      </c>
      <c r="D30" s="13">
        <v>44927</v>
      </c>
      <c r="E30" s="10">
        <v>50000</v>
      </c>
      <c r="F30" s="10" t="s">
        <v>145</v>
      </c>
    </row>
    <row r="31" spans="1:6" x14ac:dyDescent="0.25">
      <c r="A31" s="10">
        <v>339</v>
      </c>
      <c r="B31" s="10" t="s">
        <v>181</v>
      </c>
      <c r="C31" s="10" t="s">
        <v>182</v>
      </c>
      <c r="D31" s="13">
        <v>44936</v>
      </c>
      <c r="E31" s="10">
        <v>50000</v>
      </c>
      <c r="F31" s="10" t="s">
        <v>140</v>
      </c>
    </row>
    <row r="32" spans="1:6" x14ac:dyDescent="0.25">
      <c r="A32" s="10">
        <v>348</v>
      </c>
      <c r="B32" s="10" t="s">
        <v>183</v>
      </c>
      <c r="C32" s="10" t="s">
        <v>184</v>
      </c>
      <c r="D32" s="13">
        <v>43141</v>
      </c>
      <c r="E32" s="10">
        <v>25000</v>
      </c>
      <c r="F32" s="10" t="s">
        <v>145</v>
      </c>
    </row>
    <row r="33" spans="1:11" x14ac:dyDescent="0.25">
      <c r="A33" s="10">
        <v>357</v>
      </c>
      <c r="B33" s="10" t="s">
        <v>129</v>
      </c>
      <c r="C33" s="10" t="s">
        <v>185</v>
      </c>
      <c r="D33" s="13">
        <v>43141</v>
      </c>
      <c r="E33" s="10">
        <v>50000</v>
      </c>
      <c r="F33" s="10" t="s">
        <v>137</v>
      </c>
    </row>
    <row r="34" spans="1:11" x14ac:dyDescent="0.25">
      <c r="A34" s="10">
        <v>365</v>
      </c>
      <c r="B34" s="10" t="s">
        <v>186</v>
      </c>
      <c r="C34" s="10" t="s">
        <v>187</v>
      </c>
      <c r="D34" s="13">
        <v>44967</v>
      </c>
      <c r="E34" s="10">
        <v>25000</v>
      </c>
      <c r="F34" s="10" t="s">
        <v>163</v>
      </c>
    </row>
    <row r="35" spans="1:11" x14ac:dyDescent="0.25">
      <c r="A35" s="10">
        <v>374</v>
      </c>
      <c r="B35" s="10" t="s">
        <v>188</v>
      </c>
      <c r="C35" s="10" t="s">
        <v>189</v>
      </c>
      <c r="D35" s="13">
        <v>44564</v>
      </c>
      <c r="E35" s="10">
        <v>20000</v>
      </c>
      <c r="F35" s="10" t="s">
        <v>131</v>
      </c>
    </row>
    <row r="38" spans="1:11" x14ac:dyDescent="0.25">
      <c r="F38" s="47" t="s">
        <v>191</v>
      </c>
      <c r="G38" s="47"/>
      <c r="H38" s="47"/>
      <c r="I38" s="47"/>
      <c r="J38" s="47"/>
    </row>
    <row r="39" spans="1:11" x14ac:dyDescent="0.25">
      <c r="F39" s="47"/>
      <c r="G39" s="47"/>
      <c r="H39" s="47"/>
      <c r="I39" s="47"/>
      <c r="J39" s="47"/>
    </row>
    <row r="40" spans="1:11" x14ac:dyDescent="0.25">
      <c r="F40" s="47"/>
      <c r="G40" s="47"/>
      <c r="H40" s="47"/>
      <c r="I40" s="47"/>
      <c r="J40" s="47"/>
    </row>
    <row r="41" spans="1:11" x14ac:dyDescent="0.25">
      <c r="F41" s="47"/>
      <c r="G41" s="47"/>
      <c r="H41" s="47"/>
      <c r="I41" s="47"/>
      <c r="J41" s="47"/>
    </row>
    <row r="43" spans="1:11" x14ac:dyDescent="0.25">
      <c r="F43" t="s">
        <v>192</v>
      </c>
      <c r="G43" t="s">
        <v>193</v>
      </c>
      <c r="H43" t="s">
        <v>195</v>
      </c>
      <c r="I43" t="s">
        <v>194</v>
      </c>
      <c r="J43" t="s">
        <v>197</v>
      </c>
      <c r="K43" t="s">
        <v>196</v>
      </c>
    </row>
    <row r="44" spans="1:11" x14ac:dyDescent="0.25">
      <c r="F44">
        <v>348</v>
      </c>
      <c r="G44" t="str">
        <f>VLOOKUP($F$44,$A$6:$F$35,MATCH(G43,$A$5:$F$5,0),0)</f>
        <v>Zeshan</v>
      </c>
      <c r="H44" s="12">
        <f t="shared" ref="H44:K44" si="0">VLOOKUP($F$44,$A$6:$F$35,MATCH(H43,$A$5:$F$5,0),0)</f>
        <v>43141</v>
      </c>
      <c r="I44" t="str">
        <f t="shared" si="0"/>
        <v>zeshan123@gmail.com</v>
      </c>
      <c r="J44" t="str">
        <f t="shared" si="0"/>
        <v>Worker</v>
      </c>
      <c r="K44">
        <f t="shared" si="0"/>
        <v>25000</v>
      </c>
    </row>
    <row r="46" spans="1:11" x14ac:dyDescent="0.25">
      <c r="F46">
        <f>MATCH(F43,$A$5:$F$5,0)</f>
        <v>1</v>
      </c>
      <c r="G46">
        <f>MATCH(G43,$A$5:$F$5,0)</f>
        <v>2</v>
      </c>
      <c r="H46">
        <f t="shared" ref="H46:K46" si="1">MATCH(H43,$A$5:$F$5,0)</f>
        <v>4</v>
      </c>
      <c r="I46">
        <f t="shared" si="1"/>
        <v>3</v>
      </c>
      <c r="J46">
        <f t="shared" si="1"/>
        <v>6</v>
      </c>
      <c r="K46">
        <f t="shared" si="1"/>
        <v>5</v>
      </c>
    </row>
    <row r="49" spans="7:7" x14ac:dyDescent="0.25">
      <c r="G49" t="str">
        <f>VLOOKUP(F44,A6:F35,2,0)</f>
        <v>Zeshan</v>
      </c>
    </row>
  </sheetData>
  <mergeCells count="2">
    <mergeCell ref="C1:F3"/>
    <mergeCell ref="F38:J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2575-14BC-4034-B935-534DF7246857}">
  <dimension ref="B2:J17"/>
  <sheetViews>
    <sheetView tabSelected="1" zoomScale="190" zoomScaleNormal="190" workbookViewId="0">
      <selection activeCell="A3" sqref="A3"/>
    </sheetView>
  </sheetViews>
  <sheetFormatPr defaultRowHeight="15" x14ac:dyDescent="0.25"/>
  <cols>
    <col min="1" max="3" width="14.5703125" customWidth="1"/>
    <col min="4" max="4" width="23.28515625" bestFit="1" customWidth="1"/>
    <col min="5" max="5" width="14.5703125" customWidth="1"/>
    <col min="6" max="6" width="22" bestFit="1" customWidth="1"/>
    <col min="7" max="7" width="14.5703125" customWidth="1"/>
  </cols>
  <sheetData>
    <row r="2" spans="2:10" x14ac:dyDescent="0.25">
      <c r="D2" s="25" t="s">
        <v>198</v>
      </c>
      <c r="E2" s="25"/>
      <c r="F2" s="25"/>
      <c r="G2" s="25"/>
      <c r="H2" s="25"/>
      <c r="I2" s="25"/>
      <c r="J2" s="25"/>
    </row>
    <row r="3" spans="2:10" x14ac:dyDescent="0.25">
      <c r="D3" s="25"/>
      <c r="E3" s="25"/>
      <c r="F3" s="25"/>
      <c r="G3" s="25"/>
      <c r="H3" s="25"/>
      <c r="I3" s="25"/>
      <c r="J3" s="25"/>
    </row>
    <row r="4" spans="2:10" x14ac:dyDescent="0.25">
      <c r="D4" s="25"/>
      <c r="E4" s="25"/>
      <c r="F4" s="25"/>
      <c r="G4" s="25"/>
      <c r="H4" s="25"/>
      <c r="I4" s="25"/>
      <c r="J4" s="25"/>
    </row>
    <row r="6" spans="2:10" x14ac:dyDescent="0.25">
      <c r="B6" s="11" t="s">
        <v>192</v>
      </c>
      <c r="C6" s="11" t="s">
        <v>1</v>
      </c>
      <c r="D6" s="11" t="s">
        <v>199</v>
      </c>
      <c r="E6" s="11" t="s">
        <v>200</v>
      </c>
      <c r="F6" s="11" t="s">
        <v>201</v>
      </c>
      <c r="G6" s="11" t="s">
        <v>202</v>
      </c>
    </row>
    <row r="7" spans="2:10" x14ac:dyDescent="0.25">
      <c r="B7" s="10">
        <v>103</v>
      </c>
      <c r="C7" s="11" t="str">
        <f>VLOOKUP(searching!$B7,vlookup!$A$6:$F$35,MATCH(C$6,vlookup!$A$5:$F$5,0),0)</f>
        <v>Ali</v>
      </c>
      <c r="D7" s="11" t="str">
        <f>VLOOKUP(searching!$B7,vlookup!$A$6:$F$35,MATCH(D$6,vlookup!$A$5:$F$5,0),0)</f>
        <v>Chief Technology Officer</v>
      </c>
      <c r="E7" s="11">
        <f>VLOOKUP(searching!$B7,vlookup!$A$6:$F$35,MATCH(E$6,vlookup!$A$5:$F$5,0),0)</f>
        <v>50000</v>
      </c>
      <c r="F7" s="11" t="str">
        <f>VLOOKUP(searching!$B7,vlookup!$A$6:$F$35,MATCH(F$6,vlookup!$A$5:$F$5,0),0)</f>
        <v>ali7@gmail.com</v>
      </c>
      <c r="G7" s="15">
        <f>VLOOKUP(searching!$B7,vlookup!$A$6:$F$35,MATCH(G$6,vlookup!$A$5:$F$5,0),0)</f>
        <v>44197</v>
      </c>
    </row>
    <row r="8" spans="2:10" x14ac:dyDescent="0.25">
      <c r="B8" s="10">
        <v>155</v>
      </c>
      <c r="C8" s="11" t="str">
        <f>VLOOKUP(searching!$B8,vlookup!$A$6:$F$35,MATCH(C$6,vlookup!$A$5:$F$5,0),0)</f>
        <v>Abid</v>
      </c>
      <c r="D8" s="11" t="str">
        <f>VLOOKUP(searching!$B8,vlookup!$A$6:$F$35,MATCH(D$6,vlookup!$A$5:$F$5,0),0)</f>
        <v>Project Manager</v>
      </c>
      <c r="E8" s="11">
        <f>VLOOKUP(searching!$B8,vlookup!$A$6:$F$35,MATCH(E$6,vlookup!$A$5:$F$5,0),0)</f>
        <v>50000</v>
      </c>
      <c r="F8" s="11" t="str">
        <f>VLOOKUP(searching!$B8,vlookup!$A$6:$F$35,MATCH(F$6,vlookup!$A$5:$F$5,0),0)</f>
        <v>abid3@gmail.com</v>
      </c>
      <c r="G8" s="15">
        <f>VLOOKUP(searching!$B8,vlookup!$A$6:$F$35,MATCH(G$6,vlookup!$A$5:$F$5,0),0)</f>
        <v>43831</v>
      </c>
    </row>
    <row r="9" spans="2:10" x14ac:dyDescent="0.25">
      <c r="B9" s="10">
        <v>135</v>
      </c>
      <c r="C9" s="11" t="str">
        <f>VLOOKUP(searching!$B9,vlookup!$A$6:$F$35,MATCH(C$6,vlookup!$A$5:$F$5,0),0)</f>
        <v>Saqib</v>
      </c>
      <c r="D9" s="11" t="str">
        <f>VLOOKUP(searching!$B9,vlookup!$A$6:$F$35,MATCH(D$6,vlookup!$A$5:$F$5,0),0)</f>
        <v>Electrician</v>
      </c>
      <c r="E9" s="11">
        <f>VLOOKUP(searching!$B9,vlookup!$A$6:$F$35,MATCH(E$6,vlookup!$A$5:$F$5,0),0)</f>
        <v>20000</v>
      </c>
      <c r="F9" s="11" t="str">
        <f>VLOOKUP(searching!$B9,vlookup!$A$6:$F$35,MATCH(F$6,vlookup!$A$5:$F$5,0),0)</f>
        <v>saqib1@gmail.com</v>
      </c>
      <c r="G9" s="15">
        <f>VLOOKUP(searching!$B9,vlookup!$A$6:$F$35,MATCH(G$6,vlookup!$A$5:$F$5,0),0)</f>
        <v>44197</v>
      </c>
    </row>
    <row r="10" spans="2:10" x14ac:dyDescent="0.25">
      <c r="B10" s="10">
        <v>153</v>
      </c>
      <c r="C10" s="11" t="str">
        <f>VLOOKUP(searching!$B10,vlookup!$A$6:$F$35,MATCH(C$6,vlookup!$A$5:$F$5,0),0)</f>
        <v>Alina</v>
      </c>
      <c r="D10" s="11" t="str">
        <f>VLOOKUP(searching!$B10,vlookup!$A$6:$F$35,MATCH(D$6,vlookup!$A$5:$F$5,0),0)</f>
        <v>Chief Executive Officer</v>
      </c>
      <c r="E10" s="11">
        <f>VLOOKUP(searching!$B10,vlookup!$A$6:$F$35,MATCH(E$6,vlookup!$A$5:$F$5,0),0)</f>
        <v>50000</v>
      </c>
      <c r="F10" s="11" t="str">
        <f>VLOOKUP(searching!$B10,vlookup!$A$6:$F$35,MATCH(F$6,vlookup!$A$5:$F$5,0),0)</f>
        <v>alina@gmail.com</v>
      </c>
      <c r="G10" s="15">
        <f>VLOOKUP(searching!$B10,vlookup!$A$6:$F$35,MATCH(G$6,vlookup!$A$5:$F$5,0),0)</f>
        <v>43141</v>
      </c>
    </row>
    <row r="11" spans="2:10" x14ac:dyDescent="0.25">
      <c r="B11" s="10">
        <v>183</v>
      </c>
      <c r="C11" s="11" t="str">
        <f>VLOOKUP(searching!$B11,vlookup!$A$6:$F$35,MATCH(C$6,vlookup!$A$5:$F$5,0),0)</f>
        <v>Butt</v>
      </c>
      <c r="D11" s="11" t="str">
        <f>VLOOKUP(searching!$B11,vlookup!$A$6:$F$35,MATCH(D$6,vlookup!$A$5:$F$5,0),0)</f>
        <v>Project Manager</v>
      </c>
      <c r="E11" s="11">
        <f>VLOOKUP(searching!$B11,vlookup!$A$6:$F$35,MATCH(E$6,vlookup!$A$5:$F$5,0),0)</f>
        <v>25000</v>
      </c>
      <c r="F11" s="11" t="str">
        <f>VLOOKUP(searching!$B11,vlookup!$A$6:$F$35,MATCH(F$6,vlookup!$A$5:$F$5,0),0)</f>
        <v>butt@gmail.com</v>
      </c>
      <c r="G11" s="15">
        <f>VLOOKUP(searching!$B11,vlookup!$A$6:$F$35,MATCH(G$6,vlookup!$A$5:$F$5,0),0)</f>
        <v>43141</v>
      </c>
    </row>
    <row r="12" spans="2:10" x14ac:dyDescent="0.25">
      <c r="B12" s="10">
        <v>143</v>
      </c>
      <c r="C12" s="11" t="str">
        <f>VLOOKUP(searching!$B12,vlookup!$A$6:$F$35,MATCH(C$6,vlookup!$A$5:$F$5,0),0)</f>
        <v>khan</v>
      </c>
      <c r="D12" s="11" t="str">
        <f>VLOOKUP(searching!$B12,vlookup!$A$6:$F$35,MATCH(D$6,vlookup!$A$5:$F$5,0),0)</f>
        <v>Worker</v>
      </c>
      <c r="E12" s="11">
        <f>VLOOKUP(searching!$B12,vlookup!$A$6:$F$35,MATCH(E$6,vlookup!$A$5:$F$5,0),0)</f>
        <v>20000</v>
      </c>
      <c r="F12" s="11" t="str">
        <f>VLOOKUP(searching!$B12,vlookup!$A$6:$F$35,MATCH(F$6,vlookup!$A$5:$F$5,0),0)</f>
        <v>khan@gmail.com</v>
      </c>
      <c r="G12" s="15">
        <f>VLOOKUP(searching!$B12,vlookup!$A$6:$F$35,MATCH(G$6,vlookup!$A$5:$F$5,0),0)</f>
        <v>43141</v>
      </c>
    </row>
    <row r="13" spans="2:10" x14ac:dyDescent="0.25">
      <c r="B13" s="10">
        <v>176</v>
      </c>
      <c r="C13" s="11" t="str">
        <f>VLOOKUP(searching!$B13,vlookup!$A$6:$F$35,MATCH(C$6,vlookup!$A$5:$F$5,0),0)</f>
        <v>Saqib</v>
      </c>
      <c r="D13" s="11" t="str">
        <f>VLOOKUP(searching!$B13,vlookup!$A$6:$F$35,MATCH(D$6,vlookup!$A$5:$F$5,0),0)</f>
        <v>Electrician</v>
      </c>
      <c r="E13" s="11">
        <f>VLOOKUP(searching!$B13,vlookup!$A$6:$F$35,MATCH(E$6,vlookup!$A$5:$F$5,0),0)</f>
        <v>50000</v>
      </c>
      <c r="F13" s="11" t="str">
        <f>VLOOKUP(searching!$B13,vlookup!$A$6:$F$35,MATCH(F$6,vlookup!$A$5:$F$5,0),0)</f>
        <v>saqib1@gmail.com</v>
      </c>
      <c r="G13" s="15">
        <f>VLOOKUP(searching!$B13,vlookup!$A$6:$F$35,MATCH(G$6,vlookup!$A$5:$F$5,0),0)</f>
        <v>44967</v>
      </c>
    </row>
    <row r="14" spans="2:10" x14ac:dyDescent="0.25">
      <c r="B14" s="10">
        <v>184</v>
      </c>
      <c r="C14" s="11" t="str">
        <f>VLOOKUP(searching!$B14,vlookup!$A$6:$F$35,MATCH(C$6,vlookup!$A$5:$F$5,0),0)</f>
        <v>Shazaib</v>
      </c>
      <c r="D14" s="11" t="str">
        <f>VLOOKUP(searching!$B14,vlookup!$A$6:$F$35,MATCH(D$6,vlookup!$A$5:$F$5,0),0)</f>
        <v>Chief Technology Officer</v>
      </c>
      <c r="E14" s="11">
        <f>VLOOKUP(searching!$B14,vlookup!$A$6:$F$35,MATCH(E$6,vlookup!$A$5:$F$5,0),0)</f>
        <v>25000</v>
      </c>
      <c r="F14" s="11" t="str">
        <f>VLOOKUP(searching!$B14,vlookup!$A$6:$F$35,MATCH(F$6,vlookup!$A$5:$F$5,0),0)</f>
        <v>shazaib123@gmail.com</v>
      </c>
      <c r="G14" s="15">
        <f>VLOOKUP(searching!$B14,vlookup!$A$6:$F$35,MATCH(G$6,vlookup!$A$5:$F$5,0),0)</f>
        <v>42796</v>
      </c>
    </row>
    <row r="16" spans="2:10" x14ac:dyDescent="0.25">
      <c r="C16" t="str">
        <f>VLOOKUP(B7,vlookup!A6:F35,MATCH(searching!C6,vlookup!A5:F5,0),0)</f>
        <v>Ali</v>
      </c>
    </row>
    <row r="17" spans="3:7" x14ac:dyDescent="0.25">
      <c r="C17">
        <f>MATCH(C6,vlookup!$A$5:$F$5,0)</f>
        <v>2</v>
      </c>
      <c r="D17">
        <f>MATCH(D6,vlookup!$A$5:$F$5,0)</f>
        <v>6</v>
      </c>
      <c r="E17">
        <f>MATCH(E6,vlookup!$A$5:$F$5,0)</f>
        <v>5</v>
      </c>
      <c r="F17">
        <f>MATCH(F6,vlookup!$A$5:$F$5,0)</f>
        <v>3</v>
      </c>
      <c r="G17">
        <f>MATCH(G6,vlookup!$A$5:$F$5,0)</f>
        <v>4</v>
      </c>
    </row>
  </sheetData>
  <mergeCells count="1">
    <mergeCell ref="D2:J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B781-C651-4323-B50B-88D11782F7CC}">
  <dimension ref="B4:K18"/>
  <sheetViews>
    <sheetView workbookViewId="0">
      <selection activeCell="D10" sqref="D10"/>
    </sheetView>
  </sheetViews>
  <sheetFormatPr defaultRowHeight="15" x14ac:dyDescent="0.25"/>
  <sheetData>
    <row r="4" spans="2:11" x14ac:dyDescent="0.25">
      <c r="K4" t="s">
        <v>2</v>
      </c>
    </row>
    <row r="5" spans="2:11" x14ac:dyDescent="0.25">
      <c r="B5" s="8">
        <v>1</v>
      </c>
      <c r="C5" t="s">
        <v>2</v>
      </c>
      <c r="D5" t="s">
        <v>33</v>
      </c>
      <c r="K5" t="s">
        <v>34</v>
      </c>
    </row>
    <row r="6" spans="2:11" x14ac:dyDescent="0.25">
      <c r="B6" s="8">
        <v>0</v>
      </c>
      <c r="K6" t="s">
        <v>35</v>
      </c>
    </row>
    <row r="7" spans="2:11" x14ac:dyDescent="0.25">
      <c r="B7" s="8">
        <v>100</v>
      </c>
      <c r="D7" t="s">
        <v>17</v>
      </c>
      <c r="K7" t="s">
        <v>17</v>
      </c>
    </row>
    <row r="8" spans="2:11" x14ac:dyDescent="0.25">
      <c r="B8" s="8"/>
      <c r="K8" t="s">
        <v>36</v>
      </c>
    </row>
    <row r="9" spans="2:11" x14ac:dyDescent="0.25">
      <c r="B9" s="8"/>
    </row>
    <row r="10" spans="2:11" x14ac:dyDescent="0.25">
      <c r="B10" s="8"/>
      <c r="D10">
        <v>12149</v>
      </c>
    </row>
    <row r="11" spans="2:11" x14ac:dyDescent="0.25">
      <c r="B11" s="8"/>
    </row>
    <row r="12" spans="2:11" x14ac:dyDescent="0.25">
      <c r="B12" s="8"/>
    </row>
    <row r="13" spans="2:11" x14ac:dyDescent="0.25">
      <c r="B13" s="8"/>
    </row>
    <row r="14" spans="2:11" x14ac:dyDescent="0.25">
      <c r="B14" s="8"/>
    </row>
    <row r="15" spans="2:11" x14ac:dyDescent="0.25">
      <c r="B15" s="8"/>
    </row>
    <row r="16" spans="2:11" x14ac:dyDescent="0.25">
      <c r="B16" s="8"/>
    </row>
    <row r="17" spans="2:2" x14ac:dyDescent="0.25">
      <c r="B17" s="8"/>
    </row>
    <row r="18" spans="2:2" x14ac:dyDescent="0.25">
      <c r="B18" s="8"/>
    </row>
  </sheetData>
  <dataValidations count="4">
    <dataValidation type="whole" allowBlank="1" showInputMessage="1" showErrorMessage="1" sqref="B5:B18" xr:uid="{E16E1863-6AE4-4C28-87C7-171EB1C70473}">
      <formula1>0</formula1>
      <formula2>100</formula2>
    </dataValidation>
    <dataValidation type="textLength" allowBlank="1" showInputMessage="1" showErrorMessage="1" sqref="C5:C18" xr:uid="{6DD70B96-CEAA-47E5-82B8-44597AB45A6F}">
      <formula1>3</formula1>
      <formula2>15</formula2>
    </dataValidation>
    <dataValidation type="list" allowBlank="1" showInputMessage="1" showErrorMessage="1" sqref="D5" xr:uid="{8AE3953F-FB24-4C47-A783-9862A9531169}">
      <formula1>"karachi,lahore,islamabad"</formula1>
    </dataValidation>
    <dataValidation type="list" allowBlank="1" showInputMessage="1" showErrorMessage="1" sqref="D7" xr:uid="{EA2682EB-D297-4143-B2C7-4F3CB8F1A870}">
      <formula1>$K$4:$K$8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54B573-44FE-45B6-9097-20F43795C55E}">
          <x14:formula1>
            <xm:f>result_sheet!$A$12:$A$31</xm:f>
          </x14:formula1>
          <xm:sqref>D10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result_sheet</vt:lpstr>
      <vt:lpstr>countFunction</vt:lpstr>
      <vt:lpstr>sumFunction</vt:lpstr>
      <vt:lpstr>vlookup</vt:lpstr>
      <vt:lpstr>searching</vt:lpstr>
      <vt:lpstr>data_validation</vt:lpstr>
      <vt:lpstr>chemistry</vt:lpstr>
      <vt:lpstr>english</vt:lpstr>
      <vt:lpstr>grad_by_if</vt:lpstr>
      <vt:lpstr>grad_by_ifs</vt:lpstr>
      <vt:lpstr>id</vt:lpstr>
      <vt:lpstr>maths</vt:lpstr>
      <vt:lpstr>name</vt:lpstr>
      <vt:lpstr>obtained</vt:lpstr>
      <vt:lpstr>percentage</vt:lpstr>
      <vt:lpstr>physics</vt:lpstr>
      <vt:lpstr>remarks</vt:lpstr>
      <vt:lpstr>total</vt:lpstr>
      <vt:lpstr>urdu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2024-03-21T03:37:47Z</cp:lastPrinted>
  <dcterms:created xsi:type="dcterms:W3CDTF">2024-03-05T04:19:43Z</dcterms:created>
  <dcterms:modified xsi:type="dcterms:W3CDTF">2024-03-21T03:40:58Z</dcterms:modified>
</cp:coreProperties>
</file>