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ttt\Downloads\"/>
    </mc:Choice>
  </mc:AlternateContent>
  <xr:revisionPtr revIDLastSave="0" documentId="13_ncr:1_{D5C994F6-496A-4919-AA1B-5810D90579B1}" xr6:coauthVersionLast="47" xr6:coauthVersionMax="47" xr10:uidLastSave="{00000000-0000-0000-0000-000000000000}"/>
  <bookViews>
    <workbookView xWindow="-120" yWindow="-120" windowWidth="20730" windowHeight="11160" tabRatio="654" firstSheet="9" activeTab="12" xr2:uid="{00000000-000D-0000-FFFF-FFFF00000000}"/>
  </bookViews>
  <sheets>
    <sheet name="SUM" sheetId="3" r:id="rId1"/>
    <sheet name="MAX" sheetId="12" r:id="rId2"/>
    <sheet name="MIN" sheetId="13" r:id="rId3"/>
    <sheet name="COUNT" sheetId="15" r:id="rId4"/>
    <sheet name="AVERAGE" sheetId="4" r:id="rId5"/>
    <sheet name="MATCH" sheetId="5" r:id="rId6"/>
    <sheet name="IF with add &amp; sub" sheetId="9" r:id="rId7"/>
    <sheet name="MARK SHEEET &quot;IF&quot;" sheetId="1" r:id="rId8"/>
    <sheet name="SIMPLE VLOOKUP" sheetId="8" r:id="rId9"/>
    <sheet name="VLOOKUP with MATCH" sheetId="10" r:id="rId10"/>
    <sheet name="VLOOKUP with TRUE" sheetId="7" r:id="rId11"/>
    <sheet name="SIMPLE HLOOKUP" sheetId="14" r:id="rId12"/>
    <sheet name="ATTENDENCE SHEET" sheetId="16" r:id="rId13"/>
  </sheets>
  <definedNames>
    <definedName name="MIN">MIN!$F$6:$G$17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16" l="1"/>
  <c r="W7" i="16"/>
  <c r="W8" i="16"/>
  <c r="W9" i="16"/>
  <c r="W10" i="16"/>
  <c r="W11" i="16"/>
  <c r="W12" i="16"/>
  <c r="W13" i="16"/>
  <c r="W14" i="16"/>
  <c r="W16" i="16"/>
  <c r="W17" i="16"/>
  <c r="W18" i="16"/>
  <c r="W19" i="16"/>
  <c r="W20" i="16"/>
  <c r="W21" i="16"/>
  <c r="W22" i="16"/>
  <c r="W23" i="16"/>
  <c r="W24" i="16"/>
  <c r="W5" i="16"/>
  <c r="C27" i="16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5" i="16"/>
  <c r="T6" i="16"/>
  <c r="T7" i="16"/>
  <c r="V7" i="16" s="1"/>
  <c r="X7" i="16" s="1"/>
  <c r="T8" i="16"/>
  <c r="V8" i="16" s="1"/>
  <c r="T9" i="16"/>
  <c r="V9" i="16" s="1"/>
  <c r="T10" i="16"/>
  <c r="V10" i="16" s="1"/>
  <c r="X10" i="16" s="1"/>
  <c r="T11" i="16"/>
  <c r="V11" i="16" s="1"/>
  <c r="T12" i="16"/>
  <c r="T13" i="16"/>
  <c r="V13" i="16" s="1"/>
  <c r="T14" i="16"/>
  <c r="V14" i="16" s="1"/>
  <c r="X14" i="16" s="1"/>
  <c r="T15" i="16"/>
  <c r="V15" i="16" s="1"/>
  <c r="T16" i="16"/>
  <c r="V16" i="16" s="1"/>
  <c r="X16" i="16" s="1"/>
  <c r="T17" i="16"/>
  <c r="V17" i="16" s="1"/>
  <c r="T18" i="16"/>
  <c r="V18" i="16" s="1"/>
  <c r="X18" i="16" s="1"/>
  <c r="T19" i="16"/>
  <c r="V19" i="16" s="1"/>
  <c r="T20" i="16"/>
  <c r="V20" i="16" s="1"/>
  <c r="X20" i="16" s="1"/>
  <c r="T21" i="16"/>
  <c r="T22" i="16"/>
  <c r="V22" i="16" s="1"/>
  <c r="X22" i="16" s="1"/>
  <c r="T23" i="16"/>
  <c r="V23" i="16" s="1"/>
  <c r="T24" i="16"/>
  <c r="T5" i="16"/>
  <c r="N6" i="1"/>
  <c r="O8" i="8"/>
  <c r="O16" i="15"/>
  <c r="I16" i="15"/>
  <c r="C16" i="15"/>
  <c r="P19" i="3"/>
  <c r="O7" i="14"/>
  <c r="O9" i="14"/>
  <c r="P8" i="8"/>
  <c r="N8" i="8"/>
  <c r="K12" i="14"/>
  <c r="J12" i="14"/>
  <c r="I12" i="14"/>
  <c r="H12" i="14"/>
  <c r="G12" i="14"/>
  <c r="O12" i="14" s="1"/>
  <c r="F12" i="14"/>
  <c r="E12" i="14"/>
  <c r="K11" i="14"/>
  <c r="J11" i="14"/>
  <c r="I11" i="14"/>
  <c r="H11" i="14"/>
  <c r="G11" i="14"/>
  <c r="O11" i="14" s="1"/>
  <c r="E11" i="14"/>
  <c r="K10" i="14"/>
  <c r="J10" i="14"/>
  <c r="I10" i="14"/>
  <c r="H10" i="14"/>
  <c r="G10" i="14"/>
  <c r="F10" i="14"/>
  <c r="E10" i="14"/>
  <c r="D10" i="14"/>
  <c r="O10" i="14" s="1"/>
  <c r="K9" i="14"/>
  <c r="J9" i="14"/>
  <c r="I9" i="14"/>
  <c r="H9" i="14"/>
  <c r="G9" i="14"/>
  <c r="K8" i="14"/>
  <c r="J8" i="14"/>
  <c r="I8" i="14"/>
  <c r="H8" i="14"/>
  <c r="G8" i="14"/>
  <c r="O8" i="14" s="1"/>
  <c r="G13" i="8"/>
  <c r="G11" i="8"/>
  <c r="G12" i="8"/>
  <c r="H11" i="8"/>
  <c r="H12" i="8"/>
  <c r="H13" i="8"/>
  <c r="J13" i="8"/>
  <c r="I13" i="8"/>
  <c r="F13" i="8"/>
  <c r="J12" i="8"/>
  <c r="I12" i="8"/>
  <c r="F12" i="8"/>
  <c r="J11" i="8"/>
  <c r="I11" i="8"/>
  <c r="F11" i="8"/>
  <c r="J10" i="8"/>
  <c r="I10" i="8"/>
  <c r="H10" i="8"/>
  <c r="G10" i="8"/>
  <c r="F10" i="8"/>
  <c r="J9" i="8"/>
  <c r="I9" i="8"/>
  <c r="H9" i="8"/>
  <c r="G9" i="8"/>
  <c r="F9" i="8"/>
  <c r="J8" i="8"/>
  <c r="H8" i="8"/>
  <c r="J7" i="8"/>
  <c r="S8" i="8" s="1"/>
  <c r="I7" i="8"/>
  <c r="R8" i="8" s="1"/>
  <c r="H7" i="8"/>
  <c r="H6" i="8"/>
  <c r="O8" i="1"/>
  <c r="O6" i="1"/>
  <c r="P6" i="1"/>
  <c r="M18" i="13"/>
  <c r="L20" i="10"/>
  <c r="L14" i="10"/>
  <c r="L15" i="10"/>
  <c r="L13" i="10"/>
  <c r="L9" i="10"/>
  <c r="M9" i="10"/>
  <c r="N9" i="10"/>
  <c r="H10" i="9"/>
  <c r="L19" i="3"/>
  <c r="H13" i="9"/>
  <c r="I13" i="5"/>
  <c r="N18" i="12"/>
  <c r="F18" i="13"/>
  <c r="G18" i="13"/>
  <c r="G18" i="12"/>
  <c r="H18" i="12"/>
  <c r="I15" i="3"/>
  <c r="I10" i="3"/>
  <c r="I11" i="3"/>
  <c r="I12" i="3"/>
  <c r="I13" i="3"/>
  <c r="I14" i="3"/>
  <c r="I9" i="3"/>
  <c r="H15" i="3"/>
  <c r="H10" i="3"/>
  <c r="H11" i="3"/>
  <c r="H12" i="3"/>
  <c r="H13" i="3"/>
  <c r="H14" i="3"/>
  <c r="H9" i="3"/>
  <c r="G9" i="3"/>
  <c r="G15" i="3"/>
  <c r="G10" i="3"/>
  <c r="G11" i="3"/>
  <c r="G12" i="3"/>
  <c r="G13" i="3"/>
  <c r="G14" i="3"/>
  <c r="O13" i="5"/>
  <c r="W15" i="16" l="1"/>
  <c r="X15" i="16" s="1"/>
  <c r="X23" i="16"/>
  <c r="X11" i="16"/>
  <c r="V24" i="16"/>
  <c r="X24" i="16" s="1"/>
  <c r="X8" i="16"/>
  <c r="V5" i="16"/>
  <c r="X19" i="16"/>
  <c r="V12" i="16"/>
  <c r="X12" i="16" s="1"/>
  <c r="V21" i="16"/>
  <c r="X21" i="16" s="1"/>
  <c r="V6" i="16"/>
  <c r="X6" i="16" s="1"/>
  <c r="X17" i="16"/>
  <c r="X13" i="16"/>
  <c r="X9" i="16"/>
  <c r="X5" i="16"/>
  <c r="Q8" i="8"/>
  <c r="H11" i="9"/>
  <c r="H12" i="9"/>
  <c r="Q10" i="7" l="1"/>
  <c r="R10" i="7" l="1"/>
  <c r="M18" i="7"/>
  <c r="L18" i="7"/>
  <c r="J17" i="7"/>
  <c r="K17" i="7"/>
  <c r="L17" i="7"/>
  <c r="M17" i="7"/>
  <c r="I18" i="7"/>
  <c r="I17" i="7"/>
  <c r="I15" i="7"/>
  <c r="I16" i="7"/>
  <c r="I14" i="7"/>
  <c r="J15" i="7"/>
  <c r="J16" i="7"/>
  <c r="J18" i="7"/>
  <c r="J14" i="7"/>
  <c r="K14" i="7"/>
  <c r="K15" i="7"/>
  <c r="K16" i="7"/>
  <c r="K18" i="7"/>
  <c r="K11" i="7"/>
  <c r="K12" i="7"/>
  <c r="K13" i="7"/>
  <c r="L15" i="7"/>
  <c r="L16" i="7"/>
  <c r="L14" i="7"/>
  <c r="L19" i="4"/>
  <c r="K19" i="4"/>
  <c r="M16" i="7"/>
  <c r="M15" i="7"/>
  <c r="M14" i="7"/>
  <c r="M13" i="7"/>
  <c r="M12" i="7"/>
  <c r="L12" i="7"/>
  <c r="N10" i="7" l="1"/>
  <c r="P10" i="7" s="1"/>
  <c r="N11" i="7"/>
  <c r="P11" i="7" s="1"/>
  <c r="N14" i="7"/>
  <c r="P14" i="7" s="1"/>
  <c r="Q14" i="7" s="1"/>
  <c r="N15" i="7"/>
  <c r="P15" i="7" s="1"/>
  <c r="Q15" i="7" s="1"/>
  <c r="N18" i="7"/>
  <c r="P18" i="7" s="1"/>
  <c r="Q18" i="7" s="1"/>
  <c r="N16" i="7"/>
  <c r="P16" i="7" s="1"/>
  <c r="Q16" i="7" s="1"/>
  <c r="N17" i="7"/>
  <c r="P17" i="7" s="1"/>
  <c r="Q17" i="7" s="1"/>
  <c r="N12" i="7"/>
  <c r="P12" i="7" s="1"/>
  <c r="Q12" i="7" s="1"/>
  <c r="N13" i="7"/>
  <c r="P13" i="7" s="1"/>
  <c r="Q13" i="7" s="1"/>
  <c r="R12" i="7" l="1"/>
  <c r="R15" i="7"/>
  <c r="R17" i="7"/>
  <c r="R14" i="7"/>
  <c r="R16" i="7"/>
  <c r="R11" i="7"/>
  <c r="Q11" i="7"/>
  <c r="R13" i="7"/>
  <c r="R18" i="7"/>
  <c r="H16" i="3" l="1"/>
  <c r="G16" i="3"/>
  <c r="I16" i="3"/>
  <c r="L7" i="1"/>
  <c r="N7" i="1" s="1"/>
  <c r="O7" i="1" s="1"/>
  <c r="L8" i="1"/>
  <c r="L9" i="1"/>
  <c r="N9" i="1" s="1"/>
  <c r="O9" i="1" s="1"/>
  <c r="L10" i="1"/>
  <c r="N10" i="1" s="1"/>
  <c r="O10" i="1" s="1"/>
  <c r="L11" i="1"/>
  <c r="N11" i="1" s="1"/>
  <c r="L12" i="1"/>
  <c r="N12" i="1" s="1"/>
  <c r="O12" i="1" s="1"/>
  <c r="L6" i="1"/>
  <c r="N8" i="1" l="1"/>
  <c r="P11" i="1"/>
  <c r="O11" i="1"/>
  <c r="P9" i="1"/>
  <c r="P12" i="1"/>
  <c r="P7" i="1"/>
  <c r="P8" i="1" l="1"/>
  <c r="P10" i="1"/>
</calcChain>
</file>

<file path=xl/sharedStrings.xml><?xml version="1.0" encoding="utf-8"?>
<sst xmlns="http://schemas.openxmlformats.org/spreadsheetml/2006/main" count="725" uniqueCount="222">
  <si>
    <t>TAHA</t>
  </si>
  <si>
    <t>HUZAIFA</t>
  </si>
  <si>
    <t>ISMAIL</t>
  </si>
  <si>
    <t>S/No.</t>
  </si>
  <si>
    <t>NAME</t>
  </si>
  <si>
    <t>SUBJECTS</t>
  </si>
  <si>
    <t>ENGLISH</t>
  </si>
  <si>
    <t>URDU</t>
  </si>
  <si>
    <t>MATH</t>
  </si>
  <si>
    <t>PHYSICS</t>
  </si>
  <si>
    <t>CHEMISTRY</t>
  </si>
  <si>
    <t>O/MARKS</t>
  </si>
  <si>
    <t>T/MARKS</t>
  </si>
  <si>
    <t>PERCENTAGE</t>
  </si>
  <si>
    <t>FATHER</t>
  </si>
  <si>
    <t>STATUS</t>
  </si>
  <si>
    <t>STUDENTS</t>
  </si>
  <si>
    <t>MARKS</t>
  </si>
  <si>
    <t>SHAHBAZ</t>
  </si>
  <si>
    <t>GRADE</t>
  </si>
  <si>
    <t>FORMULAS</t>
  </si>
  <si>
    <t>SUM</t>
  </si>
  <si>
    <t>usama</t>
  </si>
  <si>
    <t>areeb</t>
  </si>
  <si>
    <t>MUNEEB</t>
  </si>
  <si>
    <t>MIN FORMULA</t>
  </si>
  <si>
    <t>AVERAGE FORMULA</t>
  </si>
  <si>
    <t>SEARCH BAR</t>
  </si>
  <si>
    <t>MATCH FORMULA</t>
  </si>
  <si>
    <t>ROW  NUM</t>
  </si>
  <si>
    <t>KASHI</t>
  </si>
  <si>
    <t>ALI</t>
  </si>
  <si>
    <t>SAJID</t>
  </si>
  <si>
    <t>REHMAN</t>
  </si>
  <si>
    <t>RAHEEM</t>
  </si>
  <si>
    <t>RAFAY</t>
  </si>
  <si>
    <t>HASAN</t>
  </si>
  <si>
    <t>ASIF</t>
  </si>
  <si>
    <t>AQIB</t>
  </si>
  <si>
    <t>IMRAM</t>
  </si>
  <si>
    <t>HAMZA</t>
  </si>
  <si>
    <t>HUNZA</t>
  </si>
  <si>
    <t>TALHA</t>
  </si>
  <si>
    <t>KASHAN</t>
  </si>
  <si>
    <t>TAXT</t>
  </si>
  <si>
    <t>NUMBER</t>
  </si>
  <si>
    <t>Kamran</t>
  </si>
  <si>
    <t>Huzaifa</t>
  </si>
  <si>
    <t>Shahbaz</t>
  </si>
  <si>
    <t>Anwar</t>
  </si>
  <si>
    <t>taha</t>
  </si>
  <si>
    <t>ali</t>
  </si>
  <si>
    <t>PERSONTAGE</t>
  </si>
  <si>
    <t>HAMMAD</t>
  </si>
  <si>
    <t>SAMEER</t>
  </si>
  <si>
    <t>S/NO</t>
  </si>
  <si>
    <t>F/NAME</t>
  </si>
  <si>
    <t>KAMRAN</t>
  </si>
  <si>
    <t>FURQAN</t>
  </si>
  <si>
    <t>SALMAN</t>
  </si>
  <si>
    <t>IMRAN</t>
  </si>
  <si>
    <t>kashan</t>
  </si>
  <si>
    <t>farhan</t>
  </si>
  <si>
    <t>kashi</t>
  </si>
  <si>
    <t>usman</t>
  </si>
  <si>
    <t>A</t>
  </si>
  <si>
    <t>B</t>
  </si>
  <si>
    <t>C</t>
  </si>
  <si>
    <t>D</t>
  </si>
  <si>
    <t>F</t>
  </si>
  <si>
    <t>Excelent</t>
  </si>
  <si>
    <t>Poor</t>
  </si>
  <si>
    <t>Need to Work Hard</t>
  </si>
  <si>
    <t>REMARKS</t>
  </si>
  <si>
    <t>VLOOKUP USED FOR GRAD AND REMARKS</t>
  </si>
  <si>
    <t>Average</t>
  </si>
  <si>
    <t>GooD</t>
  </si>
  <si>
    <t>kamran</t>
  </si>
  <si>
    <t>shahbaz</t>
  </si>
  <si>
    <t>cap</t>
  </si>
  <si>
    <t>shirt</t>
  </si>
  <si>
    <t>paint</t>
  </si>
  <si>
    <t>Sumif</t>
  </si>
  <si>
    <t>hammad</t>
  </si>
  <si>
    <t>hamza</t>
  </si>
  <si>
    <t>khalid</t>
  </si>
  <si>
    <t>id_no</t>
  </si>
  <si>
    <t>customer</t>
  </si>
  <si>
    <t>Item</t>
  </si>
  <si>
    <t>Quantity</t>
  </si>
  <si>
    <t>Per amount</t>
  </si>
  <si>
    <t>Total Amount</t>
  </si>
  <si>
    <t>Nazish</t>
  </si>
  <si>
    <t>Mouse (IBM)</t>
  </si>
  <si>
    <t>Kinza</t>
  </si>
  <si>
    <t>Key board (DELL)</t>
  </si>
  <si>
    <t>Saba</t>
  </si>
  <si>
    <t>CD Room (LG)</t>
  </si>
  <si>
    <t>Sidra</t>
  </si>
  <si>
    <t>Hard disk  20 GB (ID)</t>
  </si>
  <si>
    <t>Anam</t>
  </si>
  <si>
    <t>RAM</t>
  </si>
  <si>
    <t>Zakir</t>
  </si>
  <si>
    <t>Moniter (LG)</t>
  </si>
  <si>
    <t>Shahab</t>
  </si>
  <si>
    <t>Processor (2.4)</t>
  </si>
  <si>
    <t>Laiba</t>
  </si>
  <si>
    <t>USB (4 GB)</t>
  </si>
  <si>
    <t>Saqib</t>
  </si>
  <si>
    <t>Printer 1020 HP</t>
  </si>
  <si>
    <t>Rashid</t>
  </si>
  <si>
    <t>LCD (DELL)</t>
  </si>
  <si>
    <t>Nadim</t>
  </si>
  <si>
    <t>Comboo</t>
  </si>
  <si>
    <t>Akram</t>
  </si>
  <si>
    <t>USB (8 GB)</t>
  </si>
  <si>
    <t>Ismail</t>
  </si>
  <si>
    <t>LCD (IBM)</t>
  </si>
  <si>
    <t>Aqeel</t>
  </si>
  <si>
    <t>Printer 1010 HP</t>
  </si>
  <si>
    <t>Shahid</t>
  </si>
  <si>
    <t>Hard disk  40 GB (ID)</t>
  </si>
  <si>
    <t>Nadeem</t>
  </si>
  <si>
    <t>Hard disk  80 GB (ID)</t>
  </si>
  <si>
    <t>CD room (LG)</t>
  </si>
  <si>
    <t>Zeeshan</t>
  </si>
  <si>
    <t>Sajid</t>
  </si>
  <si>
    <t>USB (16 GB)</t>
  </si>
  <si>
    <t>Alam gir</t>
  </si>
  <si>
    <t>Mehwish Mustafa</t>
  </si>
  <si>
    <t>Anjum</t>
  </si>
  <si>
    <t>RAM (1 GB)</t>
  </si>
  <si>
    <t>Anwer</t>
  </si>
  <si>
    <t>RAM (512 MB)</t>
  </si>
  <si>
    <t>Ghazala</t>
  </si>
  <si>
    <t>Key board (IBM)</t>
  </si>
  <si>
    <t>Mehwish Shahid</t>
  </si>
  <si>
    <t>Processor (2.2)</t>
  </si>
  <si>
    <t>CD rom</t>
  </si>
  <si>
    <t xml:space="preserve">Shabana </t>
  </si>
  <si>
    <t>Monitor Accer</t>
  </si>
  <si>
    <t>DVD</t>
  </si>
  <si>
    <t>VLOOKUP WITH MATCH</t>
  </si>
  <si>
    <t>SUMIF</t>
  </si>
  <si>
    <t>T-shirt</t>
  </si>
  <si>
    <t>FORMULA USE</t>
  </si>
  <si>
    <t>SUMIFS</t>
  </si>
  <si>
    <t>sameer</t>
  </si>
  <si>
    <t>hasan</t>
  </si>
  <si>
    <t>huzaif</t>
  </si>
  <si>
    <t>MAXIFS</t>
  </si>
  <si>
    <t xml:space="preserve">MAX </t>
  </si>
  <si>
    <t>Customer</t>
  </si>
  <si>
    <t>Loan</t>
  </si>
  <si>
    <t>Amount received</t>
  </si>
  <si>
    <t>Status</t>
  </si>
  <si>
    <t>FORMULA USED IN STATUS COLUMN</t>
  </si>
  <si>
    <r>
      <t xml:space="preserve">DROPDOWN LIST IN </t>
    </r>
    <r>
      <rPr>
        <b/>
        <sz val="11"/>
        <color theme="7"/>
        <rFont val="Calibri"/>
        <family val="2"/>
        <scheme val="minor"/>
      </rPr>
      <t>YELLOW</t>
    </r>
    <r>
      <rPr>
        <b/>
        <sz val="11"/>
        <color theme="1"/>
        <rFont val="Calibri"/>
        <family val="2"/>
        <scheme val="minor"/>
      </rPr>
      <t xml:space="preserve"> CELL</t>
    </r>
  </si>
  <si>
    <r>
      <t xml:space="preserve">FORMULA IN DARK </t>
    </r>
    <r>
      <rPr>
        <b/>
        <sz val="11"/>
        <color theme="9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CELL</t>
    </r>
  </si>
  <si>
    <t>MINIFS</t>
  </si>
  <si>
    <r>
      <t xml:space="preserve">FORMULA IN </t>
    </r>
    <r>
      <rPr>
        <sz val="11"/>
        <color theme="9"/>
        <rFont val="Calibri"/>
        <family val="2"/>
        <scheme val="minor"/>
      </rPr>
      <t>GREEN</t>
    </r>
    <r>
      <rPr>
        <sz val="11"/>
        <color theme="0"/>
        <rFont val="Calibri"/>
        <family val="2"/>
        <scheme val="minor"/>
      </rPr>
      <t xml:space="preserve"> CELL</t>
    </r>
  </si>
  <si>
    <t xml:space="preserve">"SUM" </t>
  </si>
  <si>
    <t>O/T*100</t>
  </si>
  <si>
    <t>Single IF</t>
  </si>
  <si>
    <t>Multiple IF</t>
  </si>
  <si>
    <t>khurram</t>
  </si>
  <si>
    <t>samran</t>
  </si>
  <si>
    <t>ahtesham</t>
  </si>
  <si>
    <t>sabir</t>
  </si>
  <si>
    <t>irfan</t>
  </si>
  <si>
    <t>CHECK</t>
  </si>
  <si>
    <t>VLOOKUP FORMULA</t>
  </si>
  <si>
    <t>HLOOKUP</t>
  </si>
  <si>
    <t>FORMULA</t>
  </si>
  <si>
    <t>Search By Name</t>
  </si>
  <si>
    <t>ITEM</t>
  </si>
  <si>
    <t>QTY</t>
  </si>
  <si>
    <t>ITEMS</t>
  </si>
  <si>
    <t>QUANTITY</t>
  </si>
  <si>
    <t>Tshirt</t>
  </si>
  <si>
    <t>COUNT FORMULA</t>
  </si>
  <si>
    <t>COUNT</t>
  </si>
  <si>
    <t>COUNTIF</t>
  </si>
  <si>
    <t>watch</t>
  </si>
  <si>
    <t>COUNT IFS</t>
  </si>
  <si>
    <t>COUNT IF</t>
  </si>
  <si>
    <t>salman</t>
  </si>
  <si>
    <t>STD_ID</t>
  </si>
  <si>
    <t>MON</t>
  </si>
  <si>
    <t>FRI</t>
  </si>
  <si>
    <t>SAT</t>
  </si>
  <si>
    <t>SUN</t>
  </si>
  <si>
    <t>TUE</t>
  </si>
  <si>
    <t>WED</t>
  </si>
  <si>
    <t>THU</t>
  </si>
  <si>
    <t>PRESENT</t>
  </si>
  <si>
    <t>O</t>
  </si>
  <si>
    <t>ABSENT</t>
  </si>
  <si>
    <t>%</t>
  </si>
  <si>
    <t>CRITERIA</t>
  </si>
  <si>
    <t>P</t>
  </si>
  <si>
    <t>TOTAL</t>
  </si>
  <si>
    <t>Salman</t>
  </si>
  <si>
    <t>Adil</t>
  </si>
  <si>
    <t>Sana</t>
  </si>
  <si>
    <t>Umair</t>
  </si>
  <si>
    <t>Fatima</t>
  </si>
  <si>
    <t>Hamza</t>
  </si>
  <si>
    <t>Ahsan</t>
  </si>
  <si>
    <t>Kashi</t>
  </si>
  <si>
    <t>Furqan</t>
  </si>
  <si>
    <t>Farhan</t>
  </si>
  <si>
    <t>Imran</t>
  </si>
  <si>
    <t>Sultan</t>
  </si>
  <si>
    <t>Afsar</t>
  </si>
  <si>
    <t>Samran</t>
  </si>
  <si>
    <t>Mueez</t>
  </si>
  <si>
    <t>Muneeb</t>
  </si>
  <si>
    <t>Sajjad</t>
  </si>
  <si>
    <t>Ali</t>
  </si>
  <si>
    <t>List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</si>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</sst>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29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25" xfId="0" applyBorder="1"/>
    <xf numFmtId="0" fontId="0" fillId="0" borderId="26" xfId="0" applyBorder="1"/>
    <xf numFmtId="0" fontId="3" fillId="4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0" xfId="0" applyNumberFormat="1"/>
    <xf numFmtId="22" fontId="0" fillId="0" borderId="0" xfId="0" applyNumberFormat="1"/>
    <xf numFmtId="0" fontId="8" fillId="0" borderId="0" xfId="0" applyFont="1" applyAlignment="1">
      <alignment horizontal="center" vertical="center"/>
    </xf>
    <xf numFmtId="0" fontId="0" fillId="0" borderId="21" xfId="0" applyBorder="1"/>
    <xf numFmtId="0" fontId="0" fillId="0" borderId="13" xfId="0" applyBorder="1"/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/>
    <xf numFmtId="0" fontId="0" fillId="0" borderId="26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6" borderId="25" xfId="0" applyFill="1" applyBorder="1"/>
    <xf numFmtId="0" fontId="9" fillId="6" borderId="30" xfId="0" applyFont="1" applyFill="1" applyBorder="1"/>
    <xf numFmtId="0" fontId="0" fillId="9" borderId="26" xfId="0" applyFill="1" applyBorder="1" applyAlignment="1">
      <alignment horizontal="center"/>
    </xf>
    <xf numFmtId="0" fontId="9" fillId="10" borderId="25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0" fillId="9" borderId="1" xfId="0" applyFill="1" applyBorder="1"/>
    <xf numFmtId="0" fontId="0" fillId="9" borderId="24" xfId="0" applyFill="1" applyBorder="1"/>
    <xf numFmtId="0" fontId="9" fillId="10" borderId="3" xfId="0" applyFon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9" fillId="12" borderId="25" xfId="0" applyFont="1" applyFill="1" applyBorder="1" applyAlignment="1">
      <alignment horizontal="center"/>
    </xf>
    <xf numFmtId="0" fontId="0" fillId="6" borderId="30" xfId="0" applyFill="1" applyBorder="1" applyAlignment="1">
      <alignment horizontal="center" vertical="center"/>
    </xf>
    <xf numFmtId="0" fontId="0" fillId="13" borderId="25" xfId="0" applyFill="1" applyBorder="1"/>
    <xf numFmtId="0" fontId="9" fillId="13" borderId="25" xfId="0" applyFont="1" applyFill="1" applyBorder="1" applyAlignment="1">
      <alignment horizontal="center"/>
    </xf>
    <xf numFmtId="0" fontId="9" fillId="13" borderId="30" xfId="0" applyFont="1" applyFill="1" applyBorder="1" applyAlignment="1">
      <alignment horizontal="center"/>
    </xf>
    <xf numFmtId="0" fontId="0" fillId="7" borderId="1" xfId="0" applyFill="1" applyBorder="1"/>
    <xf numFmtId="0" fontId="9" fillId="13" borderId="25" xfId="0" applyFont="1" applyFill="1" applyBorder="1"/>
    <xf numFmtId="0" fontId="9" fillId="6" borderId="25" xfId="0" applyFont="1" applyFill="1" applyBorder="1"/>
    <xf numFmtId="0" fontId="0" fillId="7" borderId="2" xfId="0" applyFill="1" applyBorder="1" applyAlignment="1">
      <alignment horizontal="center"/>
    </xf>
    <xf numFmtId="0" fontId="9" fillId="6" borderId="40" xfId="0" applyFont="1" applyFill="1" applyBorder="1" applyAlignment="1">
      <alignment horizontal="center"/>
    </xf>
    <xf numFmtId="0" fontId="9" fillId="6" borderId="41" xfId="0" applyFont="1" applyFill="1" applyBorder="1" applyAlignment="1">
      <alignment horizontal="center"/>
    </xf>
    <xf numFmtId="0" fontId="9" fillId="6" borderId="42" xfId="0" applyFont="1" applyFill="1" applyBorder="1" applyAlignment="1">
      <alignment horizontal="center"/>
    </xf>
    <xf numFmtId="0" fontId="9" fillId="10" borderId="25" xfId="0" applyFont="1" applyFill="1" applyBorder="1"/>
    <xf numFmtId="0" fontId="0" fillId="11" borderId="3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9" fillId="6" borderId="25" xfId="0" applyFont="1" applyFill="1" applyBorder="1" applyAlignment="1">
      <alignment horizontal="right"/>
    </xf>
    <xf numFmtId="0" fontId="12" fillId="16" borderId="25" xfId="0" applyFont="1" applyFill="1" applyBorder="1" applyAlignment="1">
      <alignment horizontal="center" vertical="center"/>
    </xf>
    <xf numFmtId="0" fontId="12" fillId="16" borderId="5" xfId="0" applyFont="1" applyFill="1" applyBorder="1" applyAlignment="1">
      <alignment horizontal="center" vertical="center"/>
    </xf>
    <xf numFmtId="0" fontId="12" fillId="15" borderId="25" xfId="0" applyFont="1" applyFill="1" applyBorder="1" applyAlignment="1">
      <alignment horizontal="center"/>
    </xf>
    <xf numFmtId="0" fontId="1" fillId="3" borderId="4" xfId="0" applyFont="1" applyFill="1" applyBorder="1"/>
    <xf numFmtId="0" fontId="21" fillId="6" borderId="25" xfId="0" applyFont="1" applyFill="1" applyBorder="1" applyAlignment="1">
      <alignment horizontal="center"/>
    </xf>
    <xf numFmtId="0" fontId="21" fillId="6" borderId="25" xfId="0" applyFont="1" applyFill="1" applyBorder="1" applyAlignment="1">
      <alignment horizontal="center" vertical="center"/>
    </xf>
    <xf numFmtId="0" fontId="22" fillId="6" borderId="25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24" fillId="4" borderId="4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" fillId="17" borderId="25" xfId="0" applyFont="1" applyFill="1" applyBorder="1" applyAlignment="1">
      <alignment horizontal="center"/>
    </xf>
    <xf numFmtId="0" fontId="1" fillId="17" borderId="17" xfId="0" applyFont="1" applyFill="1" applyBorder="1" applyAlignment="1">
      <alignment horizontal="center"/>
    </xf>
    <xf numFmtId="0" fontId="0" fillId="6" borderId="53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0" fillId="17" borderId="49" xfId="0" applyFill="1" applyBorder="1" applyAlignment="1">
      <alignment horizontal="center" vertical="center"/>
    </xf>
    <xf numFmtId="0" fontId="0" fillId="17" borderId="55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7" borderId="26" xfId="0" applyFill="1" applyBorder="1"/>
    <xf numFmtId="0" fontId="14" fillId="4" borderId="2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1" fillId="7" borderId="25" xfId="0" applyFont="1" applyFill="1" applyBorder="1" applyAlignment="1">
      <alignment horizontal="center" vertical="center"/>
    </xf>
    <xf numFmtId="0" fontId="12" fillId="4" borderId="25" xfId="0" applyFont="1" applyFill="1" applyBorder="1"/>
    <xf numFmtId="0" fontId="12" fillId="4" borderId="25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9" fillId="0" borderId="40" xfId="0" applyFont="1" applyBorder="1" applyAlignment="1">
      <alignment horizontal="center" vertical="center" textRotation="255"/>
    </xf>
    <xf numFmtId="0" fontId="9" fillId="0" borderId="41" xfId="0" applyFont="1" applyBorder="1" applyAlignment="1">
      <alignment horizontal="center" vertical="center" textRotation="255"/>
    </xf>
    <xf numFmtId="0" fontId="9" fillId="18" borderId="41" xfId="0" applyFont="1" applyFill="1" applyBorder="1" applyAlignment="1">
      <alignment horizontal="center" vertical="center" textRotation="255"/>
    </xf>
    <xf numFmtId="0" fontId="9" fillId="0" borderId="42" xfId="0" applyFont="1" applyBorder="1" applyAlignment="1">
      <alignment horizontal="center" vertical="center" textRotation="255"/>
    </xf>
    <xf numFmtId="0" fontId="21" fillId="0" borderId="40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165" fontId="21" fillId="0" borderId="41" xfId="0" applyNumberFormat="1" applyFont="1" applyBorder="1" applyAlignment="1">
      <alignment horizontal="center" vertical="center"/>
    </xf>
    <xf numFmtId="165" fontId="21" fillId="18" borderId="41" xfId="0" applyNumberFormat="1" applyFont="1" applyFill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9" fillId="14" borderId="3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/>
    </xf>
    <xf numFmtId="0" fontId="9" fillId="8" borderId="28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4" borderId="2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4" fillId="4" borderId="50" xfId="0" applyFont="1" applyFill="1" applyBorder="1" applyAlignment="1">
      <alignment horizontal="center"/>
    </xf>
    <xf numFmtId="0" fontId="24" fillId="4" borderId="51" xfId="0" applyFont="1" applyFill="1" applyBorder="1" applyAlignment="1">
      <alignment horizontal="center"/>
    </xf>
    <xf numFmtId="0" fontId="24" fillId="4" borderId="52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25" fillId="4" borderId="54" xfId="0" applyFont="1" applyFill="1" applyBorder="1" applyAlignment="1">
      <alignment horizontal="center" vertical="center" textRotation="255"/>
    </xf>
    <xf numFmtId="0" fontId="26" fillId="10" borderId="3" xfId="0" applyFont="1" applyFill="1" applyBorder="1" applyAlignment="1">
      <alignment horizontal="center"/>
    </xf>
    <xf numFmtId="0" fontId="26" fillId="10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21" fillId="6" borderId="5" xfId="0" applyFont="1" applyFill="1" applyBorder="1" applyAlignment="1">
      <alignment horizontal="right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b/>
        <i val="0"/>
      </font>
      <fill>
        <patternFill>
          <fgColor rgb="FFFF0000"/>
          <bgColor rgb="FFFF0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theme="9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3"/>
        </patternFill>
      </fill>
    </dxf>
    <dxf>
      <font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P19"/>
  <sheetViews>
    <sheetView workbookViewId="0">
      <selection activeCell="N8" sqref="N8:P16"/>
    </sheetView>
  </sheetViews>
  <sheetFormatPr defaultRowHeight="15" x14ac:dyDescent="0.25"/>
  <cols>
    <col min="10" max="10" width="12" customWidth="1"/>
    <col min="14" max="14" width="10" customWidth="1"/>
    <col min="15" max="15" width="12.7109375" customWidth="1"/>
    <col min="16" max="16" width="10" bestFit="1" customWidth="1"/>
  </cols>
  <sheetData>
    <row r="5" spans="2:16" ht="15" customHeight="1" thickBot="1" x14ac:dyDescent="0.3"/>
    <row r="6" spans="2:16" ht="15" customHeight="1" x14ac:dyDescent="0.25">
      <c r="G6" s="151" t="s">
        <v>21</v>
      </c>
      <c r="H6" s="152"/>
      <c r="I6" s="153"/>
      <c r="K6" s="144" t="s">
        <v>143</v>
      </c>
      <c r="L6" s="144"/>
      <c r="N6" s="144" t="s">
        <v>146</v>
      </c>
      <c r="O6" s="144"/>
      <c r="P6" s="144"/>
    </row>
    <row r="7" spans="2:16" ht="15" customHeight="1" thickBot="1" x14ac:dyDescent="0.3">
      <c r="G7" s="154"/>
      <c r="H7" s="155"/>
      <c r="I7" s="156"/>
      <c r="K7" s="144"/>
      <c r="L7" s="144"/>
      <c r="N7" s="144"/>
      <c r="O7" s="144"/>
      <c r="P7" s="144"/>
    </row>
    <row r="8" spans="2:16" ht="15" customHeight="1" thickBot="1" x14ac:dyDescent="0.3">
      <c r="G8" s="110"/>
      <c r="H8" s="110"/>
      <c r="I8" s="110"/>
      <c r="K8" s="34" t="s">
        <v>175</v>
      </c>
      <c r="L8" s="34" t="s">
        <v>176</v>
      </c>
      <c r="M8" s="42"/>
      <c r="N8" s="34" t="s">
        <v>4</v>
      </c>
      <c r="O8" s="34" t="s">
        <v>177</v>
      </c>
      <c r="P8" s="34" t="s">
        <v>178</v>
      </c>
    </row>
    <row r="9" spans="2:16" x14ac:dyDescent="0.25">
      <c r="G9" s="48">
        <f ca="1">RANDBETWEEN(2,6)</f>
        <v>6</v>
      </c>
      <c r="H9" s="48">
        <f ca="1">RANDBETWEEN(1,4)</f>
        <v>4</v>
      </c>
      <c r="I9" s="48">
        <f ca="1">RANDBETWEEN(10,20)</f>
        <v>16</v>
      </c>
      <c r="K9" s="109" t="s">
        <v>79</v>
      </c>
      <c r="L9" s="109">
        <v>3</v>
      </c>
      <c r="N9" s="109" t="s">
        <v>77</v>
      </c>
      <c r="O9" s="109" t="s">
        <v>79</v>
      </c>
      <c r="P9" s="109">
        <v>3</v>
      </c>
    </row>
    <row r="10" spans="2:16" x14ac:dyDescent="0.25">
      <c r="G10" s="48">
        <f t="shared" ref="G10:G14" ca="1" si="0">RANDBETWEEN(2,10)</f>
        <v>3</v>
      </c>
      <c r="H10" s="48">
        <f t="shared" ref="H10:H14" ca="1" si="1">RANDBETWEEN(1,4)</f>
        <v>2</v>
      </c>
      <c r="I10" s="48">
        <f t="shared" ref="I10:I14" ca="1" si="2">RANDBETWEEN(10,20)</f>
        <v>15</v>
      </c>
      <c r="K10" s="63" t="s">
        <v>80</v>
      </c>
      <c r="L10" s="63">
        <v>6</v>
      </c>
      <c r="N10" s="63" t="s">
        <v>50</v>
      </c>
      <c r="O10" s="63" t="s">
        <v>80</v>
      </c>
      <c r="P10" s="63">
        <v>6</v>
      </c>
    </row>
    <row r="11" spans="2:16" ht="15.75" thickBot="1" x14ac:dyDescent="0.3">
      <c r="G11" s="48">
        <f t="shared" ca="1" si="0"/>
        <v>9</v>
      </c>
      <c r="H11" s="48">
        <f t="shared" ca="1" si="1"/>
        <v>2</v>
      </c>
      <c r="I11" s="48">
        <f t="shared" ca="1" si="2"/>
        <v>11</v>
      </c>
      <c r="K11" s="63" t="s">
        <v>81</v>
      </c>
      <c r="L11" s="63">
        <v>7</v>
      </c>
      <c r="N11" s="63" t="s">
        <v>62</v>
      </c>
      <c r="O11" s="63" t="s">
        <v>81</v>
      </c>
      <c r="P11" s="63">
        <v>7</v>
      </c>
    </row>
    <row r="12" spans="2:16" ht="15.75" thickBot="1" x14ac:dyDescent="0.3">
      <c r="B12" s="148" t="s">
        <v>157</v>
      </c>
      <c r="C12" s="149"/>
      <c r="D12" s="149"/>
      <c r="E12" s="150"/>
      <c r="G12" s="48">
        <f t="shared" ca="1" si="0"/>
        <v>6</v>
      </c>
      <c r="H12" s="48">
        <f t="shared" ca="1" si="1"/>
        <v>3</v>
      </c>
      <c r="I12" s="48">
        <f t="shared" ca="1" si="2"/>
        <v>10</v>
      </c>
      <c r="K12" s="63" t="s">
        <v>79</v>
      </c>
      <c r="L12" s="63">
        <v>5</v>
      </c>
      <c r="N12" s="63" t="s">
        <v>77</v>
      </c>
      <c r="O12" s="63" t="s">
        <v>79</v>
      </c>
      <c r="P12" s="63">
        <v>5</v>
      </c>
    </row>
    <row r="13" spans="2:16" ht="15.75" thickBot="1" x14ac:dyDescent="0.3">
      <c r="B13" s="148" t="s">
        <v>158</v>
      </c>
      <c r="C13" s="149"/>
      <c r="D13" s="149"/>
      <c r="E13" s="150"/>
      <c r="G13" s="48">
        <f t="shared" ca="1" si="0"/>
        <v>6</v>
      </c>
      <c r="H13" s="48">
        <f t="shared" ca="1" si="1"/>
        <v>1</v>
      </c>
      <c r="I13" s="48">
        <f t="shared" ca="1" si="2"/>
        <v>10</v>
      </c>
      <c r="K13" s="63" t="s">
        <v>79</v>
      </c>
      <c r="L13" s="63">
        <v>7</v>
      </c>
      <c r="N13" s="63" t="s">
        <v>147</v>
      </c>
      <c r="O13" s="63" t="s">
        <v>79</v>
      </c>
      <c r="P13" s="63">
        <v>7</v>
      </c>
    </row>
    <row r="14" spans="2:16" x14ac:dyDescent="0.25">
      <c r="G14" s="48">
        <f t="shared" ca="1" si="0"/>
        <v>9</v>
      </c>
      <c r="H14" s="48">
        <f t="shared" ca="1" si="1"/>
        <v>3</v>
      </c>
      <c r="I14" s="48">
        <f t="shared" ca="1" si="2"/>
        <v>13</v>
      </c>
      <c r="K14" s="63" t="s">
        <v>144</v>
      </c>
      <c r="L14" s="63">
        <v>14</v>
      </c>
      <c r="N14" s="63" t="s">
        <v>50</v>
      </c>
      <c r="O14" s="63" t="s">
        <v>144</v>
      </c>
      <c r="P14" s="63">
        <v>14</v>
      </c>
    </row>
    <row r="15" spans="2:16" ht="15.75" thickBot="1" x14ac:dyDescent="0.3">
      <c r="G15" s="66">
        <f ca="1">RANDBETWEEN(2,10)</f>
        <v>6</v>
      </c>
      <c r="H15" s="66">
        <f ca="1">RANDBETWEEN(1,4)</f>
        <v>4</v>
      </c>
      <c r="I15" s="66">
        <f ca="1">RANDBETWEEN(10,20)</f>
        <v>12</v>
      </c>
      <c r="K15" s="63" t="s">
        <v>80</v>
      </c>
      <c r="L15" s="63">
        <v>5</v>
      </c>
      <c r="N15" s="63" t="s">
        <v>148</v>
      </c>
      <c r="O15" s="63" t="s">
        <v>80</v>
      </c>
      <c r="P15" s="63">
        <v>5</v>
      </c>
    </row>
    <row r="16" spans="2:16" ht="15.75" thickBot="1" x14ac:dyDescent="0.3">
      <c r="G16" s="67">
        <f ca="1">SUM(G9:G15)</f>
        <v>45</v>
      </c>
      <c r="H16" s="68">
        <f t="shared" ref="H16:I16" ca="1" si="3">SUM(H9:H15)</f>
        <v>19</v>
      </c>
      <c r="I16" s="69">
        <f t="shared" ca="1" si="3"/>
        <v>87</v>
      </c>
      <c r="K16" s="63" t="s">
        <v>80</v>
      </c>
      <c r="L16" s="63">
        <v>8</v>
      </c>
      <c r="N16" s="63" t="s">
        <v>149</v>
      </c>
      <c r="O16" s="63" t="s">
        <v>80</v>
      </c>
      <c r="P16" s="63">
        <v>8</v>
      </c>
    </row>
    <row r="17" spans="7:16" ht="15.75" thickBot="1" x14ac:dyDescent="0.3"/>
    <row r="18" spans="7:16" ht="15.75" thickBot="1" x14ac:dyDescent="0.3">
      <c r="G18" s="22"/>
      <c r="K18" s="145" t="s">
        <v>145</v>
      </c>
      <c r="L18" s="157"/>
      <c r="N18" s="145" t="s">
        <v>145</v>
      </c>
      <c r="O18" s="146"/>
      <c r="P18" s="147"/>
    </row>
    <row r="19" spans="7:16" ht="15.75" thickBot="1" x14ac:dyDescent="0.3">
      <c r="K19" s="64" t="s">
        <v>80</v>
      </c>
      <c r="L19" s="65">
        <f>SUMIF(K9:K16,K19,L9:L16)</f>
        <v>19</v>
      </c>
      <c r="N19" s="61" t="s">
        <v>148</v>
      </c>
      <c r="O19" s="62" t="s">
        <v>81</v>
      </c>
      <c r="P19" s="50">
        <f>SUMIFS(P9:P16,O9:O16,O19,N9:N16,N19)</f>
        <v>0</v>
      </c>
    </row>
  </sheetData>
  <mergeCells count="7">
    <mergeCell ref="N6:P7"/>
    <mergeCell ref="N18:P18"/>
    <mergeCell ref="B12:E12"/>
    <mergeCell ref="B13:E13"/>
    <mergeCell ref="G6:I7"/>
    <mergeCell ref="K6:L7"/>
    <mergeCell ref="K18:L18"/>
  </mergeCells>
  <dataValidations count="2">
    <dataValidation type="list" allowBlank="1" showInputMessage="1" showErrorMessage="1" sqref="K19 O19" xr:uid="{8CFF934E-500B-42DA-B16D-8AD780E6A57A}">
      <formula1>"cap,shirt,paint,T-shirt"</formula1>
    </dataValidation>
    <dataValidation type="list" allowBlank="1" showInputMessage="1" showErrorMessage="1" sqref="N19" xr:uid="{BCB6ED5D-E144-4EC7-86EB-33674073F496}">
      <formula1>"kamran,taha,farhan,sameer,hasan,huzaif"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5A96-6305-4F7E-BB8F-A42F5A815062}">
  <dimension ref="G3:N18"/>
  <sheetViews>
    <sheetView workbookViewId="0">
      <selection activeCell="C19" sqref="C19"/>
    </sheetView>
  </sheetViews>
  <sheetFormatPr defaultRowHeight="15" x14ac:dyDescent="0.25"/>
  <sheetData>
    <row r="3" spans="7:14" ht="15.75" thickBot="1" x14ac:dyDescent="0.3"/>
    <row r="4" spans="7:14" x14ac:dyDescent="0.25">
      <c r="G4" s="158" t="s">
        <v>151</v>
      </c>
      <c r="H4" s="159"/>
      <c r="M4" s="144" t="s">
        <v>150</v>
      </c>
      <c r="N4" s="144"/>
    </row>
    <row r="5" spans="7:14" ht="15.75" thickBot="1" x14ac:dyDescent="0.3">
      <c r="G5" s="160"/>
      <c r="H5" s="161"/>
      <c r="M5" s="144"/>
      <c r="N5" s="144"/>
    </row>
    <row r="6" spans="7:14" x14ac:dyDescent="0.25">
      <c r="G6" s="51">
        <v>2</v>
      </c>
      <c r="H6" s="51">
        <v>3</v>
      </c>
      <c r="M6" s="54" t="s">
        <v>79</v>
      </c>
      <c r="N6" s="54">
        <v>3</v>
      </c>
    </row>
    <row r="7" spans="7:14" x14ac:dyDescent="0.25">
      <c r="G7" s="51">
        <v>4</v>
      </c>
      <c r="H7" s="51">
        <v>5</v>
      </c>
      <c r="M7" s="54" t="s">
        <v>80</v>
      </c>
      <c r="N7" s="54">
        <v>6</v>
      </c>
    </row>
    <row r="8" spans="7:14" x14ac:dyDescent="0.25">
      <c r="G8" s="51">
        <v>6</v>
      </c>
      <c r="H8" s="51">
        <v>68</v>
      </c>
      <c r="M8" s="54" t="s">
        <v>81</v>
      </c>
      <c r="N8" s="54">
        <v>7</v>
      </c>
    </row>
    <row r="9" spans="7:14" x14ac:dyDescent="0.25">
      <c r="G9" s="51">
        <v>8</v>
      </c>
      <c r="H9" s="51">
        <v>84</v>
      </c>
      <c r="M9" s="54" t="s">
        <v>79</v>
      </c>
      <c r="N9" s="54">
        <v>5</v>
      </c>
    </row>
    <row r="10" spans="7:14" x14ac:dyDescent="0.25">
      <c r="G10" s="51">
        <v>10</v>
      </c>
      <c r="H10" s="51">
        <v>6</v>
      </c>
      <c r="M10" s="54" t="s">
        <v>79</v>
      </c>
      <c r="N10" s="54">
        <v>7</v>
      </c>
    </row>
    <row r="11" spans="7:14" x14ac:dyDescent="0.25">
      <c r="G11" s="51">
        <v>12</v>
      </c>
      <c r="H11" s="51">
        <v>23</v>
      </c>
      <c r="M11" s="54" t="s">
        <v>144</v>
      </c>
      <c r="N11" s="54">
        <v>14</v>
      </c>
    </row>
    <row r="12" spans="7:14" x14ac:dyDescent="0.25">
      <c r="G12" s="51">
        <v>14</v>
      </c>
      <c r="H12" s="51">
        <v>2</v>
      </c>
      <c r="M12" s="54" t="s">
        <v>80</v>
      </c>
      <c r="N12" s="54">
        <v>5</v>
      </c>
    </row>
    <row r="13" spans="7:14" x14ac:dyDescent="0.25">
      <c r="G13" s="51">
        <v>16</v>
      </c>
      <c r="H13" s="51">
        <v>4</v>
      </c>
      <c r="M13" s="54" t="s">
        <v>80</v>
      </c>
      <c r="N13" s="54">
        <v>8</v>
      </c>
    </row>
    <row r="14" spans="7:14" x14ac:dyDescent="0.25">
      <c r="G14" s="51">
        <v>18</v>
      </c>
      <c r="H14" s="51">
        <v>2</v>
      </c>
      <c r="M14" s="54" t="s">
        <v>144</v>
      </c>
      <c r="N14" s="54">
        <v>15</v>
      </c>
    </row>
    <row r="15" spans="7:14" x14ac:dyDescent="0.25">
      <c r="G15" s="51">
        <v>20</v>
      </c>
      <c r="H15" s="51">
        <v>4</v>
      </c>
      <c r="M15" s="54" t="s">
        <v>81</v>
      </c>
      <c r="N15" s="54">
        <v>3</v>
      </c>
    </row>
    <row r="16" spans="7:14" x14ac:dyDescent="0.25">
      <c r="G16" s="51">
        <v>22</v>
      </c>
      <c r="H16" s="51">
        <v>5</v>
      </c>
      <c r="M16" s="54" t="s">
        <v>81</v>
      </c>
      <c r="N16" s="54">
        <v>5</v>
      </c>
    </row>
    <row r="17" spans="7:14" ht="15.75" thickBot="1" x14ac:dyDescent="0.3">
      <c r="G17" s="51">
        <v>28</v>
      </c>
      <c r="H17" s="51">
        <v>10</v>
      </c>
      <c r="M17" s="162" t="s">
        <v>145</v>
      </c>
      <c r="N17" s="163"/>
    </row>
    <row r="18" spans="7:14" ht="15.75" thickBot="1" x14ac:dyDescent="0.3">
      <c r="G18" s="52">
        <f>MAX(G6:G17)</f>
        <v>28</v>
      </c>
      <c r="H18" s="53">
        <f>MAX(H6:H17)</f>
        <v>84</v>
      </c>
      <c r="M18" s="64" t="s">
        <v>81</v>
      </c>
      <c r="N18" s="70">
        <f>_xlfn.MAXIFS(N6:N16,M6:M16,M18)</f>
        <v>7</v>
      </c>
    </row>
  </sheetData>
  <mergeCells count="3">
    <mergeCell ref="G4:H5"/>
    <mergeCell ref="M4:N5"/>
    <mergeCell ref="M17:N17"/>
  </mergeCells>
  <dataValidations count="1">
    <dataValidation type="list" allowBlank="1" showInputMessage="1" showErrorMessage="1" sqref="M18" xr:uid="{52D5FF99-BD58-4755-9548-E72281DC4CC8}">
      <formula1>"cap,shirt,paint,T-shirt"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4B0B-B08A-4763-A447-638F57F0825F}">
  <dimension ref="F3:M18"/>
  <sheetViews>
    <sheetView topLeftCell="A2" workbookViewId="0">
      <selection activeCell="M19" sqref="M19"/>
    </sheetView>
  </sheetViews>
  <sheetFormatPr defaultRowHeight="15" x14ac:dyDescent="0.25"/>
  <sheetData>
    <row r="3" spans="6:13" ht="15.75" thickBot="1" x14ac:dyDescent="0.3"/>
    <row r="4" spans="6:13" x14ac:dyDescent="0.25">
      <c r="F4" s="164" t="s">
        <v>25</v>
      </c>
      <c r="G4" s="165"/>
      <c r="L4" s="168" t="s">
        <v>159</v>
      </c>
      <c r="M4" s="168"/>
    </row>
    <row r="5" spans="6:13" ht="15.75" thickBot="1" x14ac:dyDescent="0.3">
      <c r="F5" s="166"/>
      <c r="G5" s="167"/>
      <c r="L5" s="168"/>
      <c r="M5" s="168"/>
    </row>
    <row r="6" spans="6:13" x14ac:dyDescent="0.25">
      <c r="F6" s="51">
        <v>2</v>
      </c>
      <c r="G6" s="51">
        <v>3</v>
      </c>
      <c r="L6" s="54" t="s">
        <v>79</v>
      </c>
      <c r="M6" s="54">
        <v>3</v>
      </c>
    </row>
    <row r="7" spans="6:13" x14ac:dyDescent="0.25">
      <c r="F7" s="51">
        <v>4</v>
      </c>
      <c r="G7" s="51">
        <v>5</v>
      </c>
      <c r="L7" s="54" t="s">
        <v>80</v>
      </c>
      <c r="M7" s="54">
        <v>6</v>
      </c>
    </row>
    <row r="8" spans="6:13" x14ac:dyDescent="0.25">
      <c r="F8" s="51">
        <v>8</v>
      </c>
      <c r="G8" s="51">
        <v>84</v>
      </c>
      <c r="L8" s="54" t="s">
        <v>81</v>
      </c>
      <c r="M8" s="54">
        <v>7</v>
      </c>
    </row>
    <row r="9" spans="6:13" x14ac:dyDescent="0.25">
      <c r="F9" s="51">
        <v>10</v>
      </c>
      <c r="G9" s="51">
        <v>6</v>
      </c>
      <c r="L9" s="54" t="s">
        <v>79</v>
      </c>
      <c r="M9" s="54">
        <v>5</v>
      </c>
    </row>
    <row r="10" spans="6:13" x14ac:dyDescent="0.25">
      <c r="F10" s="51">
        <v>12</v>
      </c>
      <c r="G10" s="51">
        <v>23</v>
      </c>
      <c r="L10" s="54" t="s">
        <v>79</v>
      </c>
      <c r="M10" s="54">
        <v>7</v>
      </c>
    </row>
    <row r="11" spans="6:13" x14ac:dyDescent="0.25">
      <c r="F11" s="51">
        <v>14</v>
      </c>
      <c r="G11" s="51">
        <v>2</v>
      </c>
      <c r="L11" s="54" t="s">
        <v>144</v>
      </c>
      <c r="M11" s="54">
        <v>14</v>
      </c>
    </row>
    <row r="12" spans="6:13" x14ac:dyDescent="0.25">
      <c r="F12" s="51">
        <v>16</v>
      </c>
      <c r="G12" s="51">
        <v>4</v>
      </c>
      <c r="L12" s="54" t="s">
        <v>80</v>
      </c>
      <c r="M12" s="54">
        <v>5</v>
      </c>
    </row>
    <row r="13" spans="6:13" x14ac:dyDescent="0.25">
      <c r="F13" s="51">
        <v>18</v>
      </c>
      <c r="G13" s="51">
        <v>2</v>
      </c>
      <c r="L13" s="54" t="s">
        <v>80</v>
      </c>
      <c r="M13" s="54">
        <v>8</v>
      </c>
    </row>
    <row r="14" spans="6:13" x14ac:dyDescent="0.25">
      <c r="F14" s="51">
        <v>20</v>
      </c>
      <c r="G14" s="51">
        <v>4</v>
      </c>
      <c r="L14" s="54" t="s">
        <v>144</v>
      </c>
      <c r="M14" s="54">
        <v>15</v>
      </c>
    </row>
    <row r="15" spans="6:13" x14ac:dyDescent="0.25">
      <c r="F15" s="51">
        <v>22</v>
      </c>
      <c r="G15" s="51">
        <v>5</v>
      </c>
      <c r="L15" s="54" t="s">
        <v>81</v>
      </c>
      <c r="M15" s="54">
        <v>3</v>
      </c>
    </row>
    <row r="16" spans="6:13" ht="15.75" thickBot="1" x14ac:dyDescent="0.3">
      <c r="F16" s="51">
        <v>24</v>
      </c>
      <c r="G16" s="51">
        <v>7</v>
      </c>
      <c r="L16" s="55" t="s">
        <v>81</v>
      </c>
      <c r="M16" s="55">
        <v>5</v>
      </c>
    </row>
    <row r="17" spans="6:13" ht="15.75" thickBot="1" x14ac:dyDescent="0.3">
      <c r="F17" s="51">
        <v>26</v>
      </c>
      <c r="G17" s="51">
        <v>9</v>
      </c>
      <c r="L17" s="169" t="s">
        <v>145</v>
      </c>
      <c r="M17" s="170"/>
    </row>
    <row r="18" spans="6:13" ht="15.75" thickBot="1" x14ac:dyDescent="0.3">
      <c r="F18" s="56">
        <f>MIN(F6:F17)</f>
        <v>2</v>
      </c>
      <c r="G18" s="52">
        <f>MIN(G6:G17)</f>
        <v>2</v>
      </c>
      <c r="L18" s="64" t="s">
        <v>79</v>
      </c>
      <c r="M18" s="70">
        <f>_xlfn.MINIFS(M6:M16,L6:L16,L18)</f>
        <v>3</v>
      </c>
    </row>
  </sheetData>
  <mergeCells count="3">
    <mergeCell ref="F4:G5"/>
    <mergeCell ref="L4:M5"/>
    <mergeCell ref="L17:M17"/>
  </mergeCells>
  <dataValidations count="1">
    <dataValidation type="list" allowBlank="1" showInputMessage="1" showErrorMessage="1" sqref="L18" xr:uid="{0E99D3EA-3E4B-47FF-BE5E-6CF34171A5DA}">
      <formula1>"cap,shirt,paint,T-shirt"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551E-1FFC-45C6-A15F-F34025053FEC}">
  <dimension ref="B3:O16"/>
  <sheetViews>
    <sheetView workbookViewId="0">
      <selection activeCell="P21" sqref="P21"/>
    </sheetView>
  </sheetViews>
  <sheetFormatPr defaultRowHeight="15" x14ac:dyDescent="0.25"/>
  <cols>
    <col min="3" max="3" width="10" bestFit="1" customWidth="1"/>
    <col min="5" max="5" width="10" bestFit="1" customWidth="1"/>
    <col min="7" max="7" width="11.140625" bestFit="1" customWidth="1"/>
    <col min="13" max="13" width="9.7109375" bestFit="1" customWidth="1"/>
    <col min="15" max="15" width="10.42578125" bestFit="1" customWidth="1"/>
    <col min="17" max="17" width="10.42578125" bestFit="1" customWidth="1"/>
  </cols>
  <sheetData>
    <row r="3" spans="2:15" ht="15" customHeight="1" x14ac:dyDescent="0.25">
      <c r="B3" s="171" t="s">
        <v>181</v>
      </c>
      <c r="C3" s="171"/>
      <c r="D3" s="171"/>
      <c r="G3" s="171" t="s">
        <v>185</v>
      </c>
      <c r="H3" s="171"/>
      <c r="I3" s="171"/>
      <c r="L3" s="171" t="s">
        <v>184</v>
      </c>
      <c r="M3" s="171"/>
      <c r="N3" s="171"/>
      <c r="O3" s="171"/>
    </row>
    <row r="4" spans="2:15" ht="15.75" customHeight="1" thickBot="1" x14ac:dyDescent="0.3">
      <c r="B4" s="171"/>
      <c r="C4" s="171"/>
      <c r="D4" s="171"/>
      <c r="G4" s="171"/>
      <c r="H4" s="171"/>
      <c r="I4" s="171"/>
      <c r="L4" s="171"/>
      <c r="M4" s="171"/>
      <c r="N4" s="171"/>
      <c r="O4" s="171"/>
    </row>
    <row r="5" spans="2:15" ht="15.75" thickBot="1" x14ac:dyDescent="0.3">
      <c r="C5" s="111">
        <v>20</v>
      </c>
      <c r="H5" s="34" t="s">
        <v>177</v>
      </c>
      <c r="M5" s="34" t="s">
        <v>4</v>
      </c>
      <c r="N5" s="34" t="s">
        <v>177</v>
      </c>
    </row>
    <row r="6" spans="2:15" x14ac:dyDescent="0.25">
      <c r="C6" s="48">
        <v>3</v>
      </c>
      <c r="H6" s="109" t="s">
        <v>79</v>
      </c>
      <c r="M6" s="109" t="s">
        <v>77</v>
      </c>
      <c r="N6" s="109" t="s">
        <v>79</v>
      </c>
    </row>
    <row r="7" spans="2:15" x14ac:dyDescent="0.25">
      <c r="C7" s="111">
        <v>6</v>
      </c>
      <c r="H7" s="63" t="s">
        <v>80</v>
      </c>
      <c r="M7" s="63" t="s">
        <v>50</v>
      </c>
      <c r="N7" s="63" t="s">
        <v>80</v>
      </c>
    </row>
    <row r="8" spans="2:15" x14ac:dyDescent="0.25">
      <c r="C8" s="111">
        <v>7</v>
      </c>
      <c r="H8" s="63" t="s">
        <v>81</v>
      </c>
      <c r="M8" s="63" t="s">
        <v>62</v>
      </c>
      <c r="N8" s="63" t="s">
        <v>81</v>
      </c>
    </row>
    <row r="9" spans="2:15" x14ac:dyDescent="0.25">
      <c r="C9" s="111"/>
      <c r="H9" s="63" t="s">
        <v>79</v>
      </c>
      <c r="M9" s="63" t="s">
        <v>77</v>
      </c>
      <c r="N9" s="63" t="s">
        <v>79</v>
      </c>
    </row>
    <row r="10" spans="2:15" x14ac:dyDescent="0.25">
      <c r="C10" s="111">
        <v>7</v>
      </c>
      <c r="H10" s="63" t="s">
        <v>79</v>
      </c>
      <c r="M10" s="63" t="s">
        <v>147</v>
      </c>
      <c r="N10" s="63" t="s">
        <v>79</v>
      </c>
    </row>
    <row r="11" spans="2:15" x14ac:dyDescent="0.25">
      <c r="C11" s="111">
        <v>14</v>
      </c>
      <c r="H11" s="63" t="s">
        <v>179</v>
      </c>
      <c r="M11" s="63" t="s">
        <v>50</v>
      </c>
      <c r="N11" s="63" t="s">
        <v>179</v>
      </c>
    </row>
    <row r="12" spans="2:15" x14ac:dyDescent="0.25">
      <c r="C12" s="111">
        <v>5</v>
      </c>
      <c r="H12" s="63" t="s">
        <v>81</v>
      </c>
      <c r="M12" s="63" t="s">
        <v>84</v>
      </c>
      <c r="N12" s="63" t="s">
        <v>81</v>
      </c>
    </row>
    <row r="13" spans="2:15" x14ac:dyDescent="0.25">
      <c r="C13" s="111">
        <v>8</v>
      </c>
      <c r="H13" s="63" t="s">
        <v>80</v>
      </c>
      <c r="M13" s="63" t="s">
        <v>186</v>
      </c>
      <c r="N13" s="63" t="s">
        <v>80</v>
      </c>
    </row>
    <row r="14" spans="2:15" ht="15.75" thickBot="1" x14ac:dyDescent="0.3">
      <c r="H14" s="63" t="s">
        <v>183</v>
      </c>
    </row>
    <row r="15" spans="2:15" ht="15.75" thickBot="1" x14ac:dyDescent="0.3">
      <c r="B15" s="172" t="s">
        <v>180</v>
      </c>
      <c r="C15" s="172"/>
      <c r="D15" s="172"/>
      <c r="G15" s="114" t="s">
        <v>175</v>
      </c>
      <c r="I15" s="113" t="s">
        <v>182</v>
      </c>
      <c r="M15" s="114" t="s">
        <v>4</v>
      </c>
      <c r="N15" s="115" t="s">
        <v>175</v>
      </c>
      <c r="O15" s="116" t="s">
        <v>184</v>
      </c>
    </row>
    <row r="16" spans="2:15" ht="19.5" thickBot="1" x14ac:dyDescent="0.35">
      <c r="C16" s="86">
        <f>COUNT(C5:C13)</f>
        <v>8</v>
      </c>
      <c r="G16" s="112" t="s">
        <v>80</v>
      </c>
      <c r="I16" s="87">
        <f>COUNTIF(H6:H14,G16)</f>
        <v>2</v>
      </c>
      <c r="M16" s="117" t="s">
        <v>147</v>
      </c>
      <c r="N16" s="117" t="s">
        <v>79</v>
      </c>
      <c r="O16" s="87">
        <f>COUNTIFS(M6:M13,M16,N6:N13,N16)</f>
        <v>1</v>
      </c>
    </row>
  </sheetData>
  <mergeCells count="4">
    <mergeCell ref="L3:O4"/>
    <mergeCell ref="B15:D15"/>
    <mergeCell ref="B3:D4"/>
    <mergeCell ref="G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1:M19"/>
  <sheetViews>
    <sheetView workbookViewId="0">
      <selection activeCell="J20" sqref="J20"/>
    </sheetView>
  </sheetViews>
  <sheetFormatPr defaultRowHeight="15" x14ac:dyDescent="0.25"/>
  <cols>
    <col min="12" max="12" width="8" bestFit="1" customWidth="1"/>
  </cols>
  <sheetData>
    <row r="1" spans="10:13" ht="15" customHeight="1" x14ac:dyDescent="0.25">
      <c r="J1" s="173" t="s">
        <v>26</v>
      </c>
      <c r="K1" s="173"/>
      <c r="L1" s="173"/>
      <c r="M1" s="173"/>
    </row>
    <row r="2" spans="10:13" ht="15.75" customHeight="1" x14ac:dyDescent="0.25">
      <c r="J2" s="173"/>
      <c r="K2" s="173"/>
      <c r="L2" s="173"/>
      <c r="M2" s="173"/>
    </row>
    <row r="3" spans="10:13" x14ac:dyDescent="0.25">
      <c r="K3" s="44">
        <v>2</v>
      </c>
      <c r="L3" s="44">
        <v>3</v>
      </c>
    </row>
    <row r="4" spans="10:13" x14ac:dyDescent="0.25">
      <c r="K4" s="44">
        <v>4</v>
      </c>
      <c r="L4" s="44">
        <v>5</v>
      </c>
    </row>
    <row r="5" spans="10:13" x14ac:dyDescent="0.25">
      <c r="K5" s="44">
        <v>6</v>
      </c>
      <c r="L5" s="44">
        <v>68</v>
      </c>
    </row>
    <row r="6" spans="10:13" x14ac:dyDescent="0.25">
      <c r="K6" s="44">
        <v>8</v>
      </c>
      <c r="L6" s="44">
        <v>84</v>
      </c>
    </row>
    <row r="7" spans="10:13" x14ac:dyDescent="0.25">
      <c r="K7" s="44">
        <v>10</v>
      </c>
      <c r="L7" s="44">
        <v>6</v>
      </c>
    </row>
    <row r="8" spans="10:13" x14ac:dyDescent="0.25">
      <c r="K8" s="44">
        <v>12</v>
      </c>
      <c r="L8" s="44">
        <v>23</v>
      </c>
    </row>
    <row r="9" spans="10:13" x14ac:dyDescent="0.25">
      <c r="K9" s="44">
        <v>14</v>
      </c>
      <c r="L9" s="44">
        <v>2</v>
      </c>
    </row>
    <row r="10" spans="10:13" x14ac:dyDescent="0.25">
      <c r="K10" s="44">
        <v>16</v>
      </c>
      <c r="L10" s="44">
        <v>4</v>
      </c>
    </row>
    <row r="11" spans="10:13" x14ac:dyDescent="0.25">
      <c r="K11" s="44">
        <v>18</v>
      </c>
      <c r="L11" s="44">
        <v>2</v>
      </c>
    </row>
    <row r="12" spans="10:13" x14ac:dyDescent="0.25">
      <c r="K12" s="44">
        <v>20</v>
      </c>
      <c r="L12" s="44">
        <v>4</v>
      </c>
    </row>
    <row r="13" spans="10:13" x14ac:dyDescent="0.25">
      <c r="K13" s="44">
        <v>22</v>
      </c>
      <c r="L13" s="44">
        <v>5</v>
      </c>
    </row>
    <row r="14" spans="10:13" x14ac:dyDescent="0.25">
      <c r="K14" s="44">
        <v>24</v>
      </c>
      <c r="L14" s="44">
        <v>7</v>
      </c>
    </row>
    <row r="15" spans="10:13" x14ac:dyDescent="0.25">
      <c r="K15" s="44">
        <v>26</v>
      </c>
      <c r="L15" s="44">
        <v>9</v>
      </c>
    </row>
    <row r="16" spans="10:13" x14ac:dyDescent="0.25">
      <c r="K16" s="44">
        <v>28</v>
      </c>
      <c r="L16" s="44">
        <v>10</v>
      </c>
    </row>
    <row r="17" spans="11:12" x14ac:dyDescent="0.25">
      <c r="K17" s="44">
        <v>30</v>
      </c>
      <c r="L17" s="44">
        <v>34</v>
      </c>
    </row>
    <row r="18" spans="11:12" ht="15.75" thickBot="1" x14ac:dyDescent="0.3">
      <c r="K18" s="44">
        <v>32</v>
      </c>
      <c r="L18" s="44">
        <v>65</v>
      </c>
    </row>
    <row r="19" spans="11:12" ht="15.75" thickBot="1" x14ac:dyDescent="0.3">
      <c r="K19" s="45">
        <f>AVERAGE(K3:K18)</f>
        <v>17</v>
      </c>
      <c r="L19" s="46">
        <f>AVERAGE(L3:L18)</f>
        <v>20.6875</v>
      </c>
    </row>
  </sheetData>
  <mergeCells count="1">
    <mergeCell ref="J1: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O28"/>
  <sheetViews>
    <sheetView workbookViewId="0">
      <selection activeCell="Q16" sqref="Q16"/>
    </sheetView>
  </sheetViews>
  <sheetFormatPr defaultRowHeight="15" x14ac:dyDescent="0.25"/>
  <cols>
    <col min="5" max="5" width="12" customWidth="1"/>
    <col min="7" max="7" width="13.85546875" bestFit="1" customWidth="1"/>
    <col min="8" max="8" width="15.28515625" customWidth="1"/>
    <col min="9" max="9" width="16.85546875" customWidth="1"/>
    <col min="14" max="14" width="14.5703125" customWidth="1"/>
    <col min="15" max="15" width="12.5703125" customWidth="1"/>
  </cols>
  <sheetData>
    <row r="1" spans="5:15" ht="15.75" thickBot="1" x14ac:dyDescent="0.3"/>
    <row r="2" spans="5:15" ht="15" customHeight="1" x14ac:dyDescent="0.25">
      <c r="E2" s="174" t="s">
        <v>28</v>
      </c>
      <c r="F2" s="175"/>
      <c r="G2" s="175"/>
      <c r="J2" s="178" t="s">
        <v>28</v>
      </c>
      <c r="K2" s="179"/>
      <c r="L2" s="179"/>
      <c r="M2" s="180"/>
    </row>
    <row r="3" spans="5:15" ht="15.75" customHeight="1" thickBot="1" x14ac:dyDescent="0.3">
      <c r="E3" s="176"/>
      <c r="F3" s="177"/>
      <c r="G3" s="177"/>
      <c r="J3" s="181"/>
      <c r="K3" s="182"/>
      <c r="L3" s="182"/>
      <c r="M3" s="183"/>
    </row>
    <row r="4" spans="5:15" x14ac:dyDescent="0.25">
      <c r="F4" s="25">
        <v>2</v>
      </c>
      <c r="K4" s="197" t="s">
        <v>30</v>
      </c>
      <c r="L4" s="198"/>
    </row>
    <row r="5" spans="5:15" x14ac:dyDescent="0.25">
      <c r="F5" s="23">
        <v>4</v>
      </c>
      <c r="K5" s="199" t="s">
        <v>1</v>
      </c>
      <c r="L5" s="200"/>
    </row>
    <row r="6" spans="5:15" x14ac:dyDescent="0.25">
      <c r="F6" s="23">
        <v>6</v>
      </c>
      <c r="K6" s="199" t="s">
        <v>31</v>
      </c>
      <c r="L6" s="200"/>
    </row>
    <row r="7" spans="5:15" x14ac:dyDescent="0.25">
      <c r="F7" s="23">
        <v>8</v>
      </c>
      <c r="K7" s="199" t="s">
        <v>32</v>
      </c>
      <c r="L7" s="200"/>
    </row>
    <row r="8" spans="5:15" x14ac:dyDescent="0.25">
      <c r="F8" s="23">
        <v>10</v>
      </c>
      <c r="K8" s="199" t="s">
        <v>33</v>
      </c>
      <c r="L8" s="200"/>
    </row>
    <row r="9" spans="5:15" x14ac:dyDescent="0.25">
      <c r="F9" s="23">
        <v>12</v>
      </c>
      <c r="K9" s="199" t="s">
        <v>34</v>
      </c>
      <c r="L9" s="200"/>
    </row>
    <row r="10" spans="5:15" x14ac:dyDescent="0.25">
      <c r="F10" s="23">
        <v>14</v>
      </c>
      <c r="H10" s="196" t="s">
        <v>160</v>
      </c>
      <c r="I10" s="196"/>
      <c r="K10" s="199" t="s">
        <v>35</v>
      </c>
      <c r="L10" s="200"/>
      <c r="N10" s="196" t="s">
        <v>160</v>
      </c>
      <c r="O10" s="196"/>
    </row>
    <row r="11" spans="5:15" ht="15.75" thickBot="1" x14ac:dyDescent="0.3">
      <c r="F11" s="23">
        <v>16</v>
      </c>
      <c r="K11" s="199" t="s">
        <v>36</v>
      </c>
      <c r="L11" s="200"/>
    </row>
    <row r="12" spans="5:15" ht="15.75" thickBot="1" x14ac:dyDescent="0.3">
      <c r="F12" s="23">
        <v>18</v>
      </c>
      <c r="H12" s="26" t="s">
        <v>27</v>
      </c>
      <c r="I12" s="27">
        <v>10</v>
      </c>
      <c r="K12" s="199" t="s">
        <v>0</v>
      </c>
      <c r="L12" s="200"/>
      <c r="N12" s="26" t="s">
        <v>27</v>
      </c>
      <c r="O12" s="27" t="s">
        <v>51</v>
      </c>
    </row>
    <row r="13" spans="5:15" ht="15.75" thickBot="1" x14ac:dyDescent="0.3">
      <c r="F13" s="23">
        <v>20</v>
      </c>
      <c r="H13" s="26" t="s">
        <v>29</v>
      </c>
      <c r="I13" s="59">
        <f>MATCH(I12,F4:F19,0)</f>
        <v>5</v>
      </c>
      <c r="K13" s="199" t="s">
        <v>37</v>
      </c>
      <c r="L13" s="200"/>
      <c r="N13" s="26" t="s">
        <v>29</v>
      </c>
      <c r="O13" s="59">
        <f>MATCH(O12,K4:K19,0)</f>
        <v>3</v>
      </c>
    </row>
    <row r="14" spans="5:15" x14ac:dyDescent="0.25">
      <c r="F14" s="23">
        <v>22</v>
      </c>
      <c r="K14" s="199" t="s">
        <v>38</v>
      </c>
      <c r="L14" s="200"/>
    </row>
    <row r="15" spans="5:15" ht="15.75" customHeight="1" thickBot="1" x14ac:dyDescent="0.3">
      <c r="F15" s="23">
        <v>24</v>
      </c>
      <c r="K15" s="199" t="s">
        <v>39</v>
      </c>
      <c r="L15" s="200"/>
      <c r="N15" s="30"/>
      <c r="O15" s="30"/>
    </row>
    <row r="16" spans="5:15" ht="15" customHeight="1" x14ac:dyDescent="0.25">
      <c r="F16" s="23">
        <v>26</v>
      </c>
      <c r="H16" s="184" t="s">
        <v>45</v>
      </c>
      <c r="I16" s="185"/>
      <c r="K16" s="199" t="s">
        <v>40</v>
      </c>
      <c r="L16" s="200"/>
      <c r="N16" s="190" t="s">
        <v>44</v>
      </c>
      <c r="O16" s="191"/>
    </row>
    <row r="17" spans="6:15" ht="15.75" customHeight="1" x14ac:dyDescent="0.25">
      <c r="F17" s="23">
        <v>28</v>
      </c>
      <c r="H17" s="186"/>
      <c r="I17" s="187"/>
      <c r="K17" s="199" t="s">
        <v>41</v>
      </c>
      <c r="L17" s="200"/>
      <c r="N17" s="192"/>
      <c r="O17" s="193"/>
    </row>
    <row r="18" spans="6:15" ht="15.75" customHeight="1" thickBot="1" x14ac:dyDescent="0.3">
      <c r="F18" s="23">
        <v>30</v>
      </c>
      <c r="H18" s="188"/>
      <c r="I18" s="189"/>
      <c r="K18" s="199" t="s">
        <v>42</v>
      </c>
      <c r="L18" s="200"/>
      <c r="N18" s="194"/>
      <c r="O18" s="195"/>
    </row>
    <row r="19" spans="6:15" x14ac:dyDescent="0.25">
      <c r="F19" s="23">
        <v>32</v>
      </c>
      <c r="K19" s="199" t="s">
        <v>43</v>
      </c>
      <c r="L19" s="200"/>
    </row>
    <row r="20" spans="6:15" x14ac:dyDescent="0.25">
      <c r="I20" s="28"/>
    </row>
    <row r="28" spans="6:15" x14ac:dyDescent="0.25">
      <c r="G28" s="29"/>
    </row>
  </sheetData>
  <mergeCells count="22">
    <mergeCell ref="K19:L19"/>
    <mergeCell ref="K13:L13"/>
    <mergeCell ref="K14:L14"/>
    <mergeCell ref="K15:L15"/>
    <mergeCell ref="K16:L16"/>
    <mergeCell ref="K17:L17"/>
    <mergeCell ref="E2:G3"/>
    <mergeCell ref="J2:M3"/>
    <mergeCell ref="H16:I18"/>
    <mergeCell ref="N16:O18"/>
    <mergeCell ref="H10:I10"/>
    <mergeCell ref="N10:O10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8:L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25EE-FFA0-4DD1-9B78-3C6E7204D755}">
  <dimension ref="E6:H13"/>
  <sheetViews>
    <sheetView workbookViewId="0">
      <selection activeCell="H10" sqref="H10"/>
    </sheetView>
  </sheetViews>
  <sheetFormatPr defaultRowHeight="15" x14ac:dyDescent="0.25"/>
  <cols>
    <col min="5" max="5" width="9.28515625" bestFit="1" customWidth="1"/>
    <col min="7" max="7" width="16.140625" bestFit="1" customWidth="1"/>
  </cols>
  <sheetData>
    <row r="6" spans="5:8" x14ac:dyDescent="0.25">
      <c r="E6" s="173" t="s">
        <v>156</v>
      </c>
      <c r="F6" s="173"/>
      <c r="G6" s="173"/>
      <c r="H6" s="173"/>
    </row>
    <row r="7" spans="5:8" ht="15.75" thickBot="1" x14ac:dyDescent="0.3">
      <c r="E7" s="201"/>
      <c r="F7" s="201"/>
      <c r="G7" s="201"/>
      <c r="H7" s="201"/>
    </row>
    <row r="8" spans="5:8" ht="15.75" thickBot="1" x14ac:dyDescent="0.3"/>
    <row r="9" spans="5:8" ht="15.75" thickBot="1" x14ac:dyDescent="0.3">
      <c r="E9" s="58" t="s">
        <v>152</v>
      </c>
      <c r="F9" s="58" t="s">
        <v>153</v>
      </c>
      <c r="G9" s="58" t="s">
        <v>154</v>
      </c>
      <c r="H9" s="58" t="s">
        <v>155</v>
      </c>
    </row>
    <row r="10" spans="5:8" ht="15.75" thickBot="1" x14ac:dyDescent="0.3">
      <c r="E10" s="57" t="s">
        <v>51</v>
      </c>
      <c r="F10" s="57">
        <v>1500</v>
      </c>
      <c r="G10" s="57">
        <v>10000</v>
      </c>
      <c r="H10" s="46">
        <f>IF(F10&lt;&gt;G10,F10-G10,"clear all")</f>
        <v>-8500</v>
      </c>
    </row>
    <row r="11" spans="5:8" ht="15.75" thickBot="1" x14ac:dyDescent="0.3">
      <c r="E11" s="57" t="s">
        <v>83</v>
      </c>
      <c r="F11" s="57">
        <v>7000</v>
      </c>
      <c r="G11" s="57">
        <v>6000</v>
      </c>
      <c r="H11" s="46">
        <f>IF(F11&lt;&gt;G11,F11-G11,"clear all")</f>
        <v>1000</v>
      </c>
    </row>
    <row r="12" spans="5:8" ht="15.75" thickBot="1" x14ac:dyDescent="0.3">
      <c r="E12" s="57" t="s">
        <v>84</v>
      </c>
      <c r="F12" s="57">
        <v>12000</v>
      </c>
      <c r="G12" s="57">
        <v>2000</v>
      </c>
      <c r="H12" s="46">
        <f>IF(F12&lt;&gt;G12,F12-G12,"clear all")</f>
        <v>10000</v>
      </c>
    </row>
    <row r="13" spans="5:8" ht="15.75" thickBot="1" x14ac:dyDescent="0.3">
      <c r="E13" s="57" t="s">
        <v>85</v>
      </c>
      <c r="F13" s="57">
        <v>15000</v>
      </c>
      <c r="G13" s="57">
        <v>15000</v>
      </c>
      <c r="H13" s="46" t="str">
        <f>IF(F13&lt;&gt;G13,F13-G13,"clear all")</f>
        <v>clear all</v>
      </c>
    </row>
  </sheetData>
  <mergeCells count="1">
    <mergeCell ref="E6:H7"/>
  </mergeCells>
  <conditionalFormatting sqref="H10:H13">
    <cfRule type="containsText" dxfId="8" priority="1" operator="containsText" text="Clear all">
      <formula>NOT(ISERROR(SEARCH("Clear all",H10)))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13"/>
  <sheetViews>
    <sheetView zoomScaleNormal="100" workbookViewId="0">
      <selection activeCell="O6" sqref="O6"/>
    </sheetView>
  </sheetViews>
  <sheetFormatPr defaultRowHeight="15" x14ac:dyDescent="0.25"/>
  <cols>
    <col min="1" max="1" width="6.28515625" customWidth="1"/>
    <col min="2" max="3" width="10.42578125" customWidth="1"/>
    <col min="5" max="5" width="10.42578125" customWidth="1"/>
    <col min="6" max="6" width="11.5703125" customWidth="1"/>
    <col min="7" max="7" width="9.85546875" customWidth="1"/>
    <col min="8" max="8" width="9.5703125" customWidth="1"/>
    <col min="9" max="10" width="8.28515625" customWidth="1"/>
    <col min="11" max="11" width="11.28515625" customWidth="1"/>
    <col min="12" max="12" width="10.42578125" bestFit="1" customWidth="1"/>
    <col min="13" max="13" width="10" bestFit="1" customWidth="1"/>
    <col min="14" max="14" width="13.140625" bestFit="1" customWidth="1"/>
    <col min="15" max="15" width="11.85546875" bestFit="1" customWidth="1"/>
    <col min="16" max="16" width="15.140625" bestFit="1" customWidth="1"/>
  </cols>
  <sheetData>
    <row r="2" spans="4:16" ht="15.75" thickBot="1" x14ac:dyDescent="0.3"/>
    <row r="3" spans="4:16" ht="29.25" thickBot="1" x14ac:dyDescent="0.5">
      <c r="L3" s="202" t="s">
        <v>20</v>
      </c>
      <c r="M3" s="203"/>
      <c r="N3" s="203"/>
      <c r="O3" s="203"/>
      <c r="P3" s="204"/>
    </row>
    <row r="4" spans="4:16" ht="21.75" thickBot="1" x14ac:dyDescent="0.4">
      <c r="L4" s="86" t="s">
        <v>161</v>
      </c>
      <c r="M4" s="85"/>
      <c r="N4" s="87" t="s">
        <v>162</v>
      </c>
      <c r="O4" s="88" t="s">
        <v>163</v>
      </c>
      <c r="P4" s="89" t="s">
        <v>164</v>
      </c>
    </row>
    <row r="5" spans="4:16" ht="15.75" thickBot="1" x14ac:dyDescent="0.3">
      <c r="D5" s="90" t="s">
        <v>3</v>
      </c>
      <c r="E5" s="90" t="s">
        <v>4</v>
      </c>
      <c r="F5" s="90" t="s">
        <v>14</v>
      </c>
      <c r="G5" s="12" t="s">
        <v>6</v>
      </c>
      <c r="H5" s="13" t="s">
        <v>7</v>
      </c>
      <c r="I5" s="13" t="s">
        <v>8</v>
      </c>
      <c r="J5" s="13" t="s">
        <v>9</v>
      </c>
      <c r="K5" s="14" t="s">
        <v>10</v>
      </c>
      <c r="L5" s="21" t="s">
        <v>11</v>
      </c>
      <c r="M5" s="17" t="s">
        <v>12</v>
      </c>
      <c r="N5" s="18" t="s">
        <v>13</v>
      </c>
      <c r="O5" s="19" t="s">
        <v>15</v>
      </c>
      <c r="P5" s="20" t="s">
        <v>19</v>
      </c>
    </row>
    <row r="6" spans="4:16" ht="15.75" thickBot="1" x14ac:dyDescent="0.3">
      <c r="D6" s="2">
        <v>1</v>
      </c>
      <c r="E6" s="3" t="s">
        <v>46</v>
      </c>
      <c r="F6" s="4" t="s">
        <v>49</v>
      </c>
      <c r="G6" s="2">
        <v>87</v>
      </c>
      <c r="H6" s="3">
        <v>97</v>
      </c>
      <c r="I6" s="3">
        <v>89</v>
      </c>
      <c r="J6" s="3">
        <v>98</v>
      </c>
      <c r="K6" s="4">
        <v>65</v>
      </c>
      <c r="L6" s="2">
        <f t="shared" ref="L6:L12" si="0">SUM(G6:K6)</f>
        <v>436</v>
      </c>
      <c r="M6" s="3">
        <v>500</v>
      </c>
      <c r="N6" s="3">
        <f>L6/500*100</f>
        <v>87.2</v>
      </c>
      <c r="O6" s="3" t="str">
        <f>IF(N6&gt;60,"pass","fail")</f>
        <v>pass</v>
      </c>
      <c r="P6" s="4" t="str">
        <f>IF(N6&gt;80,"A",IF(N6&gt;70,"B",IF(N6&gt;60,"c",IF(N6&gt;50,"d",IF(N6&lt;40,"f")))))</f>
        <v>A</v>
      </c>
    </row>
    <row r="7" spans="4:16" ht="15.75" thickBot="1" x14ac:dyDescent="0.3">
      <c r="D7" s="5">
        <v>2</v>
      </c>
      <c r="E7" s="1" t="s">
        <v>47</v>
      </c>
      <c r="F7" s="6" t="s">
        <v>48</v>
      </c>
      <c r="G7" s="5">
        <v>65</v>
      </c>
      <c r="H7" s="1">
        <v>87</v>
      </c>
      <c r="I7" s="1">
        <v>71</v>
      </c>
      <c r="J7" s="1">
        <v>67</v>
      </c>
      <c r="K7" s="6">
        <v>30</v>
      </c>
      <c r="L7" s="2">
        <f t="shared" si="0"/>
        <v>320</v>
      </c>
      <c r="M7" s="3">
        <v>500</v>
      </c>
      <c r="N7" s="3">
        <f t="shared" ref="N7:N12" si="1">L7/5</f>
        <v>64</v>
      </c>
      <c r="O7" s="3" t="str">
        <f>IF(N7&gt;60,"pass","fail")</f>
        <v>pass</v>
      </c>
      <c r="P7" s="4" t="str">
        <f t="shared" ref="P7:P12" si="2">IF(N7&gt;80,"A",IF(N7&gt;70,"B",IF(N7&gt;60,"c",IF(N7&gt;50,"d",IF(N7&lt;40,"f")))))</f>
        <v>c</v>
      </c>
    </row>
    <row r="8" spans="4:16" ht="15.75" thickBot="1" x14ac:dyDescent="0.3">
      <c r="D8" s="5">
        <v>3</v>
      </c>
      <c r="E8" s="1" t="s">
        <v>22</v>
      </c>
      <c r="F8" s="6" t="s">
        <v>50</v>
      </c>
      <c r="G8" s="5">
        <v>85</v>
      </c>
      <c r="H8" s="1">
        <v>77</v>
      </c>
      <c r="I8" s="1">
        <v>94</v>
      </c>
      <c r="J8" s="1">
        <v>67</v>
      </c>
      <c r="K8" s="6">
        <v>75</v>
      </c>
      <c r="L8" s="2">
        <f t="shared" si="0"/>
        <v>398</v>
      </c>
      <c r="M8" s="3">
        <v>500</v>
      </c>
      <c r="N8" s="3">
        <f t="shared" si="1"/>
        <v>79.599999999999994</v>
      </c>
      <c r="O8" s="3" t="str">
        <f>IF(N8&gt;60,"pass","fail")</f>
        <v>pass</v>
      </c>
      <c r="P8" s="4" t="str">
        <f t="shared" si="2"/>
        <v>B</v>
      </c>
    </row>
    <row r="9" spans="4:16" ht="15.75" thickBot="1" x14ac:dyDescent="0.3">
      <c r="D9" s="5">
        <v>4</v>
      </c>
      <c r="E9" s="1" t="s">
        <v>23</v>
      </c>
      <c r="F9" s="6" t="s">
        <v>63</v>
      </c>
      <c r="G9" s="5">
        <v>40</v>
      </c>
      <c r="H9" s="1">
        <v>15</v>
      </c>
      <c r="I9" s="1">
        <v>87</v>
      </c>
      <c r="J9" s="1">
        <v>86</v>
      </c>
      <c r="K9" s="6">
        <v>51</v>
      </c>
      <c r="L9" s="2">
        <f t="shared" si="0"/>
        <v>279</v>
      </c>
      <c r="M9" s="3">
        <v>500</v>
      </c>
      <c r="N9" s="3">
        <f t="shared" si="1"/>
        <v>55.8</v>
      </c>
      <c r="O9" s="3" t="str">
        <f t="shared" ref="O9:O12" si="3">IF(N9&gt;60,"pass","fail")</f>
        <v>fail</v>
      </c>
      <c r="P9" s="4" t="str">
        <f t="shared" si="2"/>
        <v>d</v>
      </c>
    </row>
    <row r="10" spans="4:16" ht="15.75" thickBot="1" x14ac:dyDescent="0.3">
      <c r="D10" s="5">
        <v>5</v>
      </c>
      <c r="E10" s="1" t="s">
        <v>2</v>
      </c>
      <c r="F10" s="6" t="s">
        <v>62</v>
      </c>
      <c r="G10" s="5">
        <v>32</v>
      </c>
      <c r="H10" s="1">
        <v>90</v>
      </c>
      <c r="I10" s="1">
        <v>55</v>
      </c>
      <c r="J10" s="1">
        <v>59</v>
      </c>
      <c r="K10" s="6">
        <v>69</v>
      </c>
      <c r="L10" s="2">
        <f t="shared" si="0"/>
        <v>305</v>
      </c>
      <c r="M10" s="3">
        <v>500</v>
      </c>
      <c r="N10" s="3">
        <f t="shared" si="1"/>
        <v>61</v>
      </c>
      <c r="O10" s="3" t="str">
        <f t="shared" si="3"/>
        <v>pass</v>
      </c>
      <c r="P10" s="4" t="str">
        <f t="shared" si="2"/>
        <v>c</v>
      </c>
    </row>
    <row r="11" spans="4:16" ht="15.75" thickBot="1" x14ac:dyDescent="0.3">
      <c r="D11" s="5">
        <v>6</v>
      </c>
      <c r="E11" s="1" t="s">
        <v>24</v>
      </c>
      <c r="F11" s="6" t="s">
        <v>61</v>
      </c>
      <c r="G11" s="5">
        <v>55</v>
      </c>
      <c r="H11" s="1">
        <v>87</v>
      </c>
      <c r="I11" s="1">
        <v>76</v>
      </c>
      <c r="J11" s="1">
        <v>84</v>
      </c>
      <c r="K11" s="6">
        <v>70</v>
      </c>
      <c r="L11" s="2">
        <f t="shared" si="0"/>
        <v>372</v>
      </c>
      <c r="M11" s="3">
        <v>500</v>
      </c>
      <c r="N11" s="3">
        <f t="shared" si="1"/>
        <v>74.400000000000006</v>
      </c>
      <c r="O11" s="3" t="str">
        <f t="shared" si="3"/>
        <v>pass</v>
      </c>
      <c r="P11" s="4" t="str">
        <f t="shared" si="2"/>
        <v>B</v>
      </c>
    </row>
    <row r="12" spans="4:16" ht="15.75" thickBot="1" x14ac:dyDescent="0.3">
      <c r="D12" s="7">
        <v>7</v>
      </c>
      <c r="E12" s="8" t="s">
        <v>64</v>
      </c>
      <c r="F12" s="9" t="s">
        <v>18</v>
      </c>
      <c r="G12" s="7">
        <v>74</v>
      </c>
      <c r="H12" s="8">
        <v>64</v>
      </c>
      <c r="I12" s="8">
        <v>93</v>
      </c>
      <c r="J12" s="8">
        <v>64</v>
      </c>
      <c r="K12" s="9">
        <v>83</v>
      </c>
      <c r="L12" s="2">
        <f t="shared" si="0"/>
        <v>378</v>
      </c>
      <c r="M12" s="3">
        <v>500</v>
      </c>
      <c r="N12" s="3">
        <f t="shared" si="1"/>
        <v>75.599999999999994</v>
      </c>
      <c r="O12" s="3" t="str">
        <f t="shared" si="3"/>
        <v>pass</v>
      </c>
      <c r="P12" s="4" t="str">
        <f t="shared" si="2"/>
        <v>B</v>
      </c>
    </row>
    <row r="13" spans="4:16" ht="16.5" thickBot="1" x14ac:dyDescent="0.3">
      <c r="D13" s="205" t="s">
        <v>16</v>
      </c>
      <c r="E13" s="206"/>
      <c r="F13" s="207"/>
      <c r="G13" s="205" t="s">
        <v>5</v>
      </c>
      <c r="H13" s="206"/>
      <c r="I13" s="206"/>
      <c r="J13" s="206"/>
      <c r="K13" s="207"/>
      <c r="L13" s="205" t="s">
        <v>17</v>
      </c>
      <c r="M13" s="206"/>
      <c r="N13" s="206"/>
      <c r="O13" s="206"/>
      <c r="P13" s="207"/>
    </row>
  </sheetData>
  <mergeCells count="4">
    <mergeCell ref="L3:P3"/>
    <mergeCell ref="D13:F13"/>
    <mergeCell ref="G13:K13"/>
    <mergeCell ref="L13:P13"/>
  </mergeCells>
  <conditionalFormatting sqref="D5:K5 M5:P5 D6:P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P12">
    <cfRule type="expression" dxfId="7" priority="3">
      <formula>$E6:$P$12=$E$18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876E-FEAF-4E54-85AB-7D88DCB8C46E}">
  <dimension ref="C2:S13"/>
  <sheetViews>
    <sheetView workbookViewId="0">
      <selection activeCell="P15" sqref="P15"/>
    </sheetView>
  </sheetViews>
  <sheetFormatPr defaultRowHeight="15" x14ac:dyDescent="0.25"/>
  <cols>
    <col min="3" max="3" width="6.42578125" bestFit="1" customWidth="1"/>
    <col min="4" max="4" width="9.5703125" bestFit="1" customWidth="1"/>
    <col min="5" max="5" width="9.7109375" bestFit="1" customWidth="1"/>
    <col min="7" max="7" width="6.85546875" bestFit="1" customWidth="1"/>
    <col min="8" max="8" width="7" bestFit="1" customWidth="1"/>
    <col min="9" max="9" width="8.85546875" bestFit="1" customWidth="1"/>
    <col min="10" max="10" width="11.7109375" bestFit="1" customWidth="1"/>
  </cols>
  <sheetData>
    <row r="2" spans="3:19" ht="15.75" thickBot="1" x14ac:dyDescent="0.3"/>
    <row r="3" spans="3:19" ht="15.75" thickBot="1" x14ac:dyDescent="0.3">
      <c r="C3" s="208" t="s">
        <v>16</v>
      </c>
      <c r="D3" s="209"/>
      <c r="E3" s="209"/>
      <c r="F3" s="208" t="s">
        <v>5</v>
      </c>
      <c r="G3" s="209"/>
      <c r="H3" s="209"/>
      <c r="I3" s="209"/>
      <c r="J3" s="210"/>
    </row>
    <row r="4" spans="3:19" ht="15.75" thickBot="1" x14ac:dyDescent="0.3">
      <c r="C4" s="15" t="s">
        <v>55</v>
      </c>
      <c r="D4" s="11" t="s">
        <v>4</v>
      </c>
      <c r="E4" s="11" t="s">
        <v>56</v>
      </c>
      <c r="F4" s="118" t="s">
        <v>6</v>
      </c>
      <c r="G4" s="14" t="s">
        <v>7</v>
      </c>
      <c r="H4" s="14" t="s">
        <v>8</v>
      </c>
      <c r="I4" s="14" t="s">
        <v>9</v>
      </c>
      <c r="J4" s="14" t="s">
        <v>10</v>
      </c>
    </row>
    <row r="5" spans="3:19" ht="15.75" thickBot="1" x14ac:dyDescent="0.3">
      <c r="C5" s="34">
        <v>1</v>
      </c>
      <c r="D5" s="35" t="s">
        <v>1</v>
      </c>
      <c r="E5" s="31" t="s">
        <v>78</v>
      </c>
      <c r="F5" s="2">
        <v>95</v>
      </c>
      <c r="G5" s="2">
        <v>91</v>
      </c>
      <c r="H5" s="2">
        <v>93</v>
      </c>
      <c r="I5" s="2">
        <v>91</v>
      </c>
      <c r="J5" s="91">
        <v>90</v>
      </c>
    </row>
    <row r="6" spans="3:19" ht="15.75" thickBot="1" x14ac:dyDescent="0.3">
      <c r="C6" s="38">
        <v>2</v>
      </c>
      <c r="D6" s="35" t="s">
        <v>0</v>
      </c>
      <c r="E6" s="31" t="s">
        <v>78</v>
      </c>
      <c r="F6" s="2">
        <v>79</v>
      </c>
      <c r="G6" s="2">
        <v>79</v>
      </c>
      <c r="H6" s="2">
        <f t="shared" ref="H6:H8" ca="1" si="0">RANDBETWEEN(50,100)</f>
        <v>87</v>
      </c>
      <c r="I6" s="2">
        <v>58</v>
      </c>
      <c r="J6" s="91">
        <v>82</v>
      </c>
    </row>
    <row r="7" spans="3:19" ht="16.5" thickBot="1" x14ac:dyDescent="0.3">
      <c r="C7" s="34">
        <v>3</v>
      </c>
      <c r="D7" s="35" t="s">
        <v>53</v>
      </c>
      <c r="E7" s="31" t="s">
        <v>165</v>
      </c>
      <c r="F7" s="2">
        <v>34</v>
      </c>
      <c r="G7" s="2">
        <v>33</v>
      </c>
      <c r="H7" s="2">
        <f t="shared" ca="1" si="0"/>
        <v>76</v>
      </c>
      <c r="I7" s="2">
        <f ca="1">RANDBETWEEN(20,90)</f>
        <v>76</v>
      </c>
      <c r="J7" s="91">
        <f ca="1">RANDBETWEEN(20,90)</f>
        <v>41</v>
      </c>
      <c r="M7" s="99" t="s">
        <v>170</v>
      </c>
      <c r="O7" s="211" t="s">
        <v>171</v>
      </c>
      <c r="P7" s="212"/>
      <c r="Q7" s="212"/>
      <c r="R7" s="213"/>
    </row>
    <row r="8" spans="3:19" ht="15.75" thickBot="1" x14ac:dyDescent="0.3">
      <c r="C8" s="38">
        <v>4</v>
      </c>
      <c r="D8" s="35" t="s">
        <v>36</v>
      </c>
      <c r="E8" s="31" t="s">
        <v>77</v>
      </c>
      <c r="F8" s="2">
        <v>42</v>
      </c>
      <c r="G8" s="2">
        <v>85</v>
      </c>
      <c r="H8" s="2">
        <f t="shared" ca="1" si="0"/>
        <v>69</v>
      </c>
      <c r="I8" s="2">
        <v>77</v>
      </c>
      <c r="J8" s="91">
        <f t="shared" ref="J8:J11" ca="1" si="1">RANDBETWEEN(20,90)</f>
        <v>87</v>
      </c>
      <c r="M8" s="100" t="s">
        <v>83</v>
      </c>
      <c r="N8" s="101" t="str">
        <f>VLOOKUP($M$8,$D$5:$J$13,2,0)</f>
        <v>khurram</v>
      </c>
      <c r="O8" s="59">
        <f>VLOOKUP($M$8,$D$5:$J$13,3,0)</f>
        <v>34</v>
      </c>
      <c r="P8" s="59">
        <f>VLOOKUP($M$8,$D$5:$J$13,4,0)</f>
        <v>33</v>
      </c>
      <c r="Q8" s="59">
        <f ca="1">VLOOKUP($M$8,$D$5:$J$13,5,0)</f>
        <v>76</v>
      </c>
      <c r="R8" s="59">
        <f ca="1">VLOOKUP($M$8,$D$5:$J$13,6,0)</f>
        <v>76</v>
      </c>
      <c r="S8" s="101">
        <f ca="1">VLOOKUP($M$8,$D$5:$J$13,7,0)</f>
        <v>41</v>
      </c>
    </row>
    <row r="9" spans="3:19" ht="15.75" thickBot="1" x14ac:dyDescent="0.3">
      <c r="C9" s="34">
        <v>5</v>
      </c>
      <c r="D9" s="35" t="s">
        <v>54</v>
      </c>
      <c r="E9" s="31" t="s">
        <v>62</v>
      </c>
      <c r="F9" s="2">
        <f ca="1">RANDBETWEEN(50,100)</f>
        <v>96</v>
      </c>
      <c r="G9" s="2">
        <f t="shared" ref="G9:I13" ca="1" si="2">RANDBETWEEN(50,100)</f>
        <v>53</v>
      </c>
      <c r="H9" s="2">
        <f ca="1">RANDBETWEEN(50,100)</f>
        <v>70</v>
      </c>
      <c r="I9" s="2">
        <f ca="1">RANDBETWEEN(50,100)</f>
        <v>66</v>
      </c>
      <c r="J9" s="91">
        <f t="shared" ca="1" si="1"/>
        <v>39</v>
      </c>
    </row>
    <row r="10" spans="3:19" ht="15.75" thickBot="1" x14ac:dyDescent="0.3">
      <c r="C10" s="34">
        <v>6</v>
      </c>
      <c r="D10" s="35" t="s">
        <v>57</v>
      </c>
      <c r="E10" s="31" t="s">
        <v>166</v>
      </c>
      <c r="F10" s="2">
        <f t="shared" ref="F10:F11" ca="1" si="3">RANDBETWEEN(50,100)</f>
        <v>73</v>
      </c>
      <c r="G10" s="2">
        <f t="shared" ca="1" si="2"/>
        <v>76</v>
      </c>
      <c r="H10" s="2">
        <f t="shared" ca="1" si="2"/>
        <v>58</v>
      </c>
      <c r="I10" s="2">
        <f t="shared" ca="1" si="2"/>
        <v>64</v>
      </c>
      <c r="J10" s="91">
        <f t="shared" ca="1" si="1"/>
        <v>56</v>
      </c>
    </row>
    <row r="11" spans="3:19" ht="15.75" thickBot="1" x14ac:dyDescent="0.3">
      <c r="C11" s="34">
        <v>7</v>
      </c>
      <c r="D11" s="35" t="s">
        <v>58</v>
      </c>
      <c r="E11" s="31" t="s">
        <v>167</v>
      </c>
      <c r="F11" s="2">
        <f t="shared" ca="1" si="3"/>
        <v>75</v>
      </c>
      <c r="G11" s="2">
        <f t="shared" ca="1" si="2"/>
        <v>76</v>
      </c>
      <c r="H11" s="2">
        <f t="shared" ca="1" si="2"/>
        <v>76</v>
      </c>
      <c r="I11" s="2">
        <f t="shared" ca="1" si="2"/>
        <v>79</v>
      </c>
      <c r="J11" s="91">
        <f t="shared" ca="1" si="1"/>
        <v>76</v>
      </c>
    </row>
    <row r="12" spans="3:19" ht="15.75" thickBot="1" x14ac:dyDescent="0.3">
      <c r="C12" s="34">
        <v>8</v>
      </c>
      <c r="D12" s="35" t="s">
        <v>59</v>
      </c>
      <c r="E12" s="31" t="s">
        <v>168</v>
      </c>
      <c r="F12" s="2">
        <f ca="1">RANDBETWEEN(80,100)</f>
        <v>81</v>
      </c>
      <c r="G12" s="2">
        <f t="shared" ca="1" si="2"/>
        <v>69</v>
      </c>
      <c r="H12" s="2">
        <f t="shared" ca="1" si="2"/>
        <v>51</v>
      </c>
      <c r="I12" s="2">
        <f t="shared" ref="I12:J13" ca="1" si="4">RANDBETWEEN(80,100)</f>
        <v>85</v>
      </c>
      <c r="J12" s="91">
        <f t="shared" ca="1" si="4"/>
        <v>80</v>
      </c>
    </row>
    <row r="13" spans="3:19" ht="15.75" thickBot="1" x14ac:dyDescent="0.3">
      <c r="C13" s="34">
        <v>9</v>
      </c>
      <c r="D13" s="33" t="s">
        <v>60</v>
      </c>
      <c r="E13" s="32" t="s">
        <v>169</v>
      </c>
      <c r="F13" s="119">
        <f ca="1">RANDBETWEEN(80,100)</f>
        <v>86</v>
      </c>
      <c r="G13" s="119">
        <f ca="1">RANDBETWEEN(50,100)</f>
        <v>64</v>
      </c>
      <c r="H13" s="119">
        <f t="shared" ca="1" si="2"/>
        <v>66</v>
      </c>
      <c r="I13" s="119">
        <f t="shared" ca="1" si="4"/>
        <v>100</v>
      </c>
      <c r="J13" s="34">
        <f ca="1">RANDBETWEEN(80,100)</f>
        <v>86</v>
      </c>
    </row>
  </sheetData>
  <mergeCells count="3">
    <mergeCell ref="C3:E3"/>
    <mergeCell ref="F3:J3"/>
    <mergeCell ref="O7:R7"/>
  </mergeCells>
  <conditionalFormatting sqref="D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J13">
    <cfRule type="colorScale" priority="9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5447-9B7D-42DA-9C81-27CE297C1DF9}">
  <dimension ref="D5:N34"/>
  <sheetViews>
    <sheetView topLeftCell="C5" zoomScale="98" zoomScaleNormal="98" workbookViewId="0">
      <selection activeCell="L9" sqref="L9"/>
    </sheetView>
  </sheetViews>
  <sheetFormatPr defaultRowHeight="15" x14ac:dyDescent="0.25"/>
  <cols>
    <col min="4" max="4" width="8.140625" bestFit="1" customWidth="1"/>
    <col min="5" max="5" width="16.85546875" bestFit="1" customWidth="1"/>
    <col min="6" max="6" width="20.28515625" bestFit="1" customWidth="1"/>
    <col min="7" max="7" width="16.85546875" customWidth="1"/>
    <col min="8" max="8" width="14.5703125" bestFit="1" customWidth="1"/>
    <col min="9" max="9" width="16.85546875" bestFit="1" customWidth="1"/>
    <col min="11" max="11" width="13.140625" bestFit="1" customWidth="1"/>
    <col min="12" max="12" width="20.42578125" customWidth="1"/>
    <col min="13" max="13" width="9.28515625" bestFit="1" customWidth="1"/>
    <col min="14" max="14" width="13.140625" bestFit="1" customWidth="1"/>
  </cols>
  <sheetData>
    <row r="5" spans="4:14" ht="15.75" thickBot="1" x14ac:dyDescent="0.3"/>
    <row r="6" spans="4:14" ht="15.75" thickBot="1" x14ac:dyDescent="0.3">
      <c r="D6" s="58" t="s">
        <v>86</v>
      </c>
      <c r="E6" s="58" t="s">
        <v>87</v>
      </c>
      <c r="F6" s="58" t="s">
        <v>88</v>
      </c>
      <c r="G6" s="58" t="s">
        <v>89</v>
      </c>
      <c r="H6" s="58" t="s">
        <v>90</v>
      </c>
      <c r="I6" s="58" t="s">
        <v>91</v>
      </c>
      <c r="K6" s="214" t="s">
        <v>142</v>
      </c>
      <c r="L6" s="215"/>
      <c r="M6" s="215"/>
      <c r="N6" s="216"/>
    </row>
    <row r="7" spans="4:14" ht="15.75" thickBot="1" x14ac:dyDescent="0.3">
      <c r="D7" s="71">
        <v>101</v>
      </c>
      <c r="E7" s="72" t="s">
        <v>92</v>
      </c>
      <c r="F7" s="72" t="s">
        <v>93</v>
      </c>
      <c r="G7" s="72">
        <v>120</v>
      </c>
      <c r="H7" s="72">
        <v>135</v>
      </c>
      <c r="I7" s="73">
        <v>16200</v>
      </c>
      <c r="K7" s="217"/>
      <c r="L7" s="218"/>
      <c r="M7" s="218"/>
      <c r="N7" s="219"/>
    </row>
    <row r="8" spans="4:14" ht="15.75" thickBot="1" x14ac:dyDescent="0.3">
      <c r="D8" s="74">
        <v>103</v>
      </c>
      <c r="E8" s="75" t="s">
        <v>94</v>
      </c>
      <c r="F8" s="75" t="s">
        <v>95</v>
      </c>
      <c r="G8" s="75">
        <v>100</v>
      </c>
      <c r="H8" s="75">
        <v>155</v>
      </c>
      <c r="I8" s="76">
        <v>15500</v>
      </c>
      <c r="K8" s="82" t="s">
        <v>86</v>
      </c>
      <c r="L8" s="82" t="s">
        <v>87</v>
      </c>
      <c r="M8" s="82" t="s">
        <v>89</v>
      </c>
      <c r="N8" s="83" t="s">
        <v>91</v>
      </c>
    </row>
    <row r="9" spans="4:14" ht="15.75" thickBot="1" x14ac:dyDescent="0.3">
      <c r="D9" s="74">
        <v>105</v>
      </c>
      <c r="E9" s="75" t="s">
        <v>96</v>
      </c>
      <c r="F9" s="75" t="s">
        <v>97</v>
      </c>
      <c r="G9" s="75">
        <v>56</v>
      </c>
      <c r="H9" s="75">
        <v>275</v>
      </c>
      <c r="I9" s="76">
        <v>15400</v>
      </c>
      <c r="K9" s="61">
        <v>103</v>
      </c>
      <c r="L9" s="81" t="str">
        <f>VLOOKUP($K9,$D$7:$I$34,MATCH(L$8,$D$6:$I$6,0),0)</f>
        <v>Kinza</v>
      </c>
      <c r="M9" s="65">
        <f>VLOOKUP($K9,$D$7:$I$34,MATCH(M$8,$D$6:$I$6,0),0)</f>
        <v>100</v>
      </c>
      <c r="N9" s="65">
        <f>VLOOKUP($K$9,$D$7:$I$34,MATCH(N$8,$D$6:$I$6,0),0)</f>
        <v>15500</v>
      </c>
    </row>
    <row r="10" spans="4:14" x14ac:dyDescent="0.25">
      <c r="D10" s="74">
        <v>107</v>
      </c>
      <c r="E10" s="77" t="s">
        <v>98</v>
      </c>
      <c r="F10" s="75" t="s">
        <v>99</v>
      </c>
      <c r="G10" s="75">
        <v>36</v>
      </c>
      <c r="H10" s="75">
        <v>300</v>
      </c>
      <c r="I10" s="76">
        <v>10800</v>
      </c>
    </row>
    <row r="11" spans="4:14" ht="15.75" thickBot="1" x14ac:dyDescent="0.3">
      <c r="D11" s="74">
        <v>109</v>
      </c>
      <c r="E11" s="75" t="s">
        <v>100</v>
      </c>
      <c r="F11" s="75" t="s">
        <v>101</v>
      </c>
      <c r="G11" s="75">
        <v>66</v>
      </c>
      <c r="H11" s="75">
        <v>480</v>
      </c>
      <c r="I11" s="76">
        <v>31680</v>
      </c>
    </row>
    <row r="12" spans="4:14" ht="15.75" thickBot="1" x14ac:dyDescent="0.3">
      <c r="D12" s="74">
        <v>111</v>
      </c>
      <c r="E12" s="75" t="s">
        <v>102</v>
      </c>
      <c r="F12" s="75" t="s">
        <v>103</v>
      </c>
      <c r="G12" s="75">
        <v>18</v>
      </c>
      <c r="H12" s="75">
        <v>4500</v>
      </c>
      <c r="I12" s="76">
        <v>81000</v>
      </c>
      <c r="K12" s="82" t="s">
        <v>86</v>
      </c>
      <c r="L12" s="61">
        <v>141</v>
      </c>
    </row>
    <row r="13" spans="4:14" ht="15.75" thickBot="1" x14ac:dyDescent="0.3">
      <c r="D13" s="74">
        <v>113</v>
      </c>
      <c r="E13" s="75" t="s">
        <v>104</v>
      </c>
      <c r="F13" s="75" t="s">
        <v>105</v>
      </c>
      <c r="G13" s="75">
        <v>48</v>
      </c>
      <c r="H13" s="75">
        <v>352</v>
      </c>
      <c r="I13" s="76">
        <v>16896</v>
      </c>
      <c r="K13" s="82" t="s">
        <v>87</v>
      </c>
      <c r="L13" s="81" t="str">
        <f>VLOOKUP(L$12,$D$7:$I$34,MATCH($K13,$D$6:$I$6,0),0)</f>
        <v>Mehwish Mustafa</v>
      </c>
    </row>
    <row r="14" spans="4:14" ht="15.75" thickBot="1" x14ac:dyDescent="0.3">
      <c r="D14" s="74">
        <v>115</v>
      </c>
      <c r="E14" s="75" t="s">
        <v>106</v>
      </c>
      <c r="F14" s="75" t="s">
        <v>107</v>
      </c>
      <c r="G14" s="75">
        <v>36</v>
      </c>
      <c r="H14" s="75">
        <v>390</v>
      </c>
      <c r="I14" s="76">
        <v>14040</v>
      </c>
      <c r="K14" s="82" t="s">
        <v>89</v>
      </c>
      <c r="L14" s="81">
        <f>VLOOKUP(L$12,$D$7:$I$34,MATCH($K14,$D$6:$I$6,0),0)</f>
        <v>120</v>
      </c>
    </row>
    <row r="15" spans="4:14" ht="15.75" thickBot="1" x14ac:dyDescent="0.3">
      <c r="D15" s="74">
        <v>117</v>
      </c>
      <c r="E15" s="75" t="s">
        <v>108</v>
      </c>
      <c r="F15" s="75" t="s">
        <v>109</v>
      </c>
      <c r="G15" s="75">
        <v>18</v>
      </c>
      <c r="H15" s="75">
        <v>6700</v>
      </c>
      <c r="I15" s="76">
        <v>120600</v>
      </c>
      <c r="K15" s="82" t="s">
        <v>91</v>
      </c>
      <c r="L15" s="81">
        <f>VLOOKUP(L$12,$D$7:$I$34,MATCH($K15,$D$6:$I$6,0),0)</f>
        <v>16800</v>
      </c>
    </row>
    <row r="16" spans="4:14" ht="15.75" customHeight="1" x14ac:dyDescent="0.25">
      <c r="D16" s="74">
        <v>119</v>
      </c>
      <c r="E16" s="75" t="s">
        <v>110</v>
      </c>
      <c r="F16" s="75" t="s">
        <v>111</v>
      </c>
      <c r="G16" s="75">
        <v>15</v>
      </c>
      <c r="H16" s="75">
        <v>300</v>
      </c>
      <c r="I16" s="76">
        <v>4500</v>
      </c>
    </row>
    <row r="17" spans="4:12" ht="15.75" thickBot="1" x14ac:dyDescent="0.3">
      <c r="D17" s="74">
        <v>121</v>
      </c>
      <c r="E17" s="75" t="s">
        <v>112</v>
      </c>
      <c r="F17" s="75" t="s">
        <v>113</v>
      </c>
      <c r="G17" s="75">
        <v>14</v>
      </c>
      <c r="H17" s="75">
        <v>550</v>
      </c>
      <c r="I17" s="76">
        <v>7700</v>
      </c>
    </row>
    <row r="18" spans="4:12" ht="15.75" thickBot="1" x14ac:dyDescent="0.3">
      <c r="D18" s="74">
        <v>123</v>
      </c>
      <c r="E18" s="75" t="s">
        <v>114</v>
      </c>
      <c r="F18" s="75" t="s">
        <v>115</v>
      </c>
      <c r="G18" s="75">
        <v>24</v>
      </c>
      <c r="H18" s="75">
        <v>650</v>
      </c>
      <c r="I18" s="76">
        <v>15600</v>
      </c>
      <c r="K18" s="145" t="s">
        <v>82</v>
      </c>
      <c r="L18" s="147"/>
    </row>
    <row r="19" spans="4:12" ht="15.75" thickBot="1" x14ac:dyDescent="0.3">
      <c r="D19" s="74">
        <v>125</v>
      </c>
      <c r="E19" s="75" t="s">
        <v>116</v>
      </c>
      <c r="F19" s="75" t="s">
        <v>117</v>
      </c>
      <c r="G19" s="75">
        <v>25</v>
      </c>
      <c r="H19" s="75">
        <v>5250</v>
      </c>
      <c r="I19" s="76">
        <v>131250</v>
      </c>
      <c r="K19" s="84" t="s">
        <v>88</v>
      </c>
      <c r="L19" s="84" t="s">
        <v>91</v>
      </c>
    </row>
    <row r="20" spans="4:12" ht="15.75" thickBot="1" x14ac:dyDescent="0.3">
      <c r="D20" s="74">
        <v>127</v>
      </c>
      <c r="E20" s="75" t="s">
        <v>118</v>
      </c>
      <c r="F20" s="75" t="s">
        <v>119</v>
      </c>
      <c r="G20" s="75">
        <v>10</v>
      </c>
      <c r="H20" s="75">
        <v>6750</v>
      </c>
      <c r="I20" s="76">
        <v>67500</v>
      </c>
      <c r="K20" s="60" t="s">
        <v>113</v>
      </c>
      <c r="L20" s="49">
        <f>SUMIF(F7:F34,K20,I7:I34)</f>
        <v>7700</v>
      </c>
    </row>
    <row r="21" spans="4:12" x14ac:dyDescent="0.25">
      <c r="D21" s="74">
        <v>129</v>
      </c>
      <c r="E21" s="75" t="s">
        <v>120</v>
      </c>
      <c r="F21" s="75" t="s">
        <v>121</v>
      </c>
      <c r="G21" s="75">
        <v>20</v>
      </c>
      <c r="H21" s="75">
        <v>650</v>
      </c>
      <c r="I21" s="76">
        <v>13000</v>
      </c>
    </row>
    <row r="22" spans="4:12" x14ac:dyDescent="0.25">
      <c r="D22" s="74">
        <v>131</v>
      </c>
      <c r="E22" s="75" t="s">
        <v>122</v>
      </c>
      <c r="F22" s="75" t="s">
        <v>123</v>
      </c>
      <c r="G22" s="75">
        <v>16</v>
      </c>
      <c r="H22" s="75">
        <v>980</v>
      </c>
      <c r="I22" s="76">
        <v>15680</v>
      </c>
    </row>
    <row r="23" spans="4:12" x14ac:dyDescent="0.25">
      <c r="D23" s="74">
        <v>133</v>
      </c>
      <c r="E23" s="75" t="s">
        <v>116</v>
      </c>
      <c r="F23" s="75" t="s">
        <v>124</v>
      </c>
      <c r="G23" s="75">
        <v>55</v>
      </c>
      <c r="H23" s="75">
        <v>275</v>
      </c>
      <c r="I23" s="76">
        <v>15125</v>
      </c>
    </row>
    <row r="24" spans="4:12" x14ac:dyDescent="0.25">
      <c r="D24" s="74">
        <v>135</v>
      </c>
      <c r="E24" s="75" t="s">
        <v>125</v>
      </c>
      <c r="F24" s="75" t="s">
        <v>105</v>
      </c>
      <c r="G24" s="75">
        <v>18</v>
      </c>
      <c r="H24" s="75">
        <v>39</v>
      </c>
      <c r="I24" s="76">
        <v>702</v>
      </c>
    </row>
    <row r="25" spans="4:12" x14ac:dyDescent="0.25">
      <c r="D25" s="74">
        <v>137</v>
      </c>
      <c r="E25" s="75" t="s">
        <v>126</v>
      </c>
      <c r="F25" s="75" t="s">
        <v>127</v>
      </c>
      <c r="G25" s="75">
        <v>19</v>
      </c>
      <c r="H25" s="75">
        <v>1200</v>
      </c>
      <c r="I25" s="76">
        <v>22800</v>
      </c>
    </row>
    <row r="26" spans="4:12" x14ac:dyDescent="0.25">
      <c r="D26" s="74">
        <v>139</v>
      </c>
      <c r="E26" s="75" t="s">
        <v>128</v>
      </c>
      <c r="F26" s="75" t="s">
        <v>117</v>
      </c>
      <c r="G26" s="75">
        <v>5</v>
      </c>
      <c r="H26" s="75">
        <v>7400</v>
      </c>
      <c r="I26" s="76">
        <v>37000</v>
      </c>
    </row>
    <row r="27" spans="4:12" x14ac:dyDescent="0.25">
      <c r="D27" s="74">
        <v>141</v>
      </c>
      <c r="E27" s="75" t="s">
        <v>129</v>
      </c>
      <c r="F27" s="75" t="s">
        <v>105</v>
      </c>
      <c r="G27" s="75">
        <v>120</v>
      </c>
      <c r="H27" s="75">
        <v>140</v>
      </c>
      <c r="I27" s="76">
        <v>16800</v>
      </c>
    </row>
    <row r="28" spans="4:12" x14ac:dyDescent="0.25">
      <c r="D28" s="74">
        <v>143</v>
      </c>
      <c r="E28" s="75" t="s">
        <v>130</v>
      </c>
      <c r="F28" s="75" t="s">
        <v>131</v>
      </c>
      <c r="G28" s="75">
        <v>50</v>
      </c>
      <c r="H28" s="75">
        <v>980</v>
      </c>
      <c r="I28" s="76">
        <v>49000</v>
      </c>
    </row>
    <row r="29" spans="4:12" x14ac:dyDescent="0.25">
      <c r="D29" s="74">
        <v>145</v>
      </c>
      <c r="E29" s="75" t="s">
        <v>132</v>
      </c>
      <c r="F29" s="75" t="s">
        <v>133</v>
      </c>
      <c r="G29" s="75">
        <v>56</v>
      </c>
      <c r="H29" s="75">
        <v>480</v>
      </c>
      <c r="I29" s="76">
        <v>26880</v>
      </c>
    </row>
    <row r="30" spans="4:12" x14ac:dyDescent="0.25">
      <c r="D30" s="74">
        <v>147</v>
      </c>
      <c r="E30" s="75" t="s">
        <v>134</v>
      </c>
      <c r="F30" s="75" t="s">
        <v>135</v>
      </c>
      <c r="G30" s="75">
        <v>100</v>
      </c>
      <c r="H30" s="75">
        <v>180</v>
      </c>
      <c r="I30" s="76">
        <v>18000</v>
      </c>
    </row>
    <row r="31" spans="4:12" x14ac:dyDescent="0.25">
      <c r="D31" s="74">
        <v>149</v>
      </c>
      <c r="E31" s="75" t="s">
        <v>136</v>
      </c>
      <c r="F31" s="75" t="s">
        <v>137</v>
      </c>
      <c r="G31" s="75">
        <v>24</v>
      </c>
      <c r="H31" s="75">
        <v>380</v>
      </c>
      <c r="I31" s="76">
        <v>9120</v>
      </c>
    </row>
    <row r="32" spans="4:12" x14ac:dyDescent="0.25">
      <c r="D32" s="74">
        <v>151</v>
      </c>
      <c r="E32" s="75" t="s">
        <v>122</v>
      </c>
      <c r="F32" s="75" t="s">
        <v>138</v>
      </c>
      <c r="G32" s="75">
        <v>36</v>
      </c>
      <c r="H32" s="75">
        <v>600</v>
      </c>
      <c r="I32" s="76">
        <v>21600</v>
      </c>
    </row>
    <row r="33" spans="4:9" x14ac:dyDescent="0.25">
      <c r="D33" s="74">
        <v>153</v>
      </c>
      <c r="E33" s="75" t="s">
        <v>139</v>
      </c>
      <c r="F33" s="75" t="s">
        <v>140</v>
      </c>
      <c r="G33" s="75">
        <v>12</v>
      </c>
      <c r="H33" s="75">
        <v>4450</v>
      </c>
      <c r="I33" s="76">
        <v>53400</v>
      </c>
    </row>
    <row r="34" spans="4:9" ht="15.75" thickBot="1" x14ac:dyDescent="0.3">
      <c r="D34" s="78">
        <v>155</v>
      </c>
      <c r="E34" s="79" t="s">
        <v>98</v>
      </c>
      <c r="F34" s="79" t="s">
        <v>141</v>
      </c>
      <c r="G34" s="79">
        <v>18</v>
      </c>
      <c r="H34" s="79">
        <v>780</v>
      </c>
      <c r="I34" s="80">
        <v>14040</v>
      </c>
    </row>
  </sheetData>
  <mergeCells count="2">
    <mergeCell ref="K6:N7"/>
    <mergeCell ref="K18:L18"/>
  </mergeCells>
  <conditionalFormatting sqref="D7:I34">
    <cfRule type="expression" dxfId="6" priority="76">
      <formula>$D7=$K$9</formula>
    </cfRule>
  </conditionalFormatting>
  <dataValidations count="2">
    <dataValidation type="list" allowBlank="1" showInputMessage="1" showErrorMessage="1" sqref="K9 L12" xr:uid="{3B58CFED-C53D-42C5-8844-22E1BE113FD0}">
      <formula1>$D$7:$D$34</formula1>
    </dataValidation>
    <dataValidation type="list" allowBlank="1" showInputMessage="1" showErrorMessage="1" sqref="K20" xr:uid="{A3E9A17B-057E-4727-A45A-DA8556F302A2}">
      <formula1>$F$7:$F$34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1C3E-7EFB-461A-8348-58CD17A009B7}">
  <dimension ref="F5:R29"/>
  <sheetViews>
    <sheetView topLeftCell="D5" workbookViewId="0">
      <selection activeCell="Q10" sqref="Q10"/>
    </sheetView>
  </sheetViews>
  <sheetFormatPr defaultRowHeight="15" x14ac:dyDescent="0.25"/>
  <cols>
    <col min="5" max="5" width="10.85546875" bestFit="1" customWidth="1"/>
    <col min="6" max="6" width="6.42578125" bestFit="1" customWidth="1"/>
    <col min="7" max="7" width="9.5703125" bestFit="1" customWidth="1"/>
    <col min="11" max="11" width="7" bestFit="1" customWidth="1"/>
    <col min="12" max="12" width="8.85546875" bestFit="1" customWidth="1"/>
    <col min="13" max="13" width="11.7109375" bestFit="1" customWidth="1"/>
    <col min="14" max="14" width="10.42578125" bestFit="1" customWidth="1"/>
    <col min="15" max="15" width="10" bestFit="1" customWidth="1"/>
    <col min="16" max="16" width="13.5703125" bestFit="1" customWidth="1"/>
    <col min="17" max="17" width="18.140625" bestFit="1" customWidth="1"/>
  </cols>
  <sheetData>
    <row r="5" spans="6:18" ht="15.75" thickBot="1" x14ac:dyDescent="0.3"/>
    <row r="6" spans="6:18" x14ac:dyDescent="0.25">
      <c r="O6" s="174" t="s">
        <v>20</v>
      </c>
      <c r="P6" s="175"/>
      <c r="Q6" s="220"/>
    </row>
    <row r="7" spans="6:18" ht="15.75" thickBot="1" x14ac:dyDescent="0.3">
      <c r="G7" s="16"/>
      <c r="O7" s="176"/>
      <c r="P7" s="177"/>
      <c r="Q7" s="221"/>
    </row>
    <row r="8" spans="6:18" ht="15.75" thickBot="1" x14ac:dyDescent="0.3">
      <c r="F8" s="208" t="s">
        <v>16</v>
      </c>
      <c r="G8" s="209"/>
      <c r="H8" s="209"/>
      <c r="I8" s="208" t="s">
        <v>5</v>
      </c>
      <c r="J8" s="209"/>
      <c r="K8" s="209"/>
      <c r="L8" s="209"/>
      <c r="M8" s="210"/>
      <c r="N8" s="222" t="s">
        <v>17</v>
      </c>
      <c r="O8" s="223"/>
      <c r="P8" s="223"/>
      <c r="Q8" s="223"/>
      <c r="R8" s="224"/>
    </row>
    <row r="9" spans="6:18" ht="15.75" thickBot="1" x14ac:dyDescent="0.3">
      <c r="F9" s="15" t="s">
        <v>55</v>
      </c>
      <c r="G9" s="11" t="s">
        <v>4</v>
      </c>
      <c r="H9" s="11" t="s">
        <v>56</v>
      </c>
      <c r="I9" s="11" t="s">
        <v>6</v>
      </c>
      <c r="J9" s="11" t="s">
        <v>7</v>
      </c>
      <c r="K9" s="11" t="s">
        <v>8</v>
      </c>
      <c r="L9" s="11" t="s">
        <v>9</v>
      </c>
      <c r="M9" s="11" t="s">
        <v>10</v>
      </c>
      <c r="N9" s="11" t="s">
        <v>11</v>
      </c>
      <c r="O9" s="11" t="s">
        <v>12</v>
      </c>
      <c r="P9" s="11" t="s">
        <v>52</v>
      </c>
      <c r="Q9" s="11" t="s">
        <v>73</v>
      </c>
      <c r="R9" s="11" t="s">
        <v>19</v>
      </c>
    </row>
    <row r="10" spans="6:18" ht="15.75" thickBot="1" x14ac:dyDescent="0.3">
      <c r="F10" s="34">
        <v>1</v>
      </c>
      <c r="G10" s="35" t="s">
        <v>1</v>
      </c>
      <c r="H10" s="31"/>
      <c r="I10" s="2">
        <v>95</v>
      </c>
      <c r="J10" s="2">
        <v>91</v>
      </c>
      <c r="K10" s="2">
        <v>93</v>
      </c>
      <c r="L10" s="2">
        <v>91</v>
      </c>
      <c r="M10" s="2">
        <v>90</v>
      </c>
      <c r="N10" s="35">
        <f t="shared" ref="N10:N18" si="0">SUM(I10:M10)</f>
        <v>460</v>
      </c>
      <c r="O10" s="1">
        <v>500</v>
      </c>
      <c r="P10" s="47">
        <f t="shared" ref="P10:P18" si="1">N10/500*100</f>
        <v>92</v>
      </c>
      <c r="Q10" s="6" t="str">
        <f t="shared" ref="Q10:Q18" si="2">VLOOKUP(P10,$O$25:$Q$29,3,1)</f>
        <v>Excelent</v>
      </c>
      <c r="R10" s="6" t="str">
        <f>VLOOKUP(P10,$O$25:$Q$29,2,1)</f>
        <v>A</v>
      </c>
    </row>
    <row r="11" spans="6:18" ht="15.75" thickBot="1" x14ac:dyDescent="0.3">
      <c r="F11" s="38">
        <v>2</v>
      </c>
      <c r="G11" s="35" t="s">
        <v>0</v>
      </c>
      <c r="H11" s="31"/>
      <c r="I11" s="2">
        <v>79</v>
      </c>
      <c r="J11" s="2">
        <v>79</v>
      </c>
      <c r="K11" s="2">
        <f t="shared" ref="K11:K13" ca="1" si="3">RANDBETWEEN(50,100)</f>
        <v>84</v>
      </c>
      <c r="L11" s="2">
        <v>58</v>
      </c>
      <c r="M11" s="2">
        <v>82</v>
      </c>
      <c r="N11" s="35">
        <f t="shared" ca="1" si="0"/>
        <v>382</v>
      </c>
      <c r="O11" s="1">
        <v>500</v>
      </c>
      <c r="P11" s="47">
        <f t="shared" ca="1" si="1"/>
        <v>76.400000000000006</v>
      </c>
      <c r="Q11" s="6" t="str">
        <f t="shared" ca="1" si="2"/>
        <v>Average</v>
      </c>
      <c r="R11" s="6" t="str">
        <f t="shared" ref="R11:R18" ca="1" si="4">VLOOKUP(P11,$O$25:$Q$29,2,1)</f>
        <v>C</v>
      </c>
    </row>
    <row r="12" spans="6:18" ht="15.75" thickBot="1" x14ac:dyDescent="0.3">
      <c r="F12" s="34">
        <v>3</v>
      </c>
      <c r="G12" s="35" t="s">
        <v>53</v>
      </c>
      <c r="H12" s="31"/>
      <c r="I12" s="2">
        <v>34</v>
      </c>
      <c r="J12" s="2">
        <v>33</v>
      </c>
      <c r="K12" s="2">
        <f t="shared" ca="1" si="3"/>
        <v>78</v>
      </c>
      <c r="L12" s="2">
        <f ca="1">RANDBETWEEN(20,90)</f>
        <v>64</v>
      </c>
      <c r="M12" s="2">
        <f ca="1">RANDBETWEEN(20,90)</f>
        <v>70</v>
      </c>
      <c r="N12" s="35">
        <f t="shared" ca="1" si="0"/>
        <v>279</v>
      </c>
      <c r="O12" s="1">
        <v>500</v>
      </c>
      <c r="P12" s="47">
        <f t="shared" ca="1" si="1"/>
        <v>55.800000000000004</v>
      </c>
      <c r="Q12" s="6" t="str">
        <f t="shared" ca="1" si="2"/>
        <v>Need to Work Hard</v>
      </c>
      <c r="R12" s="6" t="str">
        <f ca="1">VLOOKUP(P12,$O$25:$Q$29,2,1)</f>
        <v>D</v>
      </c>
    </row>
    <row r="13" spans="6:18" ht="15.75" thickBot="1" x14ac:dyDescent="0.3">
      <c r="F13" s="38">
        <v>4</v>
      </c>
      <c r="G13" s="35" t="s">
        <v>36</v>
      </c>
      <c r="H13" s="31"/>
      <c r="I13" s="2">
        <v>42</v>
      </c>
      <c r="J13" s="2">
        <v>85</v>
      </c>
      <c r="K13" s="2">
        <f t="shared" ca="1" si="3"/>
        <v>96</v>
      </c>
      <c r="L13" s="2">
        <v>77</v>
      </c>
      <c r="M13" s="2">
        <f t="shared" ref="M13:M16" ca="1" si="5">RANDBETWEEN(20,90)</f>
        <v>71</v>
      </c>
      <c r="N13" s="35">
        <f t="shared" ca="1" si="0"/>
        <v>371</v>
      </c>
      <c r="O13" s="1">
        <v>500</v>
      </c>
      <c r="P13" s="47">
        <f t="shared" ca="1" si="1"/>
        <v>74.2</v>
      </c>
      <c r="Q13" s="6" t="str">
        <f t="shared" ca="1" si="2"/>
        <v>Average</v>
      </c>
      <c r="R13" s="6" t="str">
        <f t="shared" ca="1" si="4"/>
        <v>C</v>
      </c>
    </row>
    <row r="14" spans="6:18" ht="15.75" thickBot="1" x14ac:dyDescent="0.3">
      <c r="F14" s="34">
        <v>5</v>
      </c>
      <c r="G14" s="35" t="s">
        <v>54</v>
      </c>
      <c r="H14" s="31"/>
      <c r="I14" s="2">
        <f ca="1">RANDBETWEEN(50,100)</f>
        <v>79</v>
      </c>
      <c r="J14" s="2">
        <f t="shared" ref="J14:J18" ca="1" si="6">RANDBETWEEN(50,100)</f>
        <v>93</v>
      </c>
      <c r="K14" s="2">
        <f ca="1">RANDBETWEEN(50,100)</f>
        <v>69</v>
      </c>
      <c r="L14" s="2">
        <f ca="1">RANDBETWEEN(50,100)</f>
        <v>51</v>
      </c>
      <c r="M14" s="2">
        <f t="shared" ca="1" si="5"/>
        <v>56</v>
      </c>
      <c r="N14" s="35">
        <f t="shared" ca="1" si="0"/>
        <v>348</v>
      </c>
      <c r="O14" s="1">
        <v>500</v>
      </c>
      <c r="P14" s="47">
        <f t="shared" ca="1" si="1"/>
        <v>69.599999999999994</v>
      </c>
      <c r="Q14" s="6" t="str">
        <f t="shared" ca="1" si="2"/>
        <v>Need to Work Hard</v>
      </c>
      <c r="R14" s="6" t="str">
        <f t="shared" ca="1" si="4"/>
        <v>D</v>
      </c>
    </row>
    <row r="15" spans="6:18" ht="15.75" thickBot="1" x14ac:dyDescent="0.3">
      <c r="F15" s="34">
        <v>6</v>
      </c>
      <c r="G15" s="35" t="s">
        <v>57</v>
      </c>
      <c r="H15" s="31"/>
      <c r="I15" s="2">
        <f t="shared" ref="I15:I16" ca="1" si="7">RANDBETWEEN(50,100)</f>
        <v>61</v>
      </c>
      <c r="J15" s="2">
        <f t="shared" ca="1" si="6"/>
        <v>70</v>
      </c>
      <c r="K15" s="2">
        <f t="shared" ref="K15:K18" ca="1" si="8">RANDBETWEEN(50,100)</f>
        <v>71</v>
      </c>
      <c r="L15" s="2">
        <f t="shared" ref="L15:L16" ca="1" si="9">RANDBETWEEN(50,100)</f>
        <v>64</v>
      </c>
      <c r="M15" s="2">
        <f t="shared" ca="1" si="5"/>
        <v>75</v>
      </c>
      <c r="N15" s="35">
        <f t="shared" ca="1" si="0"/>
        <v>341</v>
      </c>
      <c r="O15" s="1">
        <v>500</v>
      </c>
      <c r="P15" s="47">
        <f t="shared" ca="1" si="1"/>
        <v>68.2</v>
      </c>
      <c r="Q15" s="6" t="str">
        <f t="shared" ca="1" si="2"/>
        <v>Need to Work Hard</v>
      </c>
      <c r="R15" s="6" t="str">
        <f t="shared" ca="1" si="4"/>
        <v>D</v>
      </c>
    </row>
    <row r="16" spans="6:18" ht="15.75" thickBot="1" x14ac:dyDescent="0.3">
      <c r="F16" s="34">
        <v>7</v>
      </c>
      <c r="G16" s="35" t="s">
        <v>58</v>
      </c>
      <c r="H16" s="31"/>
      <c r="I16" s="2">
        <f t="shared" ca="1" si="7"/>
        <v>57</v>
      </c>
      <c r="J16" s="2">
        <f t="shared" ca="1" si="6"/>
        <v>93</v>
      </c>
      <c r="K16" s="2">
        <f t="shared" ca="1" si="8"/>
        <v>85</v>
      </c>
      <c r="L16" s="2">
        <f t="shared" ca="1" si="9"/>
        <v>79</v>
      </c>
      <c r="M16" s="2">
        <f t="shared" ca="1" si="5"/>
        <v>46</v>
      </c>
      <c r="N16" s="35">
        <f t="shared" ca="1" si="0"/>
        <v>360</v>
      </c>
      <c r="O16" s="1">
        <v>500</v>
      </c>
      <c r="P16" s="47">
        <f t="shared" ca="1" si="1"/>
        <v>72</v>
      </c>
      <c r="Q16" s="6" t="str">
        <f t="shared" ca="1" si="2"/>
        <v>Average</v>
      </c>
      <c r="R16" s="6" t="str">
        <f t="shared" ca="1" si="4"/>
        <v>C</v>
      </c>
    </row>
    <row r="17" spans="6:18" ht="15.75" thickBot="1" x14ac:dyDescent="0.3">
      <c r="F17" s="34">
        <v>8</v>
      </c>
      <c r="G17" s="35" t="s">
        <v>59</v>
      </c>
      <c r="H17" s="31"/>
      <c r="I17" s="2">
        <f ca="1">RANDBETWEEN(80,100)</f>
        <v>85</v>
      </c>
      <c r="J17" s="2">
        <f ca="1">RANDBETWEEN(80,100)</f>
        <v>94</v>
      </c>
      <c r="K17" s="2">
        <f t="shared" ref="K17:M18" ca="1" si="10">RANDBETWEEN(80,100)</f>
        <v>93</v>
      </c>
      <c r="L17" s="2">
        <f t="shared" ca="1" si="10"/>
        <v>84</v>
      </c>
      <c r="M17" s="2">
        <f t="shared" ca="1" si="10"/>
        <v>99</v>
      </c>
      <c r="N17" s="35">
        <f t="shared" ca="1" si="0"/>
        <v>455</v>
      </c>
      <c r="O17" s="1">
        <v>500</v>
      </c>
      <c r="P17" s="47">
        <f t="shared" ca="1" si="1"/>
        <v>91</v>
      </c>
      <c r="Q17" s="6" t="str">
        <f t="shared" ca="1" si="2"/>
        <v>Excelent</v>
      </c>
      <c r="R17" s="6" t="str">
        <f t="shared" ca="1" si="4"/>
        <v>A</v>
      </c>
    </row>
    <row r="18" spans="6:18" ht="15.75" thickBot="1" x14ac:dyDescent="0.3">
      <c r="F18" s="34">
        <v>9</v>
      </c>
      <c r="G18" s="33" t="s">
        <v>60</v>
      </c>
      <c r="H18" s="32"/>
      <c r="I18" s="2">
        <f ca="1">RANDBETWEEN(80,100)</f>
        <v>92</v>
      </c>
      <c r="J18" s="2">
        <f t="shared" ca="1" si="6"/>
        <v>79</v>
      </c>
      <c r="K18" s="2">
        <f t="shared" ca="1" si="8"/>
        <v>76</v>
      </c>
      <c r="L18" s="2">
        <f t="shared" ca="1" si="10"/>
        <v>92</v>
      </c>
      <c r="M18" s="2">
        <f ca="1">RANDBETWEEN(80,100)</f>
        <v>85</v>
      </c>
      <c r="N18" s="35">
        <f t="shared" ca="1" si="0"/>
        <v>424</v>
      </c>
      <c r="O18" s="1">
        <v>500</v>
      </c>
      <c r="P18" s="47">
        <f t="shared" ca="1" si="1"/>
        <v>84.8</v>
      </c>
      <c r="Q18" s="6" t="str">
        <f t="shared" ca="1" si="2"/>
        <v>GooD</v>
      </c>
      <c r="R18" s="6" t="str">
        <f t="shared" ca="1" si="4"/>
        <v>B</v>
      </c>
    </row>
    <row r="19" spans="6:18" ht="15.75" thickBot="1" x14ac:dyDescent="0.3">
      <c r="F19" s="36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37"/>
    </row>
    <row r="22" spans="6:18" ht="15.75" thickBot="1" x14ac:dyDescent="0.3"/>
    <row r="23" spans="6:18" ht="15" customHeight="1" x14ac:dyDescent="0.25">
      <c r="F23" s="42"/>
      <c r="K23" s="28"/>
      <c r="N23" s="225" t="s">
        <v>74</v>
      </c>
      <c r="O23" s="226"/>
      <c r="P23" s="226"/>
      <c r="Q23" s="226"/>
      <c r="R23" s="227"/>
    </row>
    <row r="24" spans="6:18" ht="15.75" thickBot="1" x14ac:dyDescent="0.3">
      <c r="N24" s="228"/>
      <c r="O24" s="229"/>
      <c r="P24" s="229"/>
      <c r="Q24" s="229"/>
      <c r="R24" s="230"/>
    </row>
    <row r="25" spans="6:18" ht="15.75" thickBot="1" x14ac:dyDescent="0.3">
      <c r="O25" s="41">
        <v>0</v>
      </c>
      <c r="P25" s="41" t="s">
        <v>69</v>
      </c>
      <c r="Q25" s="43" t="s">
        <v>71</v>
      </c>
    </row>
    <row r="26" spans="6:18" ht="15.75" thickBot="1" x14ac:dyDescent="0.3">
      <c r="O26" s="39">
        <v>51</v>
      </c>
      <c r="P26" s="34" t="s">
        <v>68</v>
      </c>
      <c r="Q26" s="24" t="s">
        <v>72</v>
      </c>
    </row>
    <row r="27" spans="6:18" ht="15.75" thickBot="1" x14ac:dyDescent="0.3">
      <c r="O27" s="34">
        <v>70</v>
      </c>
      <c r="P27" s="34" t="s">
        <v>67</v>
      </c>
      <c r="Q27" s="24" t="s">
        <v>75</v>
      </c>
    </row>
    <row r="28" spans="6:18" ht="15.75" thickBot="1" x14ac:dyDescent="0.3">
      <c r="O28" s="39">
        <v>81</v>
      </c>
      <c r="P28" s="34" t="s">
        <v>66</v>
      </c>
      <c r="Q28" s="24" t="s">
        <v>76</v>
      </c>
    </row>
    <row r="29" spans="6:18" ht="15.75" thickBot="1" x14ac:dyDescent="0.3">
      <c r="O29" s="34">
        <v>90</v>
      </c>
      <c r="P29" s="40" t="s">
        <v>65</v>
      </c>
      <c r="Q29" s="24" t="s">
        <v>70</v>
      </c>
    </row>
  </sheetData>
  <mergeCells count="5">
    <mergeCell ref="O6:Q7"/>
    <mergeCell ref="F8:H8"/>
    <mergeCell ref="I8:M8"/>
    <mergeCell ref="N8:R8"/>
    <mergeCell ref="N23:R24"/>
  </mergeCells>
  <conditionalFormatting sqref="G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9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9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9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M18">
    <cfRule type="colorScale" priority="71">
      <colorScale>
        <cfvo type="min"/>
        <cfvo type="max"/>
        <color rgb="FFF8696B"/>
        <color rgb="FFFCFCFF"/>
      </colorScale>
    </cfRule>
  </conditionalFormatting>
  <conditionalFormatting sqref="N10:O18">
    <cfRule type="colorScale" priority="73">
      <colorScale>
        <cfvo type="min"/>
        <cfvo type="max"/>
        <color rgb="FFFCFCFF"/>
        <color rgb="FF63BE7B"/>
      </colorScale>
    </cfRule>
  </conditionalFormatting>
  <conditionalFormatting sqref="P10:P18">
    <cfRule type="colorScale" priority="1">
      <colorScale>
        <cfvo type="min"/>
        <cfvo type="max"/>
        <color rgb="FFF8696B"/>
        <color rgb="FFFCFCFF"/>
      </colorScale>
    </cfRule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{2BD5C627-6856-4A28-B9E5-27775A30CDB8}</x14:id>
        </ext>
      </extLst>
    </cfRule>
  </conditionalFormatting>
  <conditionalFormatting sqref="O25:P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J17:K17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D5C627-6856-4A28-B9E5-27775A30C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P10:P18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2FF8-3B7C-40B7-A643-D34DAF2809C2}">
  <dimension ref="B3:P12"/>
  <sheetViews>
    <sheetView workbookViewId="0">
      <selection activeCell="F16" sqref="F16"/>
    </sheetView>
  </sheetViews>
  <sheetFormatPr defaultRowHeight="15" x14ac:dyDescent="0.25"/>
  <cols>
    <col min="2" max="2" width="11.7109375" bestFit="1" customWidth="1"/>
    <col min="3" max="3" width="8.7109375" bestFit="1" customWidth="1"/>
    <col min="4" max="4" width="8.140625" bestFit="1" customWidth="1"/>
    <col min="5" max="5" width="9.5703125" bestFit="1" customWidth="1"/>
    <col min="6" max="6" width="7.5703125" bestFit="1" customWidth="1"/>
    <col min="7" max="7" width="8.140625" bestFit="1" customWidth="1"/>
    <col min="8" max="8" width="9" bestFit="1" customWidth="1"/>
    <col min="9" max="9" width="9.7109375" bestFit="1" customWidth="1"/>
    <col min="14" max="14" width="11.7109375" bestFit="1" customWidth="1"/>
    <col min="16" max="16" width="3.140625" bestFit="1" customWidth="1"/>
  </cols>
  <sheetData>
    <row r="3" spans="2:16" ht="26.25" customHeight="1" x14ac:dyDescent="0.25">
      <c r="N3" s="234" t="s">
        <v>172</v>
      </c>
      <c r="O3" s="234"/>
    </row>
    <row r="4" spans="2:16" ht="15.75" customHeight="1" thickBot="1" x14ac:dyDescent="0.3">
      <c r="N4" s="234"/>
      <c r="O4" s="234"/>
    </row>
    <row r="5" spans="2:16" ht="15.75" customHeight="1" thickBot="1" x14ac:dyDescent="0.3">
      <c r="B5" s="102" t="s">
        <v>55</v>
      </c>
      <c r="C5" s="91">
        <v>1</v>
      </c>
      <c r="D5" s="91">
        <v>2</v>
      </c>
      <c r="E5" s="91">
        <v>3</v>
      </c>
      <c r="F5" s="95">
        <v>4</v>
      </c>
      <c r="G5" s="91">
        <v>5</v>
      </c>
      <c r="H5" s="95">
        <v>6</v>
      </c>
      <c r="I5" s="91">
        <v>7</v>
      </c>
      <c r="J5" s="95">
        <v>8</v>
      </c>
      <c r="K5" s="91">
        <v>9</v>
      </c>
      <c r="N5" s="232" t="s">
        <v>174</v>
      </c>
      <c r="O5" s="233"/>
    </row>
    <row r="6" spans="2:16" ht="15.75" thickBot="1" x14ac:dyDescent="0.3">
      <c r="B6" s="103" t="s">
        <v>4</v>
      </c>
      <c r="C6" s="92" t="s">
        <v>1</v>
      </c>
      <c r="D6" s="92" t="s">
        <v>0</v>
      </c>
      <c r="E6" s="92" t="s">
        <v>53</v>
      </c>
      <c r="F6" s="96" t="s">
        <v>36</v>
      </c>
      <c r="G6" s="92" t="s">
        <v>54</v>
      </c>
      <c r="H6" s="96" t="s">
        <v>57</v>
      </c>
      <c r="I6" s="92" t="s">
        <v>58</v>
      </c>
      <c r="J6" s="96" t="s">
        <v>59</v>
      </c>
      <c r="K6" s="92" t="s">
        <v>60</v>
      </c>
      <c r="N6" s="107" t="s">
        <v>4</v>
      </c>
      <c r="O6" s="108" t="s">
        <v>0</v>
      </c>
    </row>
    <row r="7" spans="2:16" ht="15.75" thickBot="1" x14ac:dyDescent="0.3">
      <c r="B7" s="102" t="s">
        <v>56</v>
      </c>
      <c r="C7" s="93" t="s">
        <v>78</v>
      </c>
      <c r="D7" s="93" t="s">
        <v>78</v>
      </c>
      <c r="E7" s="93" t="s">
        <v>165</v>
      </c>
      <c r="F7" s="97" t="s">
        <v>77</v>
      </c>
      <c r="G7" s="93" t="s">
        <v>62</v>
      </c>
      <c r="H7" s="97" t="s">
        <v>166</v>
      </c>
      <c r="I7" s="93" t="s">
        <v>167</v>
      </c>
      <c r="J7" s="97" t="s">
        <v>168</v>
      </c>
      <c r="K7" s="93" t="s">
        <v>169</v>
      </c>
      <c r="N7" s="106" t="s">
        <v>56</v>
      </c>
      <c r="O7" s="105" t="str">
        <f>HLOOKUP(O6,C6:K12,2,0)</f>
        <v>shahbaz</v>
      </c>
      <c r="P7" s="231" t="s">
        <v>173</v>
      </c>
    </row>
    <row r="8" spans="2:16" ht="15.75" thickBot="1" x14ac:dyDescent="0.3">
      <c r="B8" s="102" t="s">
        <v>6</v>
      </c>
      <c r="C8" s="92">
        <v>95</v>
      </c>
      <c r="D8" s="92">
        <v>79</v>
      </c>
      <c r="E8" s="92">
        <v>34</v>
      </c>
      <c r="F8" s="96">
        <v>42</v>
      </c>
      <c r="G8" s="92">
        <f t="shared" ref="G8:I11" ca="1" si="0">RANDBETWEEN(50,100)</f>
        <v>93</v>
      </c>
      <c r="H8" s="96">
        <f t="shared" ca="1" si="0"/>
        <v>65</v>
      </c>
      <c r="I8" s="92">
        <f t="shared" ca="1" si="0"/>
        <v>92</v>
      </c>
      <c r="J8" s="96">
        <f ca="1">RANDBETWEEN(80,100)</f>
        <v>83</v>
      </c>
      <c r="K8" s="92">
        <f ca="1">RANDBETWEEN(80,100)</f>
        <v>98</v>
      </c>
      <c r="N8" s="106" t="s">
        <v>6</v>
      </c>
      <c r="O8" s="104">
        <f>HLOOKUP(O6,C6:K12,3,0)</f>
        <v>79</v>
      </c>
      <c r="P8" s="231"/>
    </row>
    <row r="9" spans="2:16" ht="15.75" thickBot="1" x14ac:dyDescent="0.3">
      <c r="B9" s="102" t="s">
        <v>7</v>
      </c>
      <c r="C9" s="92">
        <v>91</v>
      </c>
      <c r="D9" s="92">
        <v>79</v>
      </c>
      <c r="E9" s="92">
        <v>33</v>
      </c>
      <c r="F9" s="96">
        <v>85</v>
      </c>
      <c r="G9" s="92">
        <f t="shared" ca="1" si="0"/>
        <v>99</v>
      </c>
      <c r="H9" s="96">
        <f t="shared" ca="1" si="0"/>
        <v>81</v>
      </c>
      <c r="I9" s="92">
        <f t="shared" ca="1" si="0"/>
        <v>64</v>
      </c>
      <c r="J9" s="96">
        <f ca="1">RANDBETWEEN(50,100)</f>
        <v>56</v>
      </c>
      <c r="K9" s="92">
        <f ca="1">RANDBETWEEN(50,100)</f>
        <v>97</v>
      </c>
      <c r="N9" s="106" t="s">
        <v>7</v>
      </c>
      <c r="O9" s="105">
        <f>HLOOKUP(O6,C6:K12,4,0)</f>
        <v>79</v>
      </c>
      <c r="P9" s="231"/>
    </row>
    <row r="10" spans="2:16" ht="15.75" thickBot="1" x14ac:dyDescent="0.3">
      <c r="B10" s="102" t="s">
        <v>8</v>
      </c>
      <c r="C10" s="92">
        <v>93</v>
      </c>
      <c r="D10" s="92">
        <f ca="1">RANDBETWEEN(50,100)</f>
        <v>73</v>
      </c>
      <c r="E10" s="92">
        <f ca="1">RANDBETWEEN(50,100)</f>
        <v>86</v>
      </c>
      <c r="F10" s="96">
        <f ca="1">RANDBETWEEN(50,100)</f>
        <v>89</v>
      </c>
      <c r="G10" s="92">
        <f t="shared" ca="1" si="0"/>
        <v>59</v>
      </c>
      <c r="H10" s="96">
        <f t="shared" ca="1" si="0"/>
        <v>96</v>
      </c>
      <c r="I10" s="92">
        <f t="shared" ca="1" si="0"/>
        <v>71</v>
      </c>
      <c r="J10" s="96">
        <f ca="1">RANDBETWEEN(50,100)</f>
        <v>75</v>
      </c>
      <c r="K10" s="92">
        <f ca="1">RANDBETWEEN(50,100)</f>
        <v>75</v>
      </c>
      <c r="N10" s="106" t="s">
        <v>8</v>
      </c>
      <c r="O10" s="105">
        <f ca="1">HLOOKUP(O6,C6:K12,5,0)</f>
        <v>73</v>
      </c>
      <c r="P10" s="231"/>
    </row>
    <row r="11" spans="2:16" ht="15.75" thickBot="1" x14ac:dyDescent="0.3">
      <c r="B11" s="103" t="s">
        <v>9</v>
      </c>
      <c r="C11" s="92">
        <v>91</v>
      </c>
      <c r="D11" s="92">
        <v>58</v>
      </c>
      <c r="E11" s="92">
        <f ca="1">RANDBETWEEN(20,90)</f>
        <v>30</v>
      </c>
      <c r="F11" s="96">
        <v>77</v>
      </c>
      <c r="G11" s="92">
        <f t="shared" ca="1" si="0"/>
        <v>100</v>
      </c>
      <c r="H11" s="96">
        <f t="shared" ca="1" si="0"/>
        <v>67</v>
      </c>
      <c r="I11" s="92">
        <f t="shared" ca="1" si="0"/>
        <v>87</v>
      </c>
      <c r="J11" s="96">
        <f ca="1">RANDBETWEEN(80,100)</f>
        <v>97</v>
      </c>
      <c r="K11" s="92">
        <f ca="1">RANDBETWEEN(80,100)</f>
        <v>91</v>
      </c>
      <c r="N11" s="106" t="s">
        <v>9</v>
      </c>
      <c r="O11" s="105">
        <f>HLOOKUP(O6,C6:K12,6,0)</f>
        <v>58</v>
      </c>
      <c r="P11" s="231"/>
    </row>
    <row r="12" spans="2:16" ht="15.75" thickBot="1" x14ac:dyDescent="0.3">
      <c r="B12" s="102" t="s">
        <v>10</v>
      </c>
      <c r="C12" s="94">
        <v>90</v>
      </c>
      <c r="D12" s="94">
        <v>82</v>
      </c>
      <c r="E12" s="94">
        <f ca="1">RANDBETWEEN(20,90)</f>
        <v>64</v>
      </c>
      <c r="F12" s="98">
        <f ca="1">RANDBETWEEN(20,90)</f>
        <v>86</v>
      </c>
      <c r="G12" s="94">
        <f ca="1">RANDBETWEEN(20,90)</f>
        <v>87</v>
      </c>
      <c r="H12" s="98">
        <f ca="1">RANDBETWEEN(20,90)</f>
        <v>33</v>
      </c>
      <c r="I12" s="94">
        <f ca="1">RANDBETWEEN(20,90)</f>
        <v>31</v>
      </c>
      <c r="J12" s="98">
        <f ca="1">RANDBETWEEN(80,100)</f>
        <v>99</v>
      </c>
      <c r="K12" s="94">
        <f ca="1">RANDBETWEEN(80,100)</f>
        <v>99</v>
      </c>
      <c r="N12" s="106" t="s">
        <v>10</v>
      </c>
      <c r="O12" s="105">
        <f>HLOOKUP(O6,C6:K12,7,0)</f>
        <v>82</v>
      </c>
      <c r="P12" s="231"/>
    </row>
  </sheetData>
  <mergeCells count="3">
    <mergeCell ref="P7:P12"/>
    <mergeCell ref="N5:O5"/>
    <mergeCell ref="N3:O4"/>
  </mergeCells>
  <conditionalFormatting sqref="B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K12">
    <cfRule type="colorScale" priority="17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923C-D9DF-4AEB-96F8-837AC96F9DAC}">
  <dimension ref="B2:X27"/>
  <sheetViews>
    <sheetView tabSelected="1" topLeftCell="A3" zoomScale="80" zoomScaleNormal="80" workbookViewId="0">
      <selection activeCell="AB23" sqref="AB23"/>
    </sheetView>
  </sheetViews>
  <sheetFormatPr defaultRowHeight="15" x14ac:dyDescent="0.25"/>
  <cols>
    <col min="2" max="3" width="9.28515625" bestFit="1" customWidth="1"/>
    <col min="4" max="19" width="4.42578125" bestFit="1" customWidth="1"/>
    <col min="20" max="20" width="11.28515625" bestFit="1" customWidth="1"/>
    <col min="21" max="21" width="10.28515625" bestFit="1" customWidth="1"/>
    <col min="22" max="22" width="8.5703125" bestFit="1" customWidth="1"/>
    <col min="23" max="23" width="6" bestFit="1" customWidth="1"/>
    <col min="24" max="24" width="11.5703125" bestFit="1" customWidth="1"/>
  </cols>
  <sheetData>
    <row r="2" spans="2:24" ht="15.75" thickBot="1" x14ac:dyDescent="0.3"/>
    <row r="3" spans="2:24" ht="47.25" thickBot="1" x14ac:dyDescent="0.3">
      <c r="B3" s="120"/>
      <c r="C3" s="120"/>
      <c r="D3" s="135" t="s">
        <v>193</v>
      </c>
      <c r="E3" s="136" t="s">
        <v>189</v>
      </c>
      <c r="F3" s="137" t="s">
        <v>191</v>
      </c>
      <c r="G3" s="136" t="s">
        <v>192</v>
      </c>
      <c r="H3" s="136" t="s">
        <v>194</v>
      </c>
      <c r="I3" s="136" t="s">
        <v>190</v>
      </c>
      <c r="J3" s="136" t="s">
        <v>188</v>
      </c>
      <c r="K3" s="136" t="s">
        <v>193</v>
      </c>
      <c r="L3" s="136" t="s">
        <v>189</v>
      </c>
      <c r="M3" s="137" t="s">
        <v>191</v>
      </c>
      <c r="N3" s="136" t="s">
        <v>192</v>
      </c>
      <c r="O3" s="136" t="s">
        <v>194</v>
      </c>
      <c r="P3" s="136" t="s">
        <v>190</v>
      </c>
      <c r="Q3" s="136" t="s">
        <v>188</v>
      </c>
      <c r="R3" s="136" t="s">
        <v>193</v>
      </c>
      <c r="S3" s="138" t="s">
        <v>189</v>
      </c>
    </row>
    <row r="4" spans="2:24" ht="19.5" thickBot="1" x14ac:dyDescent="0.3">
      <c r="B4" s="139" t="s">
        <v>187</v>
      </c>
      <c r="C4" s="140" t="s">
        <v>4</v>
      </c>
      <c r="D4" s="141">
        <v>1</v>
      </c>
      <c r="E4" s="141">
        <v>3</v>
      </c>
      <c r="F4" s="142">
        <v>5</v>
      </c>
      <c r="G4" s="141">
        <v>7</v>
      </c>
      <c r="H4" s="141">
        <v>9</v>
      </c>
      <c r="I4" s="141">
        <v>11</v>
      </c>
      <c r="J4" s="141">
        <v>13</v>
      </c>
      <c r="K4" s="141">
        <v>15</v>
      </c>
      <c r="L4" s="141">
        <v>17</v>
      </c>
      <c r="M4" s="142">
        <v>19</v>
      </c>
      <c r="N4" s="141">
        <v>21</v>
      </c>
      <c r="O4" s="141">
        <v>23</v>
      </c>
      <c r="P4" s="141">
        <v>25</v>
      </c>
      <c r="Q4" s="141">
        <v>27</v>
      </c>
      <c r="R4" s="141">
        <v>29</v>
      </c>
      <c r="S4" s="141">
        <v>31</v>
      </c>
      <c r="T4" s="140" t="s">
        <v>195</v>
      </c>
      <c r="U4" s="140" t="s">
        <v>197</v>
      </c>
      <c r="V4" s="140" t="s">
        <v>201</v>
      </c>
      <c r="W4" s="140" t="s">
        <v>198</v>
      </c>
      <c r="X4" s="143" t="s">
        <v>199</v>
      </c>
    </row>
    <row r="5" spans="2:24" x14ac:dyDescent="0.25">
      <c r="B5" s="122">
        <v>101</v>
      </c>
      <c r="C5" s="123" t="s">
        <v>46</v>
      </c>
      <c r="D5" s="123" t="s">
        <v>200</v>
      </c>
      <c r="E5" s="123" t="s">
        <v>200</v>
      </c>
      <c r="F5" s="124" t="s">
        <v>196</v>
      </c>
      <c r="G5" s="123" t="s">
        <v>200</v>
      </c>
      <c r="H5" s="123" t="s">
        <v>200</v>
      </c>
      <c r="I5" s="123" t="s">
        <v>200</v>
      </c>
      <c r="J5" s="123" t="s">
        <v>200</v>
      </c>
      <c r="K5" s="123" t="s">
        <v>200</v>
      </c>
      <c r="L5" s="123" t="s">
        <v>200</v>
      </c>
      <c r="M5" s="124" t="s">
        <v>196</v>
      </c>
      <c r="N5" s="123" t="s">
        <v>200</v>
      </c>
      <c r="O5" s="123" t="s">
        <v>200</v>
      </c>
      <c r="P5" s="123" t="s">
        <v>200</v>
      </c>
      <c r="Q5" s="123" t="s">
        <v>200</v>
      </c>
      <c r="R5" s="123" t="s">
        <v>200</v>
      </c>
      <c r="S5" s="123" t="s">
        <v>200</v>
      </c>
      <c r="T5" s="123">
        <f>COUNTIF($D5:$S5,"P")</f>
        <v>14</v>
      </c>
      <c r="U5" s="123">
        <f>COUNTIF($D5:$S5,"A")</f>
        <v>0</v>
      </c>
      <c r="V5" s="123">
        <f>SUM(T5:U5)</f>
        <v>14</v>
      </c>
      <c r="W5" s="133">
        <f t="shared" ref="W5:W24" si="0">T5/V5*100</f>
        <v>100</v>
      </c>
      <c r="X5" s="125" t="str">
        <f>IF(W5&gt;=75,"ELIGIBLE","N/E")</f>
        <v>ELIGIBLE</v>
      </c>
    </row>
    <row r="6" spans="2:24" x14ac:dyDescent="0.25">
      <c r="B6" s="126">
        <v>102</v>
      </c>
      <c r="C6" s="121" t="s">
        <v>202</v>
      </c>
      <c r="D6" s="121" t="s">
        <v>200</v>
      </c>
      <c r="E6" s="121" t="s">
        <v>200</v>
      </c>
      <c r="F6" s="127" t="s">
        <v>196</v>
      </c>
      <c r="G6" s="121" t="s">
        <v>200</v>
      </c>
      <c r="H6" s="121" t="s">
        <v>200</v>
      </c>
      <c r="I6" s="121" t="s">
        <v>200</v>
      </c>
      <c r="J6" s="121" t="s">
        <v>200</v>
      </c>
      <c r="K6" s="121" t="s">
        <v>200</v>
      </c>
      <c r="L6" s="121" t="s">
        <v>200</v>
      </c>
      <c r="M6" s="127" t="s">
        <v>196</v>
      </c>
      <c r="N6" s="121" t="s">
        <v>200</v>
      </c>
      <c r="O6" s="121" t="s">
        <v>200</v>
      </c>
      <c r="P6" s="121" t="s">
        <v>200</v>
      </c>
      <c r="Q6" s="121" t="s">
        <v>200</v>
      </c>
      <c r="R6" s="121" t="s">
        <v>200</v>
      </c>
      <c r="S6" s="121" t="s">
        <v>200</v>
      </c>
      <c r="T6" s="121">
        <f>COUNTIF($D6:$S6,"P")</f>
        <v>14</v>
      </c>
      <c r="U6" s="121">
        <f t="shared" ref="U6:U24" si="1">COUNTIF($D6:$S6,"A")</f>
        <v>0</v>
      </c>
      <c r="V6" s="121">
        <f t="shared" ref="V6:V24" si="2">SUM(T6:U6)</f>
        <v>14</v>
      </c>
      <c r="W6" s="133">
        <f t="shared" si="0"/>
        <v>100</v>
      </c>
      <c r="X6" s="128" t="str">
        <f t="shared" ref="X6:X24" si="3">IF(W6&gt;=75,"ELIGIBLE","N/E")</f>
        <v>ELIGIBLE</v>
      </c>
    </row>
    <row r="7" spans="2:24" x14ac:dyDescent="0.25">
      <c r="B7" s="126">
        <v>103</v>
      </c>
      <c r="C7" s="121" t="s">
        <v>203</v>
      </c>
      <c r="D7" s="121" t="s">
        <v>200</v>
      </c>
      <c r="E7" s="121" t="s">
        <v>200</v>
      </c>
      <c r="F7" s="127" t="s">
        <v>196</v>
      </c>
      <c r="G7" s="121" t="s">
        <v>200</v>
      </c>
      <c r="H7" s="121" t="s">
        <v>65</v>
      </c>
      <c r="I7" s="121" t="s">
        <v>200</v>
      </c>
      <c r="J7" s="121" t="s">
        <v>65</v>
      </c>
      <c r="K7" s="121" t="s">
        <v>200</v>
      </c>
      <c r="L7" s="121" t="s">
        <v>200</v>
      </c>
      <c r="M7" s="127" t="s">
        <v>196</v>
      </c>
      <c r="N7" s="121" t="s">
        <v>65</v>
      </c>
      <c r="O7" s="121" t="s">
        <v>200</v>
      </c>
      <c r="P7" s="121" t="s">
        <v>200</v>
      </c>
      <c r="Q7" s="121" t="s">
        <v>200</v>
      </c>
      <c r="R7" s="121" t="s">
        <v>65</v>
      </c>
      <c r="S7" s="121" t="s">
        <v>200</v>
      </c>
      <c r="T7" s="121">
        <f t="shared" ref="T7:T24" si="4">COUNTIF($D7:$S7,"P")</f>
        <v>10</v>
      </c>
      <c r="U7" s="121">
        <f t="shared" si="1"/>
        <v>4</v>
      </c>
      <c r="V7" s="121">
        <f t="shared" si="2"/>
        <v>14</v>
      </c>
      <c r="W7" s="133">
        <f t="shared" si="0"/>
        <v>71.428571428571431</v>
      </c>
      <c r="X7" s="128" t="str">
        <f t="shared" si="3"/>
        <v>N/E</v>
      </c>
    </row>
    <row r="8" spans="2:24" x14ac:dyDescent="0.25">
      <c r="B8" s="126">
        <v>104</v>
      </c>
      <c r="C8" s="121" t="s">
        <v>204</v>
      </c>
      <c r="D8" s="121" t="s">
        <v>200</v>
      </c>
      <c r="E8" s="121" t="s">
        <v>200</v>
      </c>
      <c r="F8" s="127" t="s">
        <v>196</v>
      </c>
      <c r="G8" s="121" t="s">
        <v>200</v>
      </c>
      <c r="H8" s="121" t="s">
        <v>200</v>
      </c>
      <c r="I8" s="121" t="s">
        <v>200</v>
      </c>
      <c r="J8" s="121" t="s">
        <v>200</v>
      </c>
      <c r="K8" s="121" t="s">
        <v>200</v>
      </c>
      <c r="L8" s="121" t="s">
        <v>200</v>
      </c>
      <c r="M8" s="127" t="s">
        <v>196</v>
      </c>
      <c r="N8" s="121" t="s">
        <v>200</v>
      </c>
      <c r="O8" s="121" t="s">
        <v>200</v>
      </c>
      <c r="P8" s="121" t="s">
        <v>200</v>
      </c>
      <c r="Q8" s="121" t="s">
        <v>200</v>
      </c>
      <c r="R8" s="121" t="s">
        <v>65</v>
      </c>
      <c r="S8" s="121" t="s">
        <v>200</v>
      </c>
      <c r="T8" s="121">
        <f t="shared" si="4"/>
        <v>13</v>
      </c>
      <c r="U8" s="121">
        <f t="shared" si="1"/>
        <v>1</v>
      </c>
      <c r="V8" s="121">
        <f t="shared" si="2"/>
        <v>14</v>
      </c>
      <c r="W8" s="133">
        <f t="shared" si="0"/>
        <v>92.857142857142861</v>
      </c>
      <c r="X8" s="128" t="str">
        <f t="shared" si="3"/>
        <v>ELIGIBLE</v>
      </c>
    </row>
    <row r="9" spans="2:24" x14ac:dyDescent="0.25">
      <c r="B9" s="126">
        <v>105</v>
      </c>
      <c r="C9" s="121" t="s">
        <v>205</v>
      </c>
      <c r="D9" s="121" t="s">
        <v>200</v>
      </c>
      <c r="E9" s="121" t="s">
        <v>200</v>
      </c>
      <c r="F9" s="127" t="s">
        <v>196</v>
      </c>
      <c r="G9" s="121" t="s">
        <v>200</v>
      </c>
      <c r="H9" s="121" t="s">
        <v>200</v>
      </c>
      <c r="I9" s="121" t="s">
        <v>200</v>
      </c>
      <c r="J9" s="121" t="s">
        <v>200</v>
      </c>
      <c r="K9" s="121" t="s">
        <v>65</v>
      </c>
      <c r="L9" s="121" t="s">
        <v>200</v>
      </c>
      <c r="M9" s="127" t="s">
        <v>196</v>
      </c>
      <c r="N9" s="121" t="s">
        <v>200</v>
      </c>
      <c r="O9" s="121" t="s">
        <v>200</v>
      </c>
      <c r="P9" s="121" t="s">
        <v>200</v>
      </c>
      <c r="Q9" s="121" t="s">
        <v>200</v>
      </c>
      <c r="R9" s="121" t="s">
        <v>200</v>
      </c>
      <c r="S9" s="121" t="s">
        <v>200</v>
      </c>
      <c r="T9" s="121">
        <f t="shared" si="4"/>
        <v>13</v>
      </c>
      <c r="U9" s="121">
        <f t="shared" si="1"/>
        <v>1</v>
      </c>
      <c r="V9" s="121">
        <f t="shared" si="2"/>
        <v>14</v>
      </c>
      <c r="W9" s="133">
        <f t="shared" si="0"/>
        <v>92.857142857142861</v>
      </c>
      <c r="X9" s="128" t="str">
        <f t="shared" si="3"/>
        <v>ELIGIBLE</v>
      </c>
    </row>
    <row r="10" spans="2:24" x14ac:dyDescent="0.25">
      <c r="B10" s="126">
        <v>106</v>
      </c>
      <c r="C10" s="121" t="s">
        <v>206</v>
      </c>
      <c r="D10" s="121" t="s">
        <v>200</v>
      </c>
      <c r="E10" s="121" t="s">
        <v>200</v>
      </c>
      <c r="F10" s="127" t="s">
        <v>196</v>
      </c>
      <c r="G10" s="121" t="s">
        <v>200</v>
      </c>
      <c r="H10" s="121" t="s">
        <v>200</v>
      </c>
      <c r="I10" s="121" t="s">
        <v>200</v>
      </c>
      <c r="J10" s="121" t="s">
        <v>200</v>
      </c>
      <c r="K10" s="121" t="s">
        <v>200</v>
      </c>
      <c r="L10" s="121" t="s">
        <v>200</v>
      </c>
      <c r="M10" s="127" t="s">
        <v>196</v>
      </c>
      <c r="N10" s="121" t="s">
        <v>65</v>
      </c>
      <c r="O10" s="121" t="s">
        <v>200</v>
      </c>
      <c r="P10" s="121" t="s">
        <v>200</v>
      </c>
      <c r="Q10" s="121" t="s">
        <v>200</v>
      </c>
      <c r="R10" s="121" t="s">
        <v>200</v>
      </c>
      <c r="S10" s="121" t="s">
        <v>200</v>
      </c>
      <c r="T10" s="121">
        <f t="shared" si="4"/>
        <v>13</v>
      </c>
      <c r="U10" s="121">
        <f t="shared" si="1"/>
        <v>1</v>
      </c>
      <c r="V10" s="121">
        <f t="shared" si="2"/>
        <v>14</v>
      </c>
      <c r="W10" s="133">
        <f t="shared" si="0"/>
        <v>92.857142857142861</v>
      </c>
      <c r="X10" s="128" t="str">
        <f t="shared" si="3"/>
        <v>ELIGIBLE</v>
      </c>
    </row>
    <row r="11" spans="2:24" x14ac:dyDescent="0.25">
      <c r="B11" s="126">
        <v>107</v>
      </c>
      <c r="C11" s="121" t="s">
        <v>207</v>
      </c>
      <c r="D11" s="121" t="s">
        <v>200</v>
      </c>
      <c r="E11" s="121" t="s">
        <v>200</v>
      </c>
      <c r="F11" s="127" t="s">
        <v>196</v>
      </c>
      <c r="G11" s="121" t="s">
        <v>200</v>
      </c>
      <c r="H11" s="121" t="s">
        <v>200</v>
      </c>
      <c r="I11" s="121" t="s">
        <v>65</v>
      </c>
      <c r="J11" s="121" t="s">
        <v>200</v>
      </c>
      <c r="K11" s="121" t="s">
        <v>200</v>
      </c>
      <c r="L11" s="121" t="s">
        <v>200</v>
      </c>
      <c r="M11" s="127" t="s">
        <v>196</v>
      </c>
      <c r="N11" s="121" t="s">
        <v>200</v>
      </c>
      <c r="O11" s="121" t="s">
        <v>200</v>
      </c>
      <c r="P11" s="121" t="s">
        <v>65</v>
      </c>
      <c r="Q11" s="121" t="s">
        <v>200</v>
      </c>
      <c r="R11" s="121" t="s">
        <v>65</v>
      </c>
      <c r="S11" s="121" t="s">
        <v>200</v>
      </c>
      <c r="T11" s="121">
        <f t="shared" si="4"/>
        <v>11</v>
      </c>
      <c r="U11" s="121">
        <f t="shared" si="1"/>
        <v>3</v>
      </c>
      <c r="V11" s="121">
        <f t="shared" si="2"/>
        <v>14</v>
      </c>
      <c r="W11" s="133">
        <f t="shared" si="0"/>
        <v>78.571428571428569</v>
      </c>
      <c r="X11" s="128" t="str">
        <f t="shared" si="3"/>
        <v>ELIGIBLE</v>
      </c>
    </row>
    <row r="12" spans="2:24" x14ac:dyDescent="0.25">
      <c r="B12" s="126">
        <v>108</v>
      </c>
      <c r="C12" s="121" t="s">
        <v>208</v>
      </c>
      <c r="D12" s="121" t="s">
        <v>200</v>
      </c>
      <c r="E12" s="121" t="s">
        <v>200</v>
      </c>
      <c r="F12" s="127" t="s">
        <v>196</v>
      </c>
      <c r="G12" s="121" t="s">
        <v>200</v>
      </c>
      <c r="H12" s="121" t="s">
        <v>200</v>
      </c>
      <c r="I12" s="121" t="s">
        <v>200</v>
      </c>
      <c r="J12" s="121" t="s">
        <v>200</v>
      </c>
      <c r="K12" s="121" t="s">
        <v>200</v>
      </c>
      <c r="L12" s="121" t="s">
        <v>200</v>
      </c>
      <c r="M12" s="127" t="s">
        <v>196</v>
      </c>
      <c r="N12" s="121" t="s">
        <v>200</v>
      </c>
      <c r="O12" s="121" t="s">
        <v>200</v>
      </c>
      <c r="P12" s="121" t="s">
        <v>200</v>
      </c>
      <c r="Q12" s="121" t="s">
        <v>200</v>
      </c>
      <c r="R12" s="121" t="s">
        <v>200</v>
      </c>
      <c r="S12" s="121" t="s">
        <v>200</v>
      </c>
      <c r="T12" s="121">
        <f t="shared" si="4"/>
        <v>14</v>
      </c>
      <c r="U12" s="121">
        <f t="shared" si="1"/>
        <v>0</v>
      </c>
      <c r="V12" s="121">
        <f t="shared" si="2"/>
        <v>14</v>
      </c>
      <c r="W12" s="133">
        <f t="shared" si="0"/>
        <v>100</v>
      </c>
      <c r="X12" s="128" t="str">
        <f t="shared" si="3"/>
        <v>ELIGIBLE</v>
      </c>
    </row>
    <row r="13" spans="2:24" x14ac:dyDescent="0.25">
      <c r="B13" s="126">
        <v>109</v>
      </c>
      <c r="C13" s="121" t="s">
        <v>98</v>
      </c>
      <c r="D13" s="121" t="s">
        <v>200</v>
      </c>
      <c r="E13" s="121" t="s">
        <v>200</v>
      </c>
      <c r="F13" s="127" t="s">
        <v>196</v>
      </c>
      <c r="G13" s="121" t="s">
        <v>200</v>
      </c>
      <c r="H13" s="121" t="s">
        <v>200</v>
      </c>
      <c r="I13" s="121" t="s">
        <v>200</v>
      </c>
      <c r="J13" s="121" t="s">
        <v>200</v>
      </c>
      <c r="K13" s="121" t="s">
        <v>200</v>
      </c>
      <c r="L13" s="121" t="s">
        <v>200</v>
      </c>
      <c r="M13" s="127" t="s">
        <v>196</v>
      </c>
      <c r="N13" s="121" t="s">
        <v>200</v>
      </c>
      <c r="O13" s="121" t="s">
        <v>200</v>
      </c>
      <c r="P13" s="121" t="s">
        <v>200</v>
      </c>
      <c r="Q13" s="121" t="s">
        <v>200</v>
      </c>
      <c r="R13" s="121" t="s">
        <v>200</v>
      </c>
      <c r="S13" s="121" t="s">
        <v>200</v>
      </c>
      <c r="T13" s="121">
        <f t="shared" si="4"/>
        <v>14</v>
      </c>
      <c r="U13" s="121">
        <f t="shared" si="1"/>
        <v>0</v>
      </c>
      <c r="V13" s="121">
        <f t="shared" si="2"/>
        <v>14</v>
      </c>
      <c r="W13" s="133">
        <f t="shared" si="0"/>
        <v>100</v>
      </c>
      <c r="X13" s="128" t="str">
        <f t="shared" si="3"/>
        <v>ELIGIBLE</v>
      </c>
    </row>
    <row r="14" spans="2:24" x14ac:dyDescent="0.25">
      <c r="B14" s="126">
        <v>110</v>
      </c>
      <c r="C14" s="121" t="s">
        <v>209</v>
      </c>
      <c r="D14" s="121" t="s">
        <v>200</v>
      </c>
      <c r="E14" s="121" t="s">
        <v>200</v>
      </c>
      <c r="F14" s="127" t="s">
        <v>196</v>
      </c>
      <c r="G14" s="121" t="s">
        <v>200</v>
      </c>
      <c r="H14" s="121" t="s">
        <v>200</v>
      </c>
      <c r="I14" s="121" t="s">
        <v>200</v>
      </c>
      <c r="J14" s="121" t="s">
        <v>200</v>
      </c>
      <c r="K14" s="121" t="s">
        <v>200</v>
      </c>
      <c r="L14" s="121" t="s">
        <v>200</v>
      </c>
      <c r="M14" s="127" t="s">
        <v>196</v>
      </c>
      <c r="N14" s="121" t="s">
        <v>200</v>
      </c>
      <c r="O14" s="121" t="s">
        <v>200</v>
      </c>
      <c r="P14" s="121" t="s">
        <v>200</v>
      </c>
      <c r="Q14" s="121" t="s">
        <v>200</v>
      </c>
      <c r="R14" s="121" t="s">
        <v>200</v>
      </c>
      <c r="S14" s="121" t="s">
        <v>200</v>
      </c>
      <c r="T14" s="121">
        <f t="shared" si="4"/>
        <v>14</v>
      </c>
      <c r="U14" s="121">
        <f t="shared" si="1"/>
        <v>0</v>
      </c>
      <c r="V14" s="121">
        <f t="shared" si="2"/>
        <v>14</v>
      </c>
      <c r="W14" s="133">
        <f t="shared" si="0"/>
        <v>100</v>
      </c>
      <c r="X14" s="128" t="str">
        <f t="shared" si="3"/>
        <v>ELIGIBLE</v>
      </c>
    </row>
    <row r="15" spans="2:24" x14ac:dyDescent="0.25">
      <c r="B15" s="126">
        <v>111</v>
      </c>
      <c r="C15" s="121" t="s">
        <v>210</v>
      </c>
      <c r="D15" s="121" t="s">
        <v>200</v>
      </c>
      <c r="E15" s="121" t="s">
        <v>200</v>
      </c>
      <c r="F15" s="127" t="s">
        <v>196</v>
      </c>
      <c r="G15" s="121" t="s">
        <v>200</v>
      </c>
      <c r="H15" s="121" t="s">
        <v>65</v>
      </c>
      <c r="I15" s="121" t="s">
        <v>221</v>
      </c>
      <c r="J15" s="121" t="s">
        <v>65</v>
      </c>
      <c r="K15" s="121" t="s">
        <v>200</v>
      </c>
      <c r="L15" s="121" t="s">
        <v>65</v>
      </c>
      <c r="M15" s="127" t="s">
        <v>196</v>
      </c>
      <c r="N15" s="121" t="s">
        <v>200</v>
      </c>
      <c r="O15" s="121" t="s">
        <v>65</v>
      </c>
      <c r="P15" s="121" t="s">
        <v>200</v>
      </c>
      <c r="Q15" s="121" t="s">
        <v>200</v>
      </c>
      <c r="R15" s="121" t="s">
        <v>65</v>
      </c>
      <c r="S15" s="121" t="s">
        <v>200</v>
      </c>
      <c r="T15" s="121">
        <f t="shared" si="4"/>
        <v>8</v>
      </c>
      <c r="U15" s="121">
        <f t="shared" si="1"/>
        <v>6</v>
      </c>
      <c r="V15" s="121">
        <f t="shared" si="2"/>
        <v>14</v>
      </c>
      <c r="W15" s="133">
        <f t="shared" si="0"/>
        <v>57.142857142857139</v>
      </c>
      <c r="X15" s="128" t="str">
        <f t="shared" si="3"/>
        <v>N/E</v>
      </c>
    </row>
    <row r="16" spans="2:24" x14ac:dyDescent="0.25">
      <c r="B16" s="126">
        <v>112</v>
      </c>
      <c r="C16" s="121" t="s">
        <v>211</v>
      </c>
      <c r="D16" s="121" t="s">
        <v>200</v>
      </c>
      <c r="E16" s="121" t="s">
        <v>200</v>
      </c>
      <c r="F16" s="127" t="s">
        <v>196</v>
      </c>
      <c r="G16" s="121" t="s">
        <v>200</v>
      </c>
      <c r="H16" s="121" t="s">
        <v>200</v>
      </c>
      <c r="I16" s="121" t="s">
        <v>200</v>
      </c>
      <c r="J16" s="121" t="s">
        <v>200</v>
      </c>
      <c r="K16" s="121" t="s">
        <v>200</v>
      </c>
      <c r="L16" s="121" t="s">
        <v>200</v>
      </c>
      <c r="M16" s="127" t="s">
        <v>196</v>
      </c>
      <c r="N16" s="121" t="s">
        <v>200</v>
      </c>
      <c r="O16" s="121" t="s">
        <v>200</v>
      </c>
      <c r="P16" s="121" t="s">
        <v>200</v>
      </c>
      <c r="Q16" s="121" t="s">
        <v>200</v>
      </c>
      <c r="R16" s="121" t="s">
        <v>200</v>
      </c>
      <c r="S16" s="121" t="s">
        <v>200</v>
      </c>
      <c r="T16" s="121">
        <f t="shared" si="4"/>
        <v>14</v>
      </c>
      <c r="U16" s="121">
        <f t="shared" si="1"/>
        <v>0</v>
      </c>
      <c r="V16" s="121">
        <f t="shared" si="2"/>
        <v>14</v>
      </c>
      <c r="W16" s="133">
        <f t="shared" si="0"/>
        <v>100</v>
      </c>
      <c r="X16" s="128" t="str">
        <f t="shared" si="3"/>
        <v>ELIGIBLE</v>
      </c>
    </row>
    <row r="17" spans="2:24" x14ac:dyDescent="0.25">
      <c r="B17" s="126">
        <v>113</v>
      </c>
      <c r="C17" s="121" t="s">
        <v>212</v>
      </c>
      <c r="D17" s="121" t="s">
        <v>200</v>
      </c>
      <c r="E17" s="121" t="s">
        <v>200</v>
      </c>
      <c r="F17" s="127" t="s">
        <v>196</v>
      </c>
      <c r="G17" s="121" t="s">
        <v>200</v>
      </c>
      <c r="H17" s="121" t="s">
        <v>200</v>
      </c>
      <c r="I17" s="121" t="s">
        <v>65</v>
      </c>
      <c r="J17" s="121" t="s">
        <v>200</v>
      </c>
      <c r="K17" s="121" t="s">
        <v>200</v>
      </c>
      <c r="L17" s="121" t="s">
        <v>200</v>
      </c>
      <c r="M17" s="127" t="s">
        <v>196</v>
      </c>
      <c r="N17" s="121" t="s">
        <v>200</v>
      </c>
      <c r="O17" s="121" t="s">
        <v>200</v>
      </c>
      <c r="P17" s="121" t="s">
        <v>200</v>
      </c>
      <c r="Q17" s="121" t="s">
        <v>200</v>
      </c>
      <c r="R17" s="121" t="s">
        <v>200</v>
      </c>
      <c r="S17" s="121" t="s">
        <v>200</v>
      </c>
      <c r="T17" s="121">
        <f t="shared" si="4"/>
        <v>13</v>
      </c>
      <c r="U17" s="121">
        <f t="shared" si="1"/>
        <v>1</v>
      </c>
      <c r="V17" s="121">
        <f t="shared" si="2"/>
        <v>14</v>
      </c>
      <c r="W17" s="133">
        <f t="shared" si="0"/>
        <v>92.857142857142861</v>
      </c>
      <c r="X17" s="128" t="str">
        <f t="shared" si="3"/>
        <v>ELIGIBLE</v>
      </c>
    </row>
    <row r="18" spans="2:24" x14ac:dyDescent="0.25">
      <c r="B18" s="126">
        <v>114</v>
      </c>
      <c r="C18" s="121" t="s">
        <v>213</v>
      </c>
      <c r="D18" s="121" t="s">
        <v>200</v>
      </c>
      <c r="E18" s="121" t="s">
        <v>200</v>
      </c>
      <c r="F18" s="127" t="s">
        <v>196</v>
      </c>
      <c r="G18" s="121" t="s">
        <v>200</v>
      </c>
      <c r="H18" s="121" t="s">
        <v>200</v>
      </c>
      <c r="I18" s="121" t="s">
        <v>200</v>
      </c>
      <c r="J18" s="121" t="s">
        <v>200</v>
      </c>
      <c r="K18" s="121" t="s">
        <v>200</v>
      </c>
      <c r="L18" s="121" t="s">
        <v>200</v>
      </c>
      <c r="M18" s="127" t="s">
        <v>196</v>
      </c>
      <c r="N18" s="121" t="s">
        <v>200</v>
      </c>
      <c r="O18" s="121" t="s">
        <v>200</v>
      </c>
      <c r="P18" s="121" t="s">
        <v>200</v>
      </c>
      <c r="Q18" s="121" t="s">
        <v>200</v>
      </c>
      <c r="R18" s="121" t="s">
        <v>200</v>
      </c>
      <c r="S18" s="121" t="s">
        <v>200</v>
      </c>
      <c r="T18" s="121">
        <f t="shared" si="4"/>
        <v>14</v>
      </c>
      <c r="U18" s="121">
        <f t="shared" si="1"/>
        <v>0</v>
      </c>
      <c r="V18" s="121">
        <f t="shared" si="2"/>
        <v>14</v>
      </c>
      <c r="W18" s="133">
        <f t="shared" si="0"/>
        <v>100</v>
      </c>
      <c r="X18" s="128" t="str">
        <f t="shared" si="3"/>
        <v>ELIGIBLE</v>
      </c>
    </row>
    <row r="19" spans="2:24" x14ac:dyDescent="0.25">
      <c r="B19" s="126">
        <v>115</v>
      </c>
      <c r="C19" s="121" t="s">
        <v>214</v>
      </c>
      <c r="D19" s="121" t="s">
        <v>200</v>
      </c>
      <c r="E19" s="121" t="s">
        <v>200</v>
      </c>
      <c r="F19" s="127" t="s">
        <v>196</v>
      </c>
      <c r="G19" s="121" t="s">
        <v>200</v>
      </c>
      <c r="H19" s="121" t="s">
        <v>200</v>
      </c>
      <c r="I19" s="121" t="s">
        <v>200</v>
      </c>
      <c r="J19" s="121" t="s">
        <v>65</v>
      </c>
      <c r="K19" s="121" t="s">
        <v>200</v>
      </c>
      <c r="L19" s="121" t="s">
        <v>200</v>
      </c>
      <c r="M19" s="127" t="s">
        <v>196</v>
      </c>
      <c r="N19" s="121" t="s">
        <v>200</v>
      </c>
      <c r="O19" s="121" t="s">
        <v>200</v>
      </c>
      <c r="P19" s="121" t="s">
        <v>65</v>
      </c>
      <c r="Q19" s="121" t="s">
        <v>200</v>
      </c>
      <c r="R19" s="121" t="s">
        <v>65</v>
      </c>
      <c r="S19" s="121" t="s">
        <v>200</v>
      </c>
      <c r="T19" s="121">
        <f t="shared" si="4"/>
        <v>11</v>
      </c>
      <c r="U19" s="121">
        <f t="shared" si="1"/>
        <v>3</v>
      </c>
      <c r="V19" s="121">
        <f t="shared" si="2"/>
        <v>14</v>
      </c>
      <c r="W19" s="133">
        <f t="shared" si="0"/>
        <v>78.571428571428569</v>
      </c>
      <c r="X19" s="128" t="str">
        <f t="shared" si="3"/>
        <v>ELIGIBLE</v>
      </c>
    </row>
    <row r="20" spans="2:24" x14ac:dyDescent="0.25">
      <c r="B20" s="126">
        <v>116</v>
      </c>
      <c r="C20" s="121" t="s">
        <v>215</v>
      </c>
      <c r="D20" s="121" t="s">
        <v>200</v>
      </c>
      <c r="E20" s="121" t="s">
        <v>200</v>
      </c>
      <c r="F20" s="127" t="s">
        <v>196</v>
      </c>
      <c r="G20" s="121" t="s">
        <v>200</v>
      </c>
      <c r="H20" s="121" t="s">
        <v>200</v>
      </c>
      <c r="I20" s="121" t="s">
        <v>200</v>
      </c>
      <c r="J20" s="121" t="s">
        <v>200</v>
      </c>
      <c r="K20" s="121" t="s">
        <v>200</v>
      </c>
      <c r="L20" s="121" t="s">
        <v>200</v>
      </c>
      <c r="M20" s="127" t="s">
        <v>196</v>
      </c>
      <c r="N20" s="121" t="s">
        <v>200</v>
      </c>
      <c r="O20" s="121" t="s">
        <v>200</v>
      </c>
      <c r="P20" s="121" t="s">
        <v>200</v>
      </c>
      <c r="Q20" s="121" t="s">
        <v>200</v>
      </c>
      <c r="R20" s="121" t="s">
        <v>200</v>
      </c>
      <c r="S20" s="121" t="s">
        <v>200</v>
      </c>
      <c r="T20" s="121">
        <f t="shared" si="4"/>
        <v>14</v>
      </c>
      <c r="U20" s="121">
        <f t="shared" si="1"/>
        <v>0</v>
      </c>
      <c r="V20" s="121">
        <f t="shared" si="2"/>
        <v>14</v>
      </c>
      <c r="W20" s="133">
        <f t="shared" si="0"/>
        <v>100</v>
      </c>
      <c r="X20" s="128" t="str">
        <f t="shared" si="3"/>
        <v>ELIGIBLE</v>
      </c>
    </row>
    <row r="21" spans="2:24" x14ac:dyDescent="0.25">
      <c r="B21" s="126">
        <v>117</v>
      </c>
      <c r="C21" s="121" t="s">
        <v>216</v>
      </c>
      <c r="D21" s="121" t="s">
        <v>200</v>
      </c>
      <c r="E21" s="121" t="s">
        <v>200</v>
      </c>
      <c r="F21" s="127" t="s">
        <v>196</v>
      </c>
      <c r="G21" s="121" t="s">
        <v>200</v>
      </c>
      <c r="H21" s="121" t="s">
        <v>65</v>
      </c>
      <c r="I21" s="121" t="s">
        <v>200</v>
      </c>
      <c r="J21" s="121" t="s">
        <v>200</v>
      </c>
      <c r="K21" s="121" t="s">
        <v>200</v>
      </c>
      <c r="L21" s="121" t="s">
        <v>200</v>
      </c>
      <c r="M21" s="127" t="s">
        <v>196</v>
      </c>
      <c r="N21" s="121" t="s">
        <v>200</v>
      </c>
      <c r="O21" s="121" t="s">
        <v>200</v>
      </c>
      <c r="P21" s="121" t="s">
        <v>200</v>
      </c>
      <c r="Q21" s="121" t="s">
        <v>200</v>
      </c>
      <c r="R21" s="121" t="s">
        <v>200</v>
      </c>
      <c r="S21" s="121" t="s">
        <v>200</v>
      </c>
      <c r="T21" s="121">
        <f t="shared" si="4"/>
        <v>13</v>
      </c>
      <c r="U21" s="121">
        <f t="shared" si="1"/>
        <v>1</v>
      </c>
      <c r="V21" s="121">
        <f t="shared" si="2"/>
        <v>14</v>
      </c>
      <c r="W21" s="133">
        <f t="shared" si="0"/>
        <v>92.857142857142861</v>
      </c>
      <c r="X21" s="128" t="str">
        <f t="shared" si="3"/>
        <v>ELIGIBLE</v>
      </c>
    </row>
    <row r="22" spans="2:24" x14ac:dyDescent="0.25">
      <c r="B22" s="126">
        <v>118</v>
      </c>
      <c r="C22" s="121" t="s">
        <v>217</v>
      </c>
      <c r="D22" s="121" t="s">
        <v>200</v>
      </c>
      <c r="E22" s="121" t="s">
        <v>200</v>
      </c>
      <c r="F22" s="127" t="s">
        <v>196</v>
      </c>
      <c r="G22" s="121" t="s">
        <v>200</v>
      </c>
      <c r="H22" s="121" t="s">
        <v>65</v>
      </c>
      <c r="I22" s="121" t="s">
        <v>200</v>
      </c>
      <c r="J22" s="121" t="s">
        <v>200</v>
      </c>
      <c r="K22" s="121" t="s">
        <v>65</v>
      </c>
      <c r="L22" s="121" t="s">
        <v>200</v>
      </c>
      <c r="M22" s="127" t="s">
        <v>196</v>
      </c>
      <c r="N22" s="121" t="s">
        <v>65</v>
      </c>
      <c r="O22" s="121" t="s">
        <v>200</v>
      </c>
      <c r="P22" s="121" t="s">
        <v>200</v>
      </c>
      <c r="Q22" s="121" t="s">
        <v>200</v>
      </c>
      <c r="R22" s="121" t="s">
        <v>65</v>
      </c>
      <c r="S22" s="121" t="s">
        <v>200</v>
      </c>
      <c r="T22" s="121">
        <f t="shared" si="4"/>
        <v>10</v>
      </c>
      <c r="U22" s="121">
        <f t="shared" si="1"/>
        <v>4</v>
      </c>
      <c r="V22" s="121">
        <f t="shared" si="2"/>
        <v>14</v>
      </c>
      <c r="W22" s="133">
        <f t="shared" si="0"/>
        <v>71.428571428571431</v>
      </c>
      <c r="X22" s="128" t="str">
        <f t="shared" si="3"/>
        <v>N/E</v>
      </c>
    </row>
    <row r="23" spans="2:24" x14ac:dyDescent="0.25">
      <c r="B23" s="126">
        <v>119</v>
      </c>
      <c r="C23" s="121" t="s">
        <v>218</v>
      </c>
      <c r="D23" s="121" t="s">
        <v>200</v>
      </c>
      <c r="E23" s="121" t="s">
        <v>200</v>
      </c>
      <c r="F23" s="127" t="s">
        <v>196</v>
      </c>
      <c r="G23" s="121" t="s">
        <v>200</v>
      </c>
      <c r="H23" s="121" t="s">
        <v>200</v>
      </c>
      <c r="I23" s="121" t="s">
        <v>200</v>
      </c>
      <c r="J23" s="121" t="s">
        <v>200</v>
      </c>
      <c r="K23" s="121" t="s">
        <v>200</v>
      </c>
      <c r="L23" s="121" t="s">
        <v>200</v>
      </c>
      <c r="M23" s="127" t="s">
        <v>196</v>
      </c>
      <c r="N23" s="121" t="s">
        <v>200</v>
      </c>
      <c r="O23" s="121" t="s">
        <v>200</v>
      </c>
      <c r="P23" s="121" t="s">
        <v>200</v>
      </c>
      <c r="Q23" s="121" t="s">
        <v>200</v>
      </c>
      <c r="R23" s="121" t="s">
        <v>200</v>
      </c>
      <c r="S23" s="121" t="s">
        <v>200</v>
      </c>
      <c r="T23" s="121">
        <f t="shared" si="4"/>
        <v>14</v>
      </c>
      <c r="U23" s="121">
        <f t="shared" si="1"/>
        <v>0</v>
      </c>
      <c r="V23" s="121">
        <f t="shared" si="2"/>
        <v>14</v>
      </c>
      <c r="W23" s="133">
        <f t="shared" si="0"/>
        <v>100</v>
      </c>
      <c r="X23" s="128" t="str">
        <f t="shared" si="3"/>
        <v>ELIGIBLE</v>
      </c>
    </row>
    <row r="24" spans="2:24" ht="15.75" thickBot="1" x14ac:dyDescent="0.3">
      <c r="B24" s="129">
        <v>120</v>
      </c>
      <c r="C24" s="130" t="s">
        <v>219</v>
      </c>
      <c r="D24" s="130" t="s">
        <v>200</v>
      </c>
      <c r="E24" s="130" t="s">
        <v>200</v>
      </c>
      <c r="F24" s="131" t="s">
        <v>196</v>
      </c>
      <c r="G24" s="130" t="s">
        <v>200</v>
      </c>
      <c r="H24" s="130" t="s">
        <v>65</v>
      </c>
      <c r="I24" s="130" t="s">
        <v>200</v>
      </c>
      <c r="J24" s="130" t="s">
        <v>200</v>
      </c>
      <c r="K24" s="130" t="s">
        <v>65</v>
      </c>
      <c r="L24" s="130" t="s">
        <v>200</v>
      </c>
      <c r="M24" s="131" t="s">
        <v>196</v>
      </c>
      <c r="N24" s="130" t="s">
        <v>200</v>
      </c>
      <c r="O24" s="130" t="s">
        <v>200</v>
      </c>
      <c r="P24" s="130" t="s">
        <v>65</v>
      </c>
      <c r="Q24" s="130" t="s">
        <v>200</v>
      </c>
      <c r="R24" s="130" t="s">
        <v>65</v>
      </c>
      <c r="S24" s="130" t="s">
        <v>200</v>
      </c>
      <c r="T24" s="130">
        <f t="shared" si="4"/>
        <v>10</v>
      </c>
      <c r="U24" s="130">
        <f t="shared" si="1"/>
        <v>4</v>
      </c>
      <c r="V24" s="130">
        <f t="shared" si="2"/>
        <v>14</v>
      </c>
      <c r="W24" s="133">
        <f t="shared" si="0"/>
        <v>71.428571428571431</v>
      </c>
      <c r="X24" s="132" t="str">
        <f t="shared" si="3"/>
        <v>N/E</v>
      </c>
    </row>
    <row r="26" spans="2:24" ht="24" thickBot="1" x14ac:dyDescent="0.3">
      <c r="B26" s="134" t="s">
        <v>220</v>
      </c>
    </row>
    <row r="27" spans="2:24" ht="19.5" thickBot="1" x14ac:dyDescent="0.35">
      <c r="B27" s="235">
        <v>115</v>
      </c>
      <c r="C27" s="236" t="str">
        <f>VLOOKUP(B27,B5:C24,2,0)</f>
        <v>Afsar</v>
      </c>
    </row>
  </sheetData>
  <phoneticPr fontId="27" type="noConversion"/>
  <conditionalFormatting sqref="D4:S24">
    <cfRule type="containsText" dxfId="5" priority="5" operator="containsText" text="A">
      <formula>NOT(ISERROR(SEARCH("A",D4)))</formula>
    </cfRule>
    <cfRule type="containsText" dxfId="4" priority="6" operator="containsText" text="P">
      <formula>NOT(ISERROR(SEARCH("P",D4)))</formula>
    </cfRule>
    <cfRule type="containsText" dxfId="3" priority="4" operator="containsText" text="P">
      <formula>NOT(ISERROR(SEARCH("P",D4)))</formula>
    </cfRule>
  </conditionalFormatting>
  <conditionalFormatting sqref="B5:X24">
    <cfRule type="expression" dxfId="2" priority="3">
      <formula>$B5=$B$27</formula>
    </cfRule>
  </conditionalFormatting>
  <conditionalFormatting sqref="X5:X24">
    <cfRule type="containsText" dxfId="1" priority="2" operator="containsText" text="N/E">
      <formula>NOT(ISERROR(SEARCH("N/E",X5)))</formula>
    </cfRule>
  </conditionalFormatting>
  <conditionalFormatting sqref="D5:S24">
    <cfRule type="containsText" dxfId="0" priority="1" operator="containsText" text="O">
      <formula>NOT(ISERROR(SEARCH("O",D5)))</formula>
    </cfRule>
  </conditionalFormatting>
  <dataValidations count="1">
    <dataValidation type="list" allowBlank="1" showInputMessage="1" showErrorMessage="1" sqref="B27" xr:uid="{67E640C7-4FB1-4584-9AF3-43661348A7E5}">
      <formula1>$B$5:$B$24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SUM</vt:lpstr>
      <vt:lpstr>MAX</vt:lpstr>
      <vt:lpstr>MIN</vt:lpstr>
      <vt:lpstr>COUNT</vt:lpstr>
      <vt:lpstr>AVERAGE</vt:lpstr>
      <vt:lpstr>MATCH</vt:lpstr>
      <vt:lpstr>IF with add &amp; sub</vt:lpstr>
      <vt:lpstr>MARK SHEEET "IF"</vt:lpstr>
      <vt:lpstr>SIMPLE VLOOKUP</vt:lpstr>
      <vt:lpstr>VLOOKUP with MATCH</vt:lpstr>
      <vt:lpstr>VLOOKUP with TRUE</vt:lpstr>
      <vt:lpstr>SIMPLE HLOOKUP</vt:lpstr>
      <vt:lpstr>ATTENDENCE SHEET</vt:lpstr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Shahbaz</dc:creator>
  <cp:lastModifiedBy>Taha Shahbaz</cp:lastModifiedBy>
  <dcterms:created xsi:type="dcterms:W3CDTF">2019-05-31T19:42:28Z</dcterms:created>
  <dcterms:modified xsi:type="dcterms:W3CDTF">2023-03-11T11:49:04Z</dcterms:modified>
</cp:coreProperties>
</file>