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OneDrive\Desktop\advance excel\"/>
    </mc:Choice>
  </mc:AlternateContent>
  <bookViews>
    <workbookView xWindow="0" yWindow="0" windowWidth="15360" windowHeight="7155" firstSheet="8" activeTab="12"/>
  </bookViews>
  <sheets>
    <sheet name="COUNT" sheetId="1" r:id="rId1"/>
    <sheet name="statistical" sheetId="2" r:id="rId2"/>
    <sheet name="logical" sheetId="3" r:id="rId3"/>
    <sheet name="text" sheetId="4" r:id="rId4"/>
    <sheet name="lfun" sheetId="5" r:id="rId5"/>
    <sheet name="hfun" sheetId="10" r:id="rId6"/>
    <sheet name="Sheet3" sheetId="13" r:id="rId7"/>
    <sheet name="ifun" sheetId="12" r:id="rId8"/>
    <sheet name="mfun" sheetId="11" r:id="rId9"/>
    <sheet name="assigment" sheetId="7" r:id="rId10"/>
    <sheet name="Sheet1" sheetId="8" r:id="rId11"/>
    <sheet name="mathsfun" sheetId="14" r:id="rId12"/>
    <sheet name="mac" sheetId="17" r:id="rId13"/>
    <sheet name="finicial" sheetId="15" r:id="rId14"/>
    <sheet name="sumif" sheetId="16" r:id="rId15"/>
    <sheet name="vfun" sheetId="9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6" l="1"/>
  <c r="H20" i="16"/>
  <c r="H19" i="16"/>
  <c r="G11" i="16"/>
  <c r="G12" i="16"/>
  <c r="G13" i="16"/>
  <c r="F5" i="16"/>
  <c r="B8" i="15"/>
  <c r="B19" i="15" l="1"/>
  <c r="B14" i="15"/>
  <c r="B17" i="14"/>
  <c r="B18" i="14"/>
  <c r="B19" i="14"/>
  <c r="B20" i="14"/>
  <c r="B16" i="14"/>
  <c r="B8" i="14"/>
  <c r="B9" i="14"/>
  <c r="B10" i="14"/>
  <c r="B11" i="14"/>
  <c r="B7" i="14"/>
  <c r="J14" i="12"/>
  <c r="K14" i="12"/>
  <c r="L14" i="12"/>
  <c r="J15" i="12"/>
  <c r="K15" i="12"/>
  <c r="L15" i="12"/>
  <c r="J16" i="12"/>
  <c r="K16" i="12"/>
  <c r="L16" i="12"/>
  <c r="J17" i="12"/>
  <c r="K17" i="12"/>
  <c r="L17" i="12"/>
  <c r="J18" i="12"/>
  <c r="K18" i="12"/>
  <c r="L18" i="12"/>
  <c r="I15" i="12"/>
  <c r="I16" i="12"/>
  <c r="I17" i="12"/>
  <c r="I18" i="12"/>
  <c r="I14" i="12"/>
  <c r="J20" i="12"/>
  <c r="K20" i="12"/>
  <c r="L20" i="12"/>
  <c r="I10" i="12" l="1"/>
  <c r="I2" i="12"/>
  <c r="J2" i="12"/>
  <c r="K2" i="12"/>
  <c r="L2" i="12"/>
  <c r="K3" i="12"/>
  <c r="I3" i="12"/>
  <c r="J3" i="12"/>
  <c r="L3" i="12"/>
  <c r="I4" i="12"/>
  <c r="J4" i="12"/>
  <c r="K4" i="12"/>
  <c r="L4" i="12"/>
  <c r="I5" i="12"/>
  <c r="J5" i="12"/>
  <c r="K5" i="12"/>
  <c r="L5" i="12"/>
  <c r="I6" i="12"/>
  <c r="J6" i="12"/>
  <c r="K6" i="12"/>
  <c r="L6" i="12"/>
  <c r="I8" i="12"/>
  <c r="K10" i="12"/>
  <c r="L10" i="12"/>
  <c r="J10" i="12"/>
  <c r="C12" i="10" l="1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3" i="10"/>
  <c r="B14" i="10"/>
  <c r="B15" i="10"/>
  <c r="B16" i="10"/>
  <c r="B12" i="10"/>
  <c r="C27" i="9"/>
  <c r="D27" i="9"/>
  <c r="E27" i="9"/>
  <c r="F27" i="9"/>
  <c r="C28" i="9"/>
  <c r="D28" i="9"/>
  <c r="E28" i="9"/>
  <c r="F28" i="9"/>
  <c r="C29" i="9"/>
  <c r="D29" i="9"/>
  <c r="E29" i="9"/>
  <c r="F29" i="9"/>
  <c r="B28" i="9"/>
  <c r="B29" i="9"/>
  <c r="B27" i="9"/>
  <c r="B30" i="9" l="1"/>
  <c r="C30" i="9"/>
  <c r="D30" i="9"/>
  <c r="E30" i="9"/>
  <c r="F30" i="9"/>
  <c r="B2" i="11"/>
  <c r="D2" i="11"/>
  <c r="E2" i="11"/>
  <c r="F2" i="11"/>
  <c r="A2" i="11"/>
  <c r="E38" i="5"/>
  <c r="F38" i="5"/>
  <c r="G38" i="5"/>
  <c r="H38" i="5"/>
  <c r="D38" i="5"/>
  <c r="D39" i="5"/>
  <c r="D40" i="5"/>
  <c r="D41" i="5"/>
  <c r="D42" i="5"/>
  <c r="D43" i="5"/>
  <c r="D35" i="5"/>
  <c r="D34" i="5"/>
  <c r="D29" i="5"/>
  <c r="D30" i="5"/>
  <c r="D31" i="5"/>
  <c r="H35" i="4" l="1"/>
  <c r="I35" i="4" s="1"/>
  <c r="I37" i="4"/>
  <c r="I38" i="4"/>
  <c r="I39" i="4"/>
  <c r="H36" i="4"/>
  <c r="I36" i="4" s="1"/>
  <c r="H34" i="4"/>
  <c r="I34" i="4" s="1"/>
  <c r="C16" i="1"/>
  <c r="C13" i="1"/>
  <c r="C14" i="1"/>
  <c r="C10" i="1"/>
  <c r="E53" i="8" l="1"/>
  <c r="F53" i="8" s="1"/>
  <c r="G53" i="8" s="1"/>
  <c r="E52" i="8"/>
  <c r="F52" i="8" s="1"/>
  <c r="G52" i="8" s="1"/>
  <c r="E51" i="8"/>
  <c r="F51" i="8" s="1"/>
  <c r="G51" i="8" s="1"/>
  <c r="E50" i="8"/>
  <c r="F50" i="8" s="1"/>
  <c r="G50" i="8" s="1"/>
  <c r="E49" i="8"/>
  <c r="F49" i="8" s="1"/>
  <c r="G49" i="8" s="1"/>
  <c r="E48" i="8"/>
  <c r="F48" i="8" s="1"/>
  <c r="G48" i="8" s="1"/>
  <c r="E47" i="8"/>
  <c r="F47" i="8" s="1"/>
  <c r="G47" i="8" s="1"/>
  <c r="E46" i="8"/>
  <c r="F46" i="8" s="1"/>
  <c r="G46" i="8" s="1"/>
  <c r="E45" i="8"/>
  <c r="F45" i="8" s="1"/>
  <c r="G45" i="8" s="1"/>
  <c r="E44" i="8"/>
  <c r="F44" i="8" s="1"/>
  <c r="G44" i="8" s="1"/>
  <c r="E43" i="8"/>
  <c r="F43" i="8" s="1"/>
  <c r="G43" i="8" s="1"/>
  <c r="E42" i="8"/>
  <c r="F42" i="8" s="1"/>
  <c r="G42" i="8" s="1"/>
  <c r="E41" i="8"/>
  <c r="F41" i="8" s="1"/>
  <c r="G41" i="8" s="1"/>
  <c r="A41" i="8"/>
  <c r="E40" i="8"/>
  <c r="F40" i="8" s="1"/>
  <c r="G40" i="8" s="1"/>
  <c r="A40" i="8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A15" i="8"/>
  <c r="H14" i="8"/>
  <c r="I14" i="8" s="1"/>
  <c r="A14" i="8"/>
  <c r="F40" i="7" l="1"/>
  <c r="B6" i="4"/>
  <c r="B7" i="4"/>
  <c r="B8" i="4"/>
  <c r="B9" i="4"/>
  <c r="B10" i="4"/>
  <c r="B11" i="4"/>
  <c r="B5" i="4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A41" i="7"/>
  <c r="A40" i="7"/>
  <c r="A14" i="7"/>
  <c r="A15" i="7"/>
  <c r="B42" i="4" l="1"/>
  <c r="B43" i="4" s="1"/>
  <c r="C6" i="4" l="1"/>
  <c r="D6" i="4" s="1"/>
  <c r="E6" i="4" s="1"/>
  <c r="F6" i="4" s="1"/>
  <c r="C7" i="4"/>
  <c r="D7" i="4" s="1"/>
  <c r="E7" i="4" s="1"/>
  <c r="F7" i="4" s="1"/>
  <c r="C8" i="4"/>
  <c r="D8" i="4" s="1"/>
  <c r="E8" i="4" s="1"/>
  <c r="F8" i="4" s="1"/>
  <c r="C9" i="4"/>
  <c r="D9" i="4" s="1"/>
  <c r="E9" i="4" s="1"/>
  <c r="F9" i="4" s="1"/>
  <c r="C10" i="4"/>
  <c r="D10" i="4" s="1"/>
  <c r="E10" i="4" s="1"/>
  <c r="F10" i="4" s="1"/>
  <c r="C11" i="4"/>
  <c r="D11" i="4" s="1"/>
  <c r="E11" i="4" s="1"/>
  <c r="F11" i="4" s="1"/>
  <c r="C5" i="4"/>
  <c r="D5" i="4" s="1"/>
  <c r="E5" i="4" s="1"/>
  <c r="F5" i="4" s="1"/>
  <c r="B12" i="4"/>
  <c r="C12" i="4" s="1"/>
  <c r="D12" i="4" s="1"/>
  <c r="E12" i="4" s="1"/>
  <c r="F12" i="4" s="1"/>
  <c r="B13" i="4"/>
  <c r="C13" i="4" s="1"/>
  <c r="D13" i="4" s="1"/>
  <c r="E13" i="4" s="1"/>
  <c r="F13" i="4" s="1"/>
  <c r="B14" i="4"/>
  <c r="C14" i="4" s="1"/>
  <c r="D14" i="4" s="1"/>
  <c r="E14" i="4" s="1"/>
  <c r="F14" i="4" s="1"/>
  <c r="B15" i="4"/>
  <c r="C15" i="4" s="1"/>
  <c r="D15" i="4" s="1"/>
  <c r="E15" i="4" s="1"/>
  <c r="F15" i="4" s="1"/>
  <c r="B16" i="4"/>
  <c r="C16" i="4" s="1"/>
  <c r="D16" i="4" s="1"/>
  <c r="E16" i="4" s="1"/>
  <c r="F16" i="4" s="1"/>
  <c r="B17" i="4"/>
  <c r="C17" i="4" s="1"/>
  <c r="D17" i="4" s="1"/>
  <c r="E17" i="4" s="1"/>
  <c r="F17" i="4" s="1"/>
  <c r="B18" i="4"/>
  <c r="C18" i="4" s="1"/>
  <c r="D18" i="4" s="1"/>
  <c r="E18" i="4" s="1"/>
  <c r="F18" i="4" s="1"/>
  <c r="B19" i="4"/>
  <c r="C19" i="4" s="1"/>
  <c r="D19" i="4" s="1"/>
  <c r="E19" i="4" s="1"/>
  <c r="F19" i="4" s="1"/>
  <c r="B20" i="4"/>
  <c r="C20" i="4" s="1"/>
  <c r="D20" i="4" s="1"/>
  <c r="E20" i="4" s="1"/>
  <c r="F20" i="4" s="1"/>
  <c r="B21" i="4"/>
  <c r="C21" i="4" s="1"/>
  <c r="D21" i="4" s="1"/>
  <c r="E21" i="4" s="1"/>
  <c r="F21" i="4" s="1"/>
  <c r="B22" i="4"/>
  <c r="C22" i="4" s="1"/>
  <c r="D22" i="4" s="1"/>
  <c r="E22" i="4" s="1"/>
  <c r="F22" i="4" s="1"/>
  <c r="B23" i="4"/>
  <c r="C23" i="4" s="1"/>
  <c r="D23" i="4" s="1"/>
  <c r="E23" i="4" s="1"/>
  <c r="F23" i="4" s="1"/>
  <c r="B24" i="4"/>
  <c r="C24" i="4" s="1"/>
  <c r="D24" i="4" s="1"/>
  <c r="E24" i="4" s="1"/>
  <c r="F24" i="4" s="1"/>
  <c r="B25" i="4"/>
  <c r="C25" i="4" s="1"/>
  <c r="D25" i="4" s="1"/>
  <c r="E25" i="4" s="1"/>
  <c r="F25" i="4" s="1"/>
  <c r="B26" i="4"/>
  <c r="C26" i="4" s="1"/>
  <c r="D26" i="4" s="1"/>
  <c r="E26" i="4" s="1"/>
  <c r="F26" i="4" s="1"/>
  <c r="B27" i="4"/>
  <c r="C27" i="4" s="1"/>
  <c r="D27" i="4" s="1"/>
  <c r="E27" i="4" s="1"/>
  <c r="F27" i="4" s="1"/>
  <c r="B28" i="4"/>
  <c r="C28" i="4" s="1"/>
  <c r="D28" i="4" s="1"/>
  <c r="E28" i="4" s="1"/>
  <c r="F28" i="4" s="1"/>
  <c r="B29" i="4"/>
  <c r="D40" i="4" s="1"/>
  <c r="B30" i="4"/>
  <c r="C30" i="4" s="1"/>
  <c r="D30" i="4" s="1"/>
  <c r="E30" i="4" s="1"/>
  <c r="F30" i="4" s="1"/>
  <c r="B31" i="4"/>
  <c r="C31" i="4" s="1"/>
  <c r="D39" i="4" s="1"/>
  <c r="B32" i="4"/>
  <c r="C32" i="4" s="1"/>
  <c r="D32" i="4" s="1"/>
  <c r="E32" i="4" s="1"/>
  <c r="B33" i="4"/>
  <c r="B40" i="4" s="1"/>
  <c r="B34" i="4"/>
  <c r="B44" i="4" s="1"/>
  <c r="B35" i="4"/>
  <c r="C35" i="4" s="1"/>
  <c r="D35" i="4" s="1"/>
  <c r="E35" i="4" s="1"/>
  <c r="F35" i="4" s="1"/>
  <c r="B36" i="4"/>
  <c r="C36" i="4" s="1"/>
  <c r="D36" i="4" s="1"/>
  <c r="E36" i="4" s="1"/>
  <c r="F36" i="4" s="1"/>
  <c r="D44" i="4" l="1"/>
  <c r="F32" i="4"/>
  <c r="D31" i="4"/>
  <c r="E31" i="4" s="1"/>
  <c r="C34" i="4"/>
  <c r="B41" i="4"/>
  <c r="C33" i="4"/>
  <c r="D33" i="4" s="1"/>
  <c r="E33" i="4" s="1"/>
  <c r="F33" i="4" s="1"/>
  <c r="C29" i="4"/>
  <c r="C37" i="3"/>
  <c r="C38" i="3"/>
  <c r="C39" i="3"/>
  <c r="C40" i="3"/>
  <c r="C41" i="3"/>
  <c r="C42" i="3"/>
  <c r="D27" i="3"/>
  <c r="D28" i="3"/>
  <c r="D29" i="3"/>
  <c r="D30" i="3"/>
  <c r="D31" i="3"/>
  <c r="D32" i="3"/>
  <c r="E18" i="3"/>
  <c r="E19" i="3"/>
  <c r="E20" i="3"/>
  <c r="E21" i="3"/>
  <c r="E22" i="3"/>
  <c r="E17" i="3"/>
  <c r="E7" i="3"/>
  <c r="E8" i="3"/>
  <c r="E9" i="3"/>
  <c r="E10" i="3"/>
  <c r="E11" i="3"/>
  <c r="E6" i="3"/>
  <c r="B39" i="4" l="1"/>
  <c r="D34" i="4"/>
  <c r="E34" i="4" s="1"/>
  <c r="F34" i="4" s="1"/>
  <c r="D29" i="4"/>
  <c r="E29" i="4" s="1"/>
  <c r="F29" i="4" s="1"/>
  <c r="D3" i="2"/>
  <c r="B15" i="2" s="1"/>
  <c r="D4" i="2"/>
  <c r="D5" i="2"/>
  <c r="D6" i="2"/>
  <c r="D7" i="2"/>
  <c r="B17" i="2" s="1"/>
  <c r="D8" i="2"/>
  <c r="D9" i="2"/>
  <c r="D2" i="2"/>
  <c r="D41" i="4" l="1"/>
  <c r="B12" i="2"/>
  <c r="B13" i="2"/>
  <c r="B14" i="2"/>
  <c r="B16" i="2"/>
</calcChain>
</file>

<file path=xl/sharedStrings.xml><?xml version="1.0" encoding="utf-8"?>
<sst xmlns="http://schemas.openxmlformats.org/spreadsheetml/2006/main" count="712" uniqueCount="225">
  <si>
    <t>s:NO</t>
  </si>
  <si>
    <t>name</t>
  </si>
  <si>
    <t>asad</t>
  </si>
  <si>
    <t>usman</t>
  </si>
  <si>
    <t>arnwar</t>
  </si>
  <si>
    <t>designation</t>
  </si>
  <si>
    <t>coordinator</t>
  </si>
  <si>
    <t>hr</t>
  </si>
  <si>
    <t>c.head</t>
  </si>
  <si>
    <t>teacher</t>
  </si>
  <si>
    <t>salary</t>
  </si>
  <si>
    <t>COUNT</t>
  </si>
  <si>
    <t>COUNTAT</t>
  </si>
  <si>
    <t>COUNTBLANK</t>
  </si>
  <si>
    <t>COUNTIF</t>
  </si>
  <si>
    <t>COUNTIFS</t>
  </si>
  <si>
    <t xml:space="preserve">products </t>
  </si>
  <si>
    <t>qty</t>
  </si>
  <si>
    <t>s.p</t>
  </si>
  <si>
    <t>p1</t>
  </si>
  <si>
    <t>p2</t>
  </si>
  <si>
    <t>p3</t>
  </si>
  <si>
    <t>p4</t>
  </si>
  <si>
    <t>income</t>
  </si>
  <si>
    <t>LARGE</t>
  </si>
  <si>
    <t>STDEV</t>
  </si>
  <si>
    <t>STDEVP</t>
  </si>
  <si>
    <t>AVERAGEIF</t>
  </si>
  <si>
    <t>MEDIAN</t>
  </si>
  <si>
    <t>nabeel</t>
  </si>
  <si>
    <t>hammad</t>
  </si>
  <si>
    <t>zunaira</t>
  </si>
  <si>
    <t>akbar</t>
  </si>
  <si>
    <t>fiza</t>
  </si>
  <si>
    <t>mumtaz</t>
  </si>
  <si>
    <t>sub1</t>
  </si>
  <si>
    <t>sub2</t>
  </si>
  <si>
    <t>sub3</t>
  </si>
  <si>
    <t>remarks by AND</t>
  </si>
  <si>
    <t>AND GATE</t>
  </si>
  <si>
    <t>OR GATE</t>
  </si>
  <si>
    <t xml:space="preserve">REMARKS BY OR </t>
  </si>
  <si>
    <t>XOR GATE</t>
  </si>
  <si>
    <t>NOT GATE</t>
  </si>
  <si>
    <t>FEB</t>
  </si>
  <si>
    <t>MAR</t>
  </si>
  <si>
    <t>APPLICATION FOR LEAVE FOR MAY</t>
  </si>
  <si>
    <t>YES</t>
  </si>
  <si>
    <t>NO</t>
  </si>
  <si>
    <t xml:space="preserve">text function </t>
  </si>
  <si>
    <t>Mehwish Shahid</t>
  </si>
  <si>
    <t xml:space="preserve">  Nazneen     akbr</t>
  </si>
  <si>
    <t xml:space="preserve"> Anam mujtaba</t>
  </si>
  <si>
    <t>Shahab  akbr</t>
  </si>
  <si>
    <t>Nadim          akbr</t>
  </si>
  <si>
    <t>Rashid    mujtaba</t>
  </si>
  <si>
    <t>Froz  mujtaba</t>
  </si>
  <si>
    <t>Saqib    raza</t>
  </si>
  <si>
    <t>Akram        raza</t>
  </si>
  <si>
    <t xml:space="preserve">    Sidra  raza</t>
  </si>
  <si>
    <t>Rani     raza</t>
  </si>
  <si>
    <t>Sidra    raza</t>
  </si>
  <si>
    <t>Zafar         umer</t>
  </si>
  <si>
    <t>Shabana     umer</t>
  </si>
  <si>
    <t>Anwer       umer</t>
  </si>
  <si>
    <t>raja   mujtaba</t>
  </si>
  <si>
    <t>kashif   umer</t>
  </si>
  <si>
    <t xml:space="preserve">   Nadeem      mujtaba </t>
  </si>
  <si>
    <t xml:space="preserve">  Zia   ali</t>
  </si>
  <si>
    <t>Erum    ali</t>
  </si>
  <si>
    <t>Zeeshan   ali</t>
  </si>
  <si>
    <t>Nazeer   ali</t>
  </si>
  <si>
    <t>Aqeel tahir</t>
  </si>
  <si>
    <t>farzana  tahir</t>
  </si>
  <si>
    <t>Erum tahir</t>
  </si>
  <si>
    <t>waqqar    tahir</t>
  </si>
  <si>
    <t xml:space="preserve">Shahid   anwar </t>
  </si>
  <si>
    <t>trim</t>
  </si>
  <si>
    <t>proper</t>
  </si>
  <si>
    <t>upper</t>
  </si>
  <si>
    <t>lower</t>
  </si>
  <si>
    <t>length</t>
  </si>
  <si>
    <t>search</t>
  </si>
  <si>
    <t>subtitute</t>
  </si>
  <si>
    <t>exact</t>
  </si>
  <si>
    <t>unichar</t>
  </si>
  <si>
    <t>unicode</t>
  </si>
  <si>
    <t>name+A4:A4:F22</t>
  </si>
  <si>
    <t>find</t>
  </si>
  <si>
    <t>numbers</t>
  </si>
  <si>
    <t>id</t>
  </si>
  <si>
    <t>email</t>
  </si>
  <si>
    <t>phone</t>
  </si>
  <si>
    <t>saqib@gmail.com</t>
  </si>
  <si>
    <t>shahab@gmail.com</t>
  </si>
  <si>
    <t>zafar@gmail.com</t>
  </si>
  <si>
    <t>sidra@gmail.com</t>
  </si>
  <si>
    <t>rashid@gmail.com</t>
  </si>
  <si>
    <t>nadim@gmail.com</t>
  </si>
  <si>
    <t>akram@gmail.com</t>
  </si>
  <si>
    <t>zia@gmail.com</t>
  </si>
  <si>
    <t>erum@gmail.com</t>
  </si>
  <si>
    <t>mehwish@gmail.com</t>
  </si>
  <si>
    <t>aqeel@gmail.com</t>
  </si>
  <si>
    <t>shahid@gmail.com</t>
  </si>
  <si>
    <t>column content</t>
  </si>
  <si>
    <t>function</t>
  </si>
  <si>
    <t xml:space="preserve">aqeel </t>
  </si>
  <si>
    <t xml:space="preserve">saqib </t>
  </si>
  <si>
    <t xml:space="preserve">shahab </t>
  </si>
  <si>
    <t xml:space="preserve">zafar </t>
  </si>
  <si>
    <t xml:space="preserve">sidra </t>
  </si>
  <si>
    <t>rashid</t>
  </si>
  <si>
    <t xml:space="preserve">nadim </t>
  </si>
  <si>
    <t xml:space="preserve">akram </t>
  </si>
  <si>
    <t xml:space="preserve">zia </t>
  </si>
  <si>
    <t xml:space="preserve">erum </t>
  </si>
  <si>
    <t xml:space="preserve">mehwish </t>
  </si>
  <si>
    <t>shakir</t>
  </si>
  <si>
    <t>shahid</t>
  </si>
  <si>
    <t>sweeper</t>
  </si>
  <si>
    <t>principle</t>
  </si>
  <si>
    <t>reciptionist</t>
  </si>
  <si>
    <t>gard</t>
  </si>
  <si>
    <t>assistant</t>
  </si>
  <si>
    <t>pa</t>
  </si>
  <si>
    <t>hdr</t>
  </si>
  <si>
    <t>casher</t>
  </si>
  <si>
    <t>ta</t>
  </si>
  <si>
    <t>lookup entire</t>
  </si>
  <si>
    <t>STATUS</t>
  </si>
  <si>
    <t>EMPLOYEES NAME</t>
  </si>
  <si>
    <t>HEALT_PLAN</t>
  </si>
  <si>
    <t>SALARY</t>
  </si>
  <si>
    <t>HIRING</t>
  </si>
  <si>
    <t>YEAR OF EMPLOYEES</t>
  </si>
  <si>
    <t>wajaht</t>
  </si>
  <si>
    <t>mustafa</t>
  </si>
  <si>
    <t>marvee</t>
  </si>
  <si>
    <t>khizar</t>
  </si>
  <si>
    <t>anushy</t>
  </si>
  <si>
    <t>unzala</t>
  </si>
  <si>
    <t>john</t>
  </si>
  <si>
    <t>rabbiya</t>
  </si>
  <si>
    <t>huziafa</t>
  </si>
  <si>
    <t>anni</t>
  </si>
  <si>
    <t>qirat</t>
  </si>
  <si>
    <t>full time</t>
  </si>
  <si>
    <t>part time</t>
  </si>
  <si>
    <t>family</t>
  </si>
  <si>
    <t>individual</t>
  </si>
  <si>
    <t>YEAR OF 2019</t>
  </si>
  <si>
    <t>YEAR OF 2020</t>
  </si>
  <si>
    <t xml:space="preserve">YES </t>
  </si>
  <si>
    <t>ANNUAL BONUS OF 2021</t>
  </si>
  <si>
    <t>BONUS 30%</t>
  </si>
  <si>
    <t>TRIM</t>
  </si>
  <si>
    <t>Column1</t>
  </si>
  <si>
    <t>Employee Retirement &amp; BONUS SHEET</t>
  </si>
  <si>
    <t>RAMADAN BONUS ELIGIBLITIY</t>
  </si>
  <si>
    <t xml:space="preserve">ELIGIBLE BONUS OF 10% &amp; 15% </t>
  </si>
  <si>
    <t xml:space="preserve">VLOOKUP FUNCTION </t>
  </si>
  <si>
    <t>AVERAGEIFS</t>
  </si>
  <si>
    <t>Ô</t>
  </si>
  <si>
    <t>ċ</t>
  </si>
  <si>
    <t>Ŀ</t>
  </si>
  <si>
    <t xml:space="preserve">lookup column </t>
  </si>
  <si>
    <t xml:space="preserve">lookup row </t>
  </si>
  <si>
    <t>shakir@gmail.com</t>
  </si>
  <si>
    <t>HLOOKUP FUNCTION</t>
  </si>
  <si>
    <t>Maths and Trigonometric Function</t>
  </si>
  <si>
    <t>Base Function</t>
  </si>
  <si>
    <t>value</t>
  </si>
  <si>
    <t>base</t>
  </si>
  <si>
    <t>Decimal Function</t>
  </si>
  <si>
    <t>011101</t>
  </si>
  <si>
    <t>100000</t>
  </si>
  <si>
    <t>001100</t>
  </si>
  <si>
    <t>001000</t>
  </si>
  <si>
    <t>Decimal</t>
  </si>
  <si>
    <t>FINICIAL FUNCTION</t>
  </si>
  <si>
    <t>PMT FUNCTION</t>
  </si>
  <si>
    <t>nper</t>
  </si>
  <si>
    <t>rate</t>
  </si>
  <si>
    <t>pv</t>
  </si>
  <si>
    <t>payment amt</t>
  </si>
  <si>
    <t>FV  FUNCTION</t>
  </si>
  <si>
    <t>future amt</t>
  </si>
  <si>
    <t>PV FUNTION</t>
  </si>
  <si>
    <t>pv amt</t>
  </si>
  <si>
    <t>SUMIF FUNCTIONS</t>
  </si>
  <si>
    <t>shopes name</t>
  </si>
  <si>
    <t>product</t>
  </si>
  <si>
    <t>sales</t>
  </si>
  <si>
    <t>unit</t>
  </si>
  <si>
    <t>shop1</t>
  </si>
  <si>
    <t>shop2</t>
  </si>
  <si>
    <t>shop3</t>
  </si>
  <si>
    <t>shop4</t>
  </si>
  <si>
    <t>shop5</t>
  </si>
  <si>
    <t>shop6</t>
  </si>
  <si>
    <t>p5</t>
  </si>
  <si>
    <t>p6</t>
  </si>
  <si>
    <t>SUM FUNTION</t>
  </si>
  <si>
    <t>SUMIF</t>
  </si>
  <si>
    <t>CRITERIA</t>
  </si>
  <si>
    <t xml:space="preserve">SUMIF </t>
  </si>
  <si>
    <t>P3</t>
  </si>
  <si>
    <t>P2</t>
  </si>
  <si>
    <t>SUMIFS</t>
  </si>
  <si>
    <t>CRITERIA2</t>
  </si>
  <si>
    <t>CRITERIA1</t>
  </si>
  <si>
    <t xml:space="preserve">id </t>
  </si>
  <si>
    <t>course</t>
  </si>
  <si>
    <t>scores</t>
  </si>
  <si>
    <t>grade</t>
  </si>
  <si>
    <t>rank</t>
  </si>
  <si>
    <t>hamza</t>
  </si>
  <si>
    <t>hareem</t>
  </si>
  <si>
    <t>fatima</t>
  </si>
  <si>
    <t>raheel</t>
  </si>
  <si>
    <t>.net</t>
  </si>
  <si>
    <t>java</t>
  </si>
  <si>
    <t>python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</si>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</sst>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_-[$Rs-420]\ * #,##0.00_-;\-[$Rs-420]\ * #,##0.00_-;_-[$Rs-420]\ * &quot;-&quot;??_-;_-@_-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8" tint="-0.499984740745262"/>
      <name val="Adobe Fan Heiti Std B"/>
      <family val="2"/>
      <charset val="128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0" borderId="0" xfId="0" applyNumberFormat="1"/>
    <xf numFmtId="0" fontId="0" fillId="9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0" fillId="9" borderId="0" xfId="0" applyFill="1"/>
    <xf numFmtId="0" fontId="3" fillId="10" borderId="1" xfId="0" applyFont="1" applyFill="1" applyBorder="1"/>
    <xf numFmtId="0" fontId="4" fillId="0" borderId="1" xfId="1" applyBorder="1"/>
    <xf numFmtId="0" fontId="0" fillId="0" borderId="1" xfId="0" applyNumberFormat="1" applyBorder="1"/>
    <xf numFmtId="0" fontId="3" fillId="1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7" fillId="0" borderId="0" xfId="0" applyFont="1"/>
    <xf numFmtId="0" fontId="0" fillId="0" borderId="2" xfId="0" applyFont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4" fillId="0" borderId="8" xfId="1" applyBorder="1"/>
    <xf numFmtId="0" fontId="0" fillId="0" borderId="8" xfId="0" applyNumberFormat="1" applyBorder="1"/>
    <xf numFmtId="0" fontId="0" fillId="16" borderId="2" xfId="0" applyFont="1" applyFill="1" applyBorder="1"/>
    <xf numFmtId="0" fontId="8" fillId="10" borderId="4" xfId="0" applyFont="1" applyFill="1" applyBorder="1"/>
    <xf numFmtId="0" fontId="8" fillId="10" borderId="5" xfId="0" applyFont="1" applyFill="1" applyBorder="1"/>
    <xf numFmtId="0" fontId="0" fillId="16" borderId="1" xfId="0" applyFont="1" applyFill="1" applyBorder="1"/>
    <xf numFmtId="0" fontId="8" fillId="10" borderId="1" xfId="0" applyFont="1" applyFill="1" applyBorder="1"/>
    <xf numFmtId="0" fontId="10" fillId="17" borderId="1" xfId="0" applyFont="1" applyFill="1" applyBorder="1"/>
    <xf numFmtId="10" fontId="0" fillId="0" borderId="1" xfId="0" applyNumberFormat="1" applyBorder="1"/>
    <xf numFmtId="0" fontId="6" fillId="0" borderId="1" xfId="0" applyFont="1" applyBorder="1"/>
    <xf numFmtId="165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0" fontId="8" fillId="18" borderId="0" xfId="0" applyFont="1" applyFill="1"/>
    <xf numFmtId="0" fontId="0" fillId="19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0" fillId="1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theme="5" tint="-0.499984740745262"/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theme="5" tint="-0.499984740745262"/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fgColor theme="4" tint="0.39994506668294322"/>
          <bgColor theme="4" tint="0.39994506668294322"/>
        </patternFill>
      </fill>
    </dxf>
    <dxf>
      <font>
        <color theme="0"/>
      </font>
      <fill>
        <patternFill>
          <fgColor theme="8" tint="-0.499984740745262"/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663300"/>
      </font>
      <fill>
        <patternFill>
          <fgColor theme="4" tint="0.39994506668294322"/>
          <bgColor theme="4" tint="0.39994506668294322"/>
        </patternFill>
      </fill>
    </dxf>
  </dxfs>
  <tableStyles count="0" defaultTableStyle="TableStyleMedium2" defaultPivotStyle="PivotStyleLight16"/>
  <colors>
    <mruColors>
      <color rgb="FF551080"/>
      <color rgb="FF66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</xdr:row>
      <xdr:rowOff>104775</xdr:rowOff>
    </xdr:from>
    <xdr:to>
      <xdr:col>7</xdr:col>
      <xdr:colOff>219075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1209675" y="485775"/>
          <a:ext cx="7534275" cy="12192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accent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Q:1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A company give ramadan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bonus to each eligible employee’s retirement plan at the rate of 10% and</a:t>
          </a:r>
          <a:r>
            <a:rPr lang="en-US" sz="1100" baseline="0">
              <a:solidFill>
                <a:schemeClr val="bg1"/>
              </a:solidFill>
            </a:rPr>
            <a:t> a 15% </a:t>
          </a:r>
          <a:r>
            <a:rPr lang="en-US" sz="1100">
              <a:solidFill>
                <a:schemeClr val="bg1"/>
              </a:solidFill>
            </a:rPr>
            <a:t>of the employee’s annual salary. However, to be eligible for this benefit, an employee must have full-time status with three or more years of employment and if the salary</a:t>
          </a:r>
          <a:r>
            <a:rPr lang="en-US" sz="1100" baseline="0">
              <a:solidFill>
                <a:schemeClr val="bg1"/>
              </a:solidFill>
            </a:rPr>
            <a:t> of employees is less than 20000</a:t>
          </a:r>
          <a:r>
            <a:rPr lang="en-US" sz="1100">
              <a:solidFill>
                <a:schemeClr val="bg1"/>
              </a:solidFill>
            </a:rPr>
            <a:t>. A calculation for the retirement bonus requires a test of</a:t>
          </a:r>
          <a:r>
            <a:rPr lang="en-US" sz="1100" baseline="0">
              <a:solidFill>
                <a:schemeClr val="bg1"/>
              </a:solidFill>
            </a:rPr>
            <a:t> these </a:t>
          </a:r>
          <a:r>
            <a:rPr lang="en-US" sz="1100">
              <a:solidFill>
                <a:schemeClr val="bg1"/>
              </a:solidFill>
            </a:rPr>
            <a:t> conditions: Full- or part-time status and number of years of employment and also salary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.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There is a requirement contribution possibilities to account for: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An employee works full time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has </a:t>
          </a:r>
          <a:r>
            <a:rPr lang="en-US" sz="11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been employed two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or more years. The retirement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 OR 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a salary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benefit applies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180975</xdr:colOff>
      <xdr:row>30</xdr:row>
      <xdr:rowOff>180976</xdr:rowOff>
    </xdr:from>
    <xdr:to>
      <xdr:col>6</xdr:col>
      <xdr:colOff>1066800</xdr:colOff>
      <xdr:row>36</xdr:row>
      <xdr:rowOff>28576</xdr:rowOff>
    </xdr:to>
    <xdr:sp macro="" textlink="">
      <xdr:nvSpPr>
        <xdr:cNvPr id="3" name="TextBox 2"/>
        <xdr:cNvSpPr txBox="1"/>
      </xdr:nvSpPr>
      <xdr:spPr>
        <a:xfrm>
          <a:off x="180975" y="5895976"/>
          <a:ext cx="7981950" cy="9906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Q:2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company give annual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bonus to each eligible employee’s retirement plan at the rate of 30%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of the employee’s annual salary. However, to be eligible for this benefit, if an employees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has received a bonus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in 2019 and 2020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years so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they would not be able to take bonus in this year. and if any employee didn't received any bonus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for the previous two years , he should receive a double bonus.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There is a requirement contribution possibilities to account for:</a:t>
          </a:r>
          <a:endParaRPr lang="en-US">
            <a:ln>
              <a:noFill/>
            </a:ln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</a:rPr>
            <a:t>hint : using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XOR FUNCTION </a:t>
          </a:r>
          <a:r>
            <a:rPr lang="en-US" sz="1100" baseline="0">
              <a:ln>
                <a:noFill/>
              </a:ln>
              <a:solidFill>
                <a:schemeClr val="bg1"/>
              </a:solidFill>
            </a:rPr>
            <a:t>also</a:t>
          </a:r>
          <a:r>
            <a:rPr lang="en-US" sz="1100" baseline="0">
              <a:ln>
                <a:noFill/>
              </a:ln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</xdr:row>
      <xdr:rowOff>104775</xdr:rowOff>
    </xdr:from>
    <xdr:to>
      <xdr:col>7</xdr:col>
      <xdr:colOff>219075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1209675" y="485775"/>
          <a:ext cx="7534275" cy="12192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accent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Q:1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A company give ramadan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bonus to each eligible employee’s retirement plan at the rate of 10% and</a:t>
          </a:r>
          <a:r>
            <a:rPr lang="en-US" sz="1100" baseline="0">
              <a:solidFill>
                <a:schemeClr val="bg1"/>
              </a:solidFill>
            </a:rPr>
            <a:t> a 15% </a:t>
          </a:r>
          <a:r>
            <a:rPr lang="en-US" sz="1100">
              <a:solidFill>
                <a:schemeClr val="bg1"/>
              </a:solidFill>
            </a:rPr>
            <a:t>of the employee’s annual salary. However, to be eligible for this benefit, an employee must have full-time status with three or more years of employment and if the salary</a:t>
          </a:r>
          <a:r>
            <a:rPr lang="en-US" sz="1100" baseline="0">
              <a:solidFill>
                <a:schemeClr val="bg1"/>
              </a:solidFill>
            </a:rPr>
            <a:t> of employees is less than 20000</a:t>
          </a:r>
          <a:r>
            <a:rPr lang="en-US" sz="1100">
              <a:solidFill>
                <a:schemeClr val="bg1"/>
              </a:solidFill>
            </a:rPr>
            <a:t>. A calculation for the retirement bonus requires a test of</a:t>
          </a:r>
          <a:r>
            <a:rPr lang="en-US" sz="1100" baseline="0">
              <a:solidFill>
                <a:schemeClr val="bg1"/>
              </a:solidFill>
            </a:rPr>
            <a:t> these </a:t>
          </a:r>
          <a:r>
            <a:rPr lang="en-US" sz="1100">
              <a:solidFill>
                <a:schemeClr val="bg1"/>
              </a:solidFill>
            </a:rPr>
            <a:t> conditions: Full- or part-time status and number of years of employment and also salary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.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There is a requirement contribution possibilities to account for: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An employee works full time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has </a:t>
          </a:r>
          <a:r>
            <a:rPr lang="en-US" sz="11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been employed two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or more years. The retirement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 OR 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a salary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benefit applies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180975</xdr:colOff>
      <xdr:row>30</xdr:row>
      <xdr:rowOff>180976</xdr:rowOff>
    </xdr:from>
    <xdr:to>
      <xdr:col>6</xdr:col>
      <xdr:colOff>1066800</xdr:colOff>
      <xdr:row>36</xdr:row>
      <xdr:rowOff>28576</xdr:rowOff>
    </xdr:to>
    <xdr:sp macro="" textlink="">
      <xdr:nvSpPr>
        <xdr:cNvPr id="3" name="TextBox 2"/>
        <xdr:cNvSpPr txBox="1"/>
      </xdr:nvSpPr>
      <xdr:spPr>
        <a:xfrm>
          <a:off x="180975" y="5895976"/>
          <a:ext cx="7981950" cy="9906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Q:2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company give annual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bonus to each eligible employee’s retirement plan at the rate of 30%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of the employee’s annual salary. However, to be eligible for this benefit, if an employees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has received a bonus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in 2019 and 2020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years so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they would not be able to take bonus in this year. and if any employee didn't received any bonus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for the previous two years , he should receive a double bonus.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There is a requirement contribution possibilities to account for:</a:t>
          </a:r>
          <a:endParaRPr lang="en-US">
            <a:ln>
              <a:noFill/>
            </a:ln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</a:rPr>
            <a:t>hint : using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XOR FUNCTION </a:t>
          </a:r>
          <a:r>
            <a:rPr lang="en-US" sz="1100" baseline="0">
              <a:ln>
                <a:noFill/>
              </a:ln>
              <a:solidFill>
                <a:schemeClr val="bg1"/>
              </a:solidFill>
            </a:rPr>
            <a:t>also</a:t>
          </a:r>
          <a:r>
            <a:rPr lang="en-US" sz="1100" baseline="0">
              <a:ln>
                <a:noFill/>
              </a:ln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 FUNCTION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9</xdr:col>
      <xdr:colOff>9525</xdr:colOff>
      <xdr:row>5</xdr:row>
      <xdr:rowOff>38100</xdr:rowOff>
    </xdr:to>
    <xdr:sp macro="" textlink="">
      <xdr:nvSpPr>
        <xdr:cNvPr id="2" name="TextBox 1"/>
        <xdr:cNvSpPr txBox="1"/>
      </xdr:nvSpPr>
      <xdr:spPr>
        <a:xfrm>
          <a:off x="3295650" y="180975"/>
          <a:ext cx="2438400" cy="8096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rate= rate of interest</a:t>
          </a:r>
        </a:p>
        <a:p>
          <a:r>
            <a:rPr lang="en-US" sz="1100"/>
            <a:t>nper= duration of installment</a:t>
          </a:r>
        </a:p>
        <a:p>
          <a:r>
            <a:rPr lang="en-US" sz="1100"/>
            <a:t>pv= peresent</a:t>
          </a:r>
          <a:r>
            <a:rPr lang="en-US" sz="1100" baseline="0"/>
            <a:t> value </a:t>
          </a:r>
        </a:p>
        <a:p>
          <a:r>
            <a:rPr lang="en-US" sz="1100" baseline="0"/>
            <a:t>fv = future  value 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7</xdr:row>
      <xdr:rowOff>123824</xdr:rowOff>
    </xdr:from>
    <xdr:to>
      <xdr:col>8</xdr:col>
      <xdr:colOff>600075</xdr:colOff>
      <xdr:row>11</xdr:row>
      <xdr:rowOff>180975</xdr:rowOff>
    </xdr:to>
    <xdr:sp macro="" textlink="">
      <xdr:nvSpPr>
        <xdr:cNvPr id="3" name="TextBox 2"/>
        <xdr:cNvSpPr txBox="1"/>
      </xdr:nvSpPr>
      <xdr:spPr>
        <a:xfrm>
          <a:off x="3019425" y="1457324"/>
          <a:ext cx="3028950" cy="8191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Q:</a:t>
          </a:r>
          <a:r>
            <a:rPr lang="en-US" sz="1100" baseline="0"/>
            <a:t> </a:t>
          </a:r>
          <a:r>
            <a:rPr lang="en-US" sz="1100"/>
            <a:t>a person deposite</a:t>
          </a:r>
          <a:r>
            <a:rPr lang="en-US" sz="1100" baseline="0"/>
            <a:t> some amount in the bank before 10- years and after 10 years he gets Rs: 200000 with the rate of 11.5% find out what amount he deposited in the bank 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14</xdr:row>
      <xdr:rowOff>28575</xdr:rowOff>
    </xdr:from>
    <xdr:to>
      <xdr:col>8</xdr:col>
      <xdr:colOff>581025</xdr:colOff>
      <xdr:row>19</xdr:row>
      <xdr:rowOff>9525</xdr:rowOff>
    </xdr:to>
    <xdr:sp macro="" textlink="">
      <xdr:nvSpPr>
        <xdr:cNvPr id="4" name="TextBox 3"/>
        <xdr:cNvSpPr txBox="1"/>
      </xdr:nvSpPr>
      <xdr:spPr>
        <a:xfrm>
          <a:off x="3019425" y="2695575"/>
          <a:ext cx="3009900" cy="9334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person depostite Rs: 100000 with</a:t>
          </a:r>
          <a:r>
            <a:rPr lang="en-US" sz="1100" baseline="0"/>
            <a:t> the rate of 10% and he gets Rs: 200000 after completion of the total duration. find out the duration of the deposite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5" name="Table5" displayName="Table5" ref="A1:F14" totalsRowShown="0" headerRowDxfId="51" headerRowBorderDxfId="50" tableBorderDxfId="49" totalsRowBorderDxfId="48">
  <autoFilter ref="A1:F14"/>
  <tableColumns count="6">
    <tableColumn id="1" name="salary" dataDxfId="47"/>
    <tableColumn id="2" name="name" dataDxfId="46"/>
    <tableColumn id="3" name="designation" dataDxfId="45"/>
    <tableColumn id="4" name="email" dataDxfId="44" dataCellStyle="Hyperlink"/>
    <tableColumn id="5" name="phone" dataDxfId="43"/>
    <tableColumn id="6" name="id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H1:L6" totalsRowShown="0" headerRowDxfId="41" headerRowBorderDxfId="40" tableBorderDxfId="39">
  <autoFilter ref="H1:L6"/>
  <tableColumns count="5">
    <tableColumn id="1" name="id" dataDxfId="38"/>
    <tableColumn id="2" name="name" dataDxfId="37">
      <calculatedColumnFormula>INDEX(Table5[#All],MATCH($H2,Table5[[#All],[id]],0),MATCH(I$1,Table5[#Headers],0))</calculatedColumnFormula>
    </tableColumn>
    <tableColumn id="3" name="email" dataDxfId="36">
      <calculatedColumnFormula>INDEX(Table5[#All],MATCH($H2,Table5[[#All],[id]],0),MATCH(J$1,Table5[#Headers],0))</calculatedColumnFormula>
    </tableColumn>
    <tableColumn id="4" name="designation" dataDxfId="35">
      <calculatedColumnFormula>INDEX(Table5[#All],MATCH($H2,Table5[[#All],[id]],0),MATCH(K$1,Table5[#Headers],0))</calculatedColumnFormula>
    </tableColumn>
    <tableColumn id="5" name="salary" dataDxfId="34">
      <calculatedColumnFormula>INDEX(Table5[#All],MATCH($H2,Table5[[#All],[id]],0),MATCH(L$1,Table5[#Headers],0))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3:H27" totalsRowShown="0" headerRowDxfId="28" headerRowBorderDxfId="27" tableBorderDxfId="26" totalsRowBorderDxfId="25">
  <autoFilter ref="A13:H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name="EMPLOYEES NAME"/>
    <tableColumn id="1" name="STATUS" dataDxfId="24"/>
    <tableColumn id="2" name="HEALT_PLAN" dataDxfId="23"/>
    <tableColumn id="3" name="SALARY" dataDxfId="22"/>
    <tableColumn id="4" name="HIRING" dataDxfId="21"/>
    <tableColumn id="6" name="YEAR OF EMPLOYEES" dataDxfId="20"/>
    <tableColumn id="7" name="RAMADAN BONUS ELIGIBLITIY" dataDxfId="19"/>
    <tableColumn id="9" name="ELIGIBLE BONUS OF 10% &amp; 15% " dataDxfId="1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9:G53" totalsRowShown="0">
  <autoFilter ref="A39:G53"/>
  <tableColumns count="7">
    <tableColumn id="1" name="EMPLOYEES NAME"/>
    <tableColumn id="2" name="SALARY"/>
    <tableColumn id="3" name="YEAR OF 2019"/>
    <tableColumn id="4" name="YEAR OF 2020"/>
    <tableColumn id="5" name="ANNUAL BONUS OF 2021"/>
    <tableColumn id="6" name="TRIM">
      <calculatedColumnFormula>TRIM(E40)</calculatedColumnFormula>
    </tableColumn>
    <tableColumn id="7" name="BONUS 30%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13:I27" totalsRowShown="0" headerRowDxfId="12" headerRowBorderDxfId="11" tableBorderDxfId="10" totalsRowBorderDxfId="9">
  <autoFilter ref="A13:I27"/>
  <tableColumns count="9">
    <tableColumn id="8" name="EMPLOYEES NAME"/>
    <tableColumn id="1" name="STATUS" dataDxfId="8"/>
    <tableColumn id="2" name="HEALT_PLAN" dataDxfId="7"/>
    <tableColumn id="3" name="SALARY" dataDxfId="6"/>
    <tableColumn id="4" name="HIRING" dataDxfId="5"/>
    <tableColumn id="5" name="Column1" dataDxfId="4"/>
    <tableColumn id="6" name="YEAR OF EMPLOYEES" dataDxfId="3"/>
    <tableColumn id="7" name="RAMADAN BONUS ELIGIBLITIY" dataDxfId="2">
      <calculatedColumnFormula>IF(AND(B14="full time",G14&gt;3),"ELIGIBLE FOR 10%",IF(OR(D14&lt;20000),"ELIGIBLE FOR 15%","NOT ELIGIBLE"))</calculatedColumnFormula>
    </tableColumn>
    <tableColumn id="9" name="ELIGIBLE BONUS OF 10% &amp; 15% " dataDxfId="1">
      <calculatedColumnFormula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39:G53" totalsRowShown="0">
  <autoFilter ref="A39:G53"/>
  <tableColumns count="7">
    <tableColumn id="1" name="EMPLOYEES NAME"/>
    <tableColumn id="2" name="SALARY"/>
    <tableColumn id="3" name="YEAR OF 2019"/>
    <tableColumn id="4" name="YEAR OF 2020"/>
    <tableColumn id="5" name="ANNUAL BONUS OF 2021">
      <calculatedColumnFormula>IF(_xlfn.XOR(C40="NO",D40="NO")," ELIGIBLE ",IF(AND(C40="NO",D40="NO"),"ELIGIBLE FOR DOUBLE"," NOT ELIGIBLE"))</calculatedColumnFormula>
    </tableColumn>
    <tableColumn id="6" name="TRIM">
      <calculatedColumnFormula>TRIM(E40)</calculatedColumnFormula>
    </tableColumn>
    <tableColumn id="7" name="BONUS 30%">
      <calculatedColumnFormula>IF(F40="NOT ELIGIBLE","SORRY",IF(F40="ELIGIBLE",B40*30%,IF(F40="ELIGIBLE FOR DOUBLE",B40*60%)))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hakir@gmail.com" TargetMode="External"/><Relationship Id="rId5" Type="http://schemas.openxmlformats.org/officeDocument/2006/relationships/hyperlink" Target="mailto:rashid@gmail.com" TargetMode="Externa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18" Type="http://schemas.openxmlformats.org/officeDocument/2006/relationships/hyperlink" Target="mailto:rashid@gmail.com" TargetMode="External"/><Relationship Id="rId26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21" Type="http://schemas.openxmlformats.org/officeDocument/2006/relationships/hyperlink" Target="mailto:zia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17" Type="http://schemas.openxmlformats.org/officeDocument/2006/relationships/hyperlink" Target="mailto:sidra@gmail.com" TargetMode="External"/><Relationship Id="rId25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6" Type="http://schemas.openxmlformats.org/officeDocument/2006/relationships/hyperlink" Target="mailto:zafar@gmail.com" TargetMode="External"/><Relationship Id="rId20" Type="http://schemas.openxmlformats.org/officeDocument/2006/relationships/hyperlink" Target="mailto:akram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idra@gmail.com" TargetMode="External"/><Relationship Id="rId24" Type="http://schemas.openxmlformats.org/officeDocument/2006/relationships/hyperlink" Target="mailto:sidra@gmail.com" TargetMode="External"/><Relationship Id="rId5" Type="http://schemas.openxmlformats.org/officeDocument/2006/relationships/hyperlink" Target="mailto:rashid@gmail.com" TargetMode="External"/><Relationship Id="rId15" Type="http://schemas.openxmlformats.org/officeDocument/2006/relationships/hyperlink" Target="mailto:shahab@gmail.com" TargetMode="External"/><Relationship Id="rId23" Type="http://schemas.openxmlformats.org/officeDocument/2006/relationships/hyperlink" Target="mailto:mehwish@gmail.com" TargetMode="External"/><Relationship Id="rId10" Type="http://schemas.openxmlformats.org/officeDocument/2006/relationships/hyperlink" Target="mailto:mehwish@gmail.com" TargetMode="External"/><Relationship Id="rId19" Type="http://schemas.openxmlformats.org/officeDocument/2006/relationships/hyperlink" Target="mailto:nadim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Relationship Id="rId14" Type="http://schemas.openxmlformats.org/officeDocument/2006/relationships/hyperlink" Target="mailto:saqib@gmail.com" TargetMode="External"/><Relationship Id="rId22" Type="http://schemas.openxmlformats.org/officeDocument/2006/relationships/hyperlink" Target="mailto:erum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hakir@gmail.com" TargetMode="External"/><Relationship Id="rId5" Type="http://schemas.openxmlformats.org/officeDocument/2006/relationships/hyperlink" Target="mailto:rashid@gmail.com" TargetMode="Externa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idra@gmail.com" TargetMode="External"/><Relationship Id="rId5" Type="http://schemas.openxmlformats.org/officeDocument/2006/relationships/hyperlink" Target="mailto:rashid@gmail.com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4" sqref="C14"/>
    </sheetView>
  </sheetViews>
  <sheetFormatPr defaultRowHeight="15" x14ac:dyDescent="0.25"/>
  <cols>
    <col min="1" max="1" width="5.28515625" bestFit="1" customWidth="1"/>
    <col min="2" max="2" width="13.28515625" bestFit="1" customWidth="1"/>
    <col min="3" max="3" width="11.42578125" bestFit="1" customWidth="1"/>
    <col min="4" max="4" width="6.140625" bestFit="1" customWidth="1"/>
  </cols>
  <sheetData>
    <row r="2" spans="1:4" x14ac:dyDescent="0.25">
      <c r="A2" s="2" t="s">
        <v>0</v>
      </c>
      <c r="B2" s="2" t="s">
        <v>1</v>
      </c>
      <c r="C2" s="2" t="s">
        <v>5</v>
      </c>
      <c r="D2" s="2" t="s">
        <v>10</v>
      </c>
    </row>
    <row r="3" spans="1:4" x14ac:dyDescent="0.25">
      <c r="A3" s="1">
        <v>2</v>
      </c>
      <c r="B3" s="1" t="s">
        <v>2</v>
      </c>
      <c r="C3" s="1" t="s">
        <v>6</v>
      </c>
      <c r="D3" s="1">
        <v>15000</v>
      </c>
    </row>
    <row r="4" spans="1:4" x14ac:dyDescent="0.25">
      <c r="A4" s="1">
        <v>3</v>
      </c>
      <c r="B4" s="1" t="s">
        <v>3</v>
      </c>
      <c r="C4" s="1" t="s">
        <v>7</v>
      </c>
      <c r="D4" s="1">
        <v>18900</v>
      </c>
    </row>
    <row r="5" spans="1:4" x14ac:dyDescent="0.25">
      <c r="A5" s="1">
        <v>4</v>
      </c>
      <c r="B5" s="1" t="s">
        <v>2</v>
      </c>
      <c r="C5" s="1" t="s">
        <v>8</v>
      </c>
      <c r="D5" s="1">
        <v>39000</v>
      </c>
    </row>
    <row r="6" spans="1:4" x14ac:dyDescent="0.25">
      <c r="A6" s="1">
        <v>5</v>
      </c>
      <c r="B6" s="1" t="s">
        <v>4</v>
      </c>
      <c r="C6" s="1" t="s">
        <v>6</v>
      </c>
      <c r="D6" s="1">
        <v>17800</v>
      </c>
    </row>
    <row r="7" spans="1:4" x14ac:dyDescent="0.25">
      <c r="A7" s="1">
        <v>6</v>
      </c>
      <c r="B7" s="1" t="s">
        <v>3</v>
      </c>
      <c r="C7" s="1" t="s">
        <v>9</v>
      </c>
      <c r="D7" s="1">
        <v>27899</v>
      </c>
    </row>
    <row r="8" spans="1:4" x14ac:dyDescent="0.25">
      <c r="A8" s="1"/>
      <c r="B8" s="1"/>
      <c r="C8" s="1"/>
      <c r="D8" s="1"/>
    </row>
    <row r="10" spans="1:4" x14ac:dyDescent="0.25">
      <c r="B10" s="4" t="s">
        <v>11</v>
      </c>
      <c r="C10" s="1">
        <f>COUNT(A2:D7)</f>
        <v>10</v>
      </c>
    </row>
    <row r="11" spans="1:4" x14ac:dyDescent="0.25">
      <c r="B11" s="5" t="s">
        <v>12</v>
      </c>
      <c r="C11" s="1"/>
    </row>
    <row r="12" spans="1:4" x14ac:dyDescent="0.25">
      <c r="B12" s="3" t="s">
        <v>13</v>
      </c>
      <c r="C12" s="1"/>
    </row>
    <row r="13" spans="1:4" x14ac:dyDescent="0.25">
      <c r="B13" s="7" t="s">
        <v>14</v>
      </c>
      <c r="C13" s="1">
        <f>COUNTIF(B3:B7,B3)</f>
        <v>2</v>
      </c>
    </row>
    <row r="14" spans="1:4" x14ac:dyDescent="0.25">
      <c r="B14" s="8" t="s">
        <v>15</v>
      </c>
      <c r="C14" s="1">
        <f>COUNTIFS(B3:B7,B3,C3:C7,C3)</f>
        <v>1</v>
      </c>
    </row>
    <row r="16" spans="1:4" x14ac:dyDescent="0.25">
      <c r="C16">
        <f>COUNTIFS(B3:B7,B3,C3:C7,C3)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D25" zoomScaleNormal="100" workbookViewId="0">
      <selection activeCell="D52" sqref="D52"/>
    </sheetView>
  </sheetViews>
  <sheetFormatPr defaultRowHeight="15" x14ac:dyDescent="0.25"/>
  <cols>
    <col min="1" max="1" width="19.140625" customWidth="1"/>
    <col min="2" max="2" width="9.85546875" customWidth="1"/>
    <col min="3" max="4" width="14.85546875" customWidth="1"/>
    <col min="5" max="5" width="24.7109375" customWidth="1"/>
    <col min="6" max="6" width="23" customWidth="1"/>
    <col min="7" max="7" width="21.42578125" customWidth="1"/>
    <col min="8" max="8" width="29.42578125" customWidth="1"/>
    <col min="9" max="9" width="29.140625" bestFit="1" customWidth="1"/>
  </cols>
  <sheetData>
    <row r="1" spans="1:8" x14ac:dyDescent="0.25">
      <c r="B1" s="58" t="s">
        <v>158</v>
      </c>
      <c r="C1" s="58"/>
      <c r="D1" s="58"/>
      <c r="E1" s="58"/>
      <c r="F1" s="58"/>
      <c r="G1" s="58"/>
    </row>
    <row r="2" spans="1:8" x14ac:dyDescent="0.25">
      <c r="B2" s="58"/>
      <c r="C2" s="58"/>
      <c r="D2" s="58"/>
      <c r="E2" s="58"/>
      <c r="F2" s="58"/>
      <c r="G2" s="58"/>
    </row>
    <row r="10" spans="1:8" x14ac:dyDescent="0.25">
      <c r="A10" s="23"/>
      <c r="B10" s="23"/>
      <c r="C10" s="23"/>
    </row>
    <row r="11" spans="1:8" x14ac:dyDescent="0.25">
      <c r="A11" s="23"/>
      <c r="B11" s="23"/>
      <c r="C11" s="23"/>
    </row>
    <row r="13" spans="1:8" x14ac:dyDescent="0.25">
      <c r="A13" s="30" t="s">
        <v>131</v>
      </c>
      <c r="B13" s="29" t="s">
        <v>130</v>
      </c>
      <c r="C13" s="30" t="s">
        <v>132</v>
      </c>
      <c r="D13" s="30" t="s">
        <v>133</v>
      </c>
      <c r="E13" s="30" t="s">
        <v>134</v>
      </c>
      <c r="F13" s="30" t="s">
        <v>135</v>
      </c>
      <c r="G13" s="31" t="s">
        <v>159</v>
      </c>
      <c r="H13" s="30" t="s">
        <v>160</v>
      </c>
    </row>
    <row r="14" spans="1:8" x14ac:dyDescent="0.25">
      <c r="A14" t="str">
        <f>PROPER("wajaht")</f>
        <v>Wajaht</v>
      </c>
      <c r="B14" s="27" t="s">
        <v>147</v>
      </c>
      <c r="C14" s="1" t="s">
        <v>149</v>
      </c>
      <c r="D14">
        <v>45000</v>
      </c>
      <c r="E14" s="26">
        <v>39824</v>
      </c>
      <c r="F14" s="1">
        <v>12</v>
      </c>
      <c r="G14" s="28"/>
    </row>
    <row r="15" spans="1:8" x14ac:dyDescent="0.25">
      <c r="A15" t="str">
        <f>PROPER("asgar")</f>
        <v>Asgar</v>
      </c>
      <c r="B15" s="27" t="s">
        <v>148</v>
      </c>
      <c r="C15" s="1" t="s">
        <v>150</v>
      </c>
      <c r="D15" s="1">
        <v>19700</v>
      </c>
      <c r="E15" s="26">
        <v>39479</v>
      </c>
      <c r="F15" s="1">
        <v>13</v>
      </c>
      <c r="G15" s="28"/>
    </row>
    <row r="16" spans="1:8" x14ac:dyDescent="0.25">
      <c r="A16" t="s">
        <v>137</v>
      </c>
      <c r="B16" s="27" t="s">
        <v>147</v>
      </c>
      <c r="C16" s="1" t="s">
        <v>149</v>
      </c>
      <c r="D16" s="1">
        <v>15000</v>
      </c>
      <c r="E16" s="26">
        <v>43911</v>
      </c>
      <c r="F16" s="1">
        <v>1.9</v>
      </c>
      <c r="G16" s="28"/>
    </row>
    <row r="17" spans="1:7" x14ac:dyDescent="0.25">
      <c r="A17" t="s">
        <v>138</v>
      </c>
      <c r="B17" s="27" t="s">
        <v>147</v>
      </c>
      <c r="C17" s="1" t="s">
        <v>149</v>
      </c>
      <c r="D17" s="1">
        <v>35000</v>
      </c>
      <c r="E17" s="26">
        <v>43912</v>
      </c>
      <c r="F17" s="1">
        <v>1.9</v>
      </c>
      <c r="G17" s="28"/>
    </row>
    <row r="18" spans="1:7" x14ac:dyDescent="0.25">
      <c r="A18" t="s">
        <v>139</v>
      </c>
      <c r="B18" s="27" t="s">
        <v>148</v>
      </c>
      <c r="C18" s="1" t="s">
        <v>149</v>
      </c>
      <c r="D18" s="1">
        <v>29000</v>
      </c>
      <c r="E18" s="26">
        <v>41014</v>
      </c>
      <c r="F18" s="1">
        <v>9</v>
      </c>
      <c r="G18" s="28"/>
    </row>
    <row r="19" spans="1:7" x14ac:dyDescent="0.25">
      <c r="A19" t="s">
        <v>140</v>
      </c>
      <c r="B19" s="27" t="s">
        <v>147</v>
      </c>
      <c r="C19" s="1" t="s">
        <v>150</v>
      </c>
      <c r="D19" s="1">
        <v>28000</v>
      </c>
      <c r="E19" s="26">
        <v>40345</v>
      </c>
      <c r="F19" s="1">
        <v>11</v>
      </c>
      <c r="G19" s="28"/>
    </row>
    <row r="20" spans="1:7" x14ac:dyDescent="0.25">
      <c r="A20" t="s">
        <v>141</v>
      </c>
      <c r="B20" s="27" t="s">
        <v>148</v>
      </c>
      <c r="C20" s="1" t="s">
        <v>149</v>
      </c>
      <c r="D20" s="1">
        <v>25000</v>
      </c>
      <c r="E20" s="26">
        <v>44217</v>
      </c>
      <c r="F20" s="1">
        <v>1</v>
      </c>
      <c r="G20" s="28"/>
    </row>
    <row r="21" spans="1:7" x14ac:dyDescent="0.25">
      <c r="A21" t="s">
        <v>142</v>
      </c>
      <c r="B21" s="27" t="s">
        <v>148</v>
      </c>
      <c r="C21" s="1" t="s">
        <v>150</v>
      </c>
      <c r="D21" s="1">
        <v>25000</v>
      </c>
      <c r="E21" s="26">
        <v>42934</v>
      </c>
      <c r="F21" s="1">
        <v>4</v>
      </c>
      <c r="G21" s="28"/>
    </row>
    <row r="22" spans="1:7" x14ac:dyDescent="0.25">
      <c r="A22" t="s">
        <v>143</v>
      </c>
      <c r="B22" s="27" t="s">
        <v>147</v>
      </c>
      <c r="C22" s="1" t="s">
        <v>149</v>
      </c>
      <c r="D22" s="1">
        <v>32000</v>
      </c>
      <c r="E22" s="26">
        <v>42601</v>
      </c>
      <c r="F22" s="1">
        <v>5</v>
      </c>
      <c r="G22" s="28"/>
    </row>
    <row r="23" spans="1:7" x14ac:dyDescent="0.25">
      <c r="A23" t="s">
        <v>144</v>
      </c>
      <c r="B23" s="27" t="s">
        <v>148</v>
      </c>
      <c r="C23" s="1" t="s">
        <v>150</v>
      </c>
      <c r="D23" s="1">
        <v>22000</v>
      </c>
      <c r="E23" s="26">
        <v>44490</v>
      </c>
      <c r="F23" s="1">
        <v>0.3</v>
      </c>
      <c r="G23" s="28"/>
    </row>
    <row r="24" spans="1:7" x14ac:dyDescent="0.25">
      <c r="A24" t="s">
        <v>145</v>
      </c>
      <c r="B24" s="27" t="s">
        <v>147</v>
      </c>
      <c r="C24" s="1" t="s">
        <v>150</v>
      </c>
      <c r="D24" s="1">
        <v>18000</v>
      </c>
      <c r="E24" s="26">
        <v>44618</v>
      </c>
      <c r="F24" s="1">
        <v>0.1</v>
      </c>
      <c r="G24" s="28"/>
    </row>
    <row r="25" spans="1:7" x14ac:dyDescent="0.25">
      <c r="A25" t="s">
        <v>136</v>
      </c>
      <c r="B25" s="27" t="s">
        <v>148</v>
      </c>
      <c r="C25" s="1" t="s">
        <v>150</v>
      </c>
      <c r="D25" s="1">
        <v>27000</v>
      </c>
      <c r="E25" s="26">
        <v>43356</v>
      </c>
      <c r="F25" s="1">
        <v>13</v>
      </c>
      <c r="G25" s="28"/>
    </row>
    <row r="26" spans="1:7" x14ac:dyDescent="0.25">
      <c r="A26" t="s">
        <v>140</v>
      </c>
      <c r="B26" s="27" t="s">
        <v>148</v>
      </c>
      <c r="C26" s="1" t="s">
        <v>149</v>
      </c>
      <c r="D26" s="1">
        <v>27000</v>
      </c>
      <c r="E26" s="26">
        <v>43357</v>
      </c>
      <c r="F26" s="1">
        <v>12</v>
      </c>
      <c r="G26" s="28"/>
    </row>
    <row r="27" spans="1:7" x14ac:dyDescent="0.25">
      <c r="A27" t="s">
        <v>146</v>
      </c>
      <c r="B27" s="32" t="s">
        <v>147</v>
      </c>
      <c r="C27" s="33" t="s">
        <v>150</v>
      </c>
      <c r="D27" s="33">
        <v>38000</v>
      </c>
      <c r="E27" s="34">
        <v>39078</v>
      </c>
      <c r="F27" s="33">
        <v>15</v>
      </c>
      <c r="G27" s="35"/>
    </row>
    <row r="29" spans="1:7" x14ac:dyDescent="0.25">
      <c r="A29" s="23"/>
      <c r="B29" s="23"/>
      <c r="C29" s="23"/>
    </row>
    <row r="30" spans="1:7" x14ac:dyDescent="0.25">
      <c r="A30" s="23"/>
      <c r="B30" s="23"/>
      <c r="C30" s="23"/>
    </row>
    <row r="39" spans="1:7" x14ac:dyDescent="0.25">
      <c r="A39" t="s">
        <v>131</v>
      </c>
      <c r="B39" t="s">
        <v>133</v>
      </c>
      <c r="C39" t="s">
        <v>151</v>
      </c>
      <c r="D39" t="s">
        <v>152</v>
      </c>
      <c r="E39" t="s">
        <v>154</v>
      </c>
      <c r="F39" t="s">
        <v>156</v>
      </c>
      <c r="G39" t="s">
        <v>155</v>
      </c>
    </row>
    <row r="40" spans="1:7" x14ac:dyDescent="0.25">
      <c r="A40" t="str">
        <f>PROPER("wajaht")</f>
        <v>Wajaht</v>
      </c>
      <c r="B40">
        <v>45000</v>
      </c>
      <c r="C40" s="25" t="s">
        <v>153</v>
      </c>
      <c r="D40" t="s">
        <v>48</v>
      </c>
      <c r="F40" t="str">
        <f>TRIM(E40)</f>
        <v/>
      </c>
    </row>
    <row r="41" spans="1:7" x14ac:dyDescent="0.25">
      <c r="A41" t="str">
        <f>PROPER("asgar")</f>
        <v>Asgar</v>
      </c>
      <c r="B41">
        <v>19700</v>
      </c>
      <c r="C41" t="s">
        <v>153</v>
      </c>
      <c r="D41" t="s">
        <v>47</v>
      </c>
      <c r="F41" t="str">
        <f t="shared" ref="F41:F53" si="0">TRIM(E41)</f>
        <v/>
      </c>
    </row>
    <row r="42" spans="1:7" x14ac:dyDescent="0.25">
      <c r="A42" t="s">
        <v>137</v>
      </c>
      <c r="B42">
        <v>15000</v>
      </c>
      <c r="C42" t="s">
        <v>48</v>
      </c>
      <c r="D42" t="s">
        <v>48</v>
      </c>
      <c r="F42" t="str">
        <f t="shared" si="0"/>
        <v/>
      </c>
    </row>
    <row r="43" spans="1:7" x14ac:dyDescent="0.25">
      <c r="A43" t="s">
        <v>138</v>
      </c>
      <c r="B43">
        <v>35000</v>
      </c>
      <c r="C43" t="s">
        <v>48</v>
      </c>
      <c r="D43" t="s">
        <v>47</v>
      </c>
      <c r="F43" t="str">
        <f t="shared" si="0"/>
        <v/>
      </c>
    </row>
    <row r="44" spans="1:7" x14ac:dyDescent="0.25">
      <c r="A44" t="s">
        <v>139</v>
      </c>
      <c r="B44">
        <v>29000</v>
      </c>
      <c r="C44" t="s">
        <v>48</v>
      </c>
      <c r="D44" t="s">
        <v>48</v>
      </c>
      <c r="F44" t="str">
        <f t="shared" si="0"/>
        <v/>
      </c>
    </row>
    <row r="45" spans="1:7" x14ac:dyDescent="0.25">
      <c r="A45" t="s">
        <v>140</v>
      </c>
      <c r="B45">
        <v>28000</v>
      </c>
      <c r="C45" t="s">
        <v>153</v>
      </c>
      <c r="D45" t="s">
        <v>48</v>
      </c>
      <c r="F45" t="str">
        <f t="shared" si="0"/>
        <v/>
      </c>
    </row>
    <row r="46" spans="1:7" x14ac:dyDescent="0.25">
      <c r="A46" t="s">
        <v>141</v>
      </c>
      <c r="B46">
        <v>25000</v>
      </c>
      <c r="C46" t="s">
        <v>153</v>
      </c>
      <c r="D46" t="s">
        <v>47</v>
      </c>
      <c r="F46" t="str">
        <f t="shared" si="0"/>
        <v/>
      </c>
    </row>
    <row r="47" spans="1:7" x14ac:dyDescent="0.25">
      <c r="A47" t="s">
        <v>142</v>
      </c>
      <c r="B47">
        <v>25000</v>
      </c>
      <c r="C47" t="s">
        <v>153</v>
      </c>
      <c r="D47" t="s">
        <v>48</v>
      </c>
      <c r="F47" t="str">
        <f t="shared" si="0"/>
        <v/>
      </c>
    </row>
    <row r="48" spans="1:7" x14ac:dyDescent="0.25">
      <c r="A48" t="s">
        <v>143</v>
      </c>
      <c r="B48">
        <v>32000</v>
      </c>
      <c r="C48" t="s">
        <v>153</v>
      </c>
      <c r="D48" t="s">
        <v>48</v>
      </c>
      <c r="F48" t="str">
        <f t="shared" si="0"/>
        <v/>
      </c>
    </row>
    <row r="49" spans="1:6" x14ac:dyDescent="0.25">
      <c r="A49" t="s">
        <v>144</v>
      </c>
      <c r="B49">
        <v>22000</v>
      </c>
      <c r="C49" t="s">
        <v>48</v>
      </c>
      <c r="D49" t="s">
        <v>47</v>
      </c>
      <c r="F49" t="str">
        <f t="shared" si="0"/>
        <v/>
      </c>
    </row>
    <row r="50" spans="1:6" x14ac:dyDescent="0.25">
      <c r="A50" t="s">
        <v>145</v>
      </c>
      <c r="B50">
        <v>18000</v>
      </c>
      <c r="C50" t="s">
        <v>48</v>
      </c>
      <c r="D50" t="s">
        <v>48</v>
      </c>
      <c r="F50" t="str">
        <f t="shared" si="0"/>
        <v/>
      </c>
    </row>
    <row r="51" spans="1:6" x14ac:dyDescent="0.25">
      <c r="A51" t="s">
        <v>136</v>
      </c>
      <c r="B51">
        <v>27000</v>
      </c>
      <c r="C51" t="s">
        <v>153</v>
      </c>
      <c r="D51" t="s">
        <v>47</v>
      </c>
      <c r="F51" t="str">
        <f t="shared" si="0"/>
        <v/>
      </c>
    </row>
    <row r="52" spans="1:6" x14ac:dyDescent="0.25">
      <c r="A52" t="s">
        <v>140</v>
      </c>
      <c r="B52">
        <v>27000</v>
      </c>
      <c r="C52" t="s">
        <v>48</v>
      </c>
      <c r="D52" t="s">
        <v>48</v>
      </c>
      <c r="F52" t="str">
        <f t="shared" si="0"/>
        <v/>
      </c>
    </row>
    <row r="53" spans="1:6" x14ac:dyDescent="0.25">
      <c r="A53" t="s">
        <v>146</v>
      </c>
      <c r="B53">
        <v>38000</v>
      </c>
      <c r="C53" t="s">
        <v>153</v>
      </c>
      <c r="D53" t="s">
        <v>48</v>
      </c>
      <c r="F53" t="str">
        <f t="shared" si="0"/>
        <v/>
      </c>
    </row>
  </sheetData>
  <mergeCells count="1">
    <mergeCell ref="B1:G2"/>
  </mergeCells>
  <conditionalFormatting sqref="G40:G53">
    <cfRule type="containsText" dxfId="33" priority="2" operator="containsText" text="SORRY">
      <formula>NOT(ISERROR(SEARCH("SORRY",G40)))</formula>
    </cfRule>
    <cfRule type="cellIs" dxfId="32" priority="3" operator="greaterThan">
      <formula>15000</formula>
    </cfRule>
    <cfRule type="containsText" dxfId="31" priority="4" operator="containsText" text="SORRY">
      <formula>NOT(ISERROR(SEARCH("SORRY",G40)))</formula>
    </cfRule>
    <cfRule type="cellIs" dxfId="30" priority="5" operator="greaterThan">
      <formula>15000</formula>
    </cfRule>
  </conditionalFormatting>
  <conditionalFormatting sqref="H14:H27">
    <cfRule type="containsText" dxfId="29" priority="1" operator="containsText" text="SORRY">
      <formula>NOT(ISERROR(SEARCH("SORRY",H14)))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B31" workbookViewId="0">
      <selection activeCell="G43" sqref="G43"/>
    </sheetView>
  </sheetViews>
  <sheetFormatPr defaultRowHeight="15" x14ac:dyDescent="0.25"/>
  <cols>
    <col min="1" max="1" width="19.140625" customWidth="1"/>
    <col min="2" max="2" width="9.85546875" customWidth="1"/>
    <col min="3" max="4" width="14.85546875" customWidth="1"/>
    <col min="5" max="5" width="24.7109375" customWidth="1"/>
    <col min="6" max="6" width="23" customWidth="1"/>
    <col min="7" max="7" width="21.42578125" customWidth="1"/>
    <col min="8" max="8" width="29.42578125" customWidth="1"/>
    <col min="9" max="9" width="29.140625" bestFit="1" customWidth="1"/>
  </cols>
  <sheetData>
    <row r="1" spans="1:9" x14ac:dyDescent="0.25">
      <c r="B1" s="58" t="s">
        <v>158</v>
      </c>
      <c r="C1" s="58"/>
      <c r="D1" s="58"/>
      <c r="E1" s="58"/>
      <c r="F1" s="58"/>
      <c r="G1" s="58"/>
    </row>
    <row r="2" spans="1:9" x14ac:dyDescent="0.25">
      <c r="B2" s="58"/>
      <c r="C2" s="58"/>
      <c r="D2" s="58"/>
      <c r="E2" s="58"/>
      <c r="F2" s="58"/>
      <c r="G2" s="58"/>
    </row>
    <row r="10" spans="1:9" x14ac:dyDescent="0.25">
      <c r="A10" s="24"/>
      <c r="B10" s="24"/>
      <c r="C10" s="24"/>
    </row>
    <row r="11" spans="1:9" x14ac:dyDescent="0.25">
      <c r="A11" s="24"/>
      <c r="B11" s="24"/>
      <c r="C11" s="24"/>
    </row>
    <row r="13" spans="1:9" x14ac:dyDescent="0.25">
      <c r="A13" s="30" t="s">
        <v>131</v>
      </c>
      <c r="B13" s="29" t="s">
        <v>130</v>
      </c>
      <c r="C13" s="30" t="s">
        <v>132</v>
      </c>
      <c r="D13" s="30" t="s">
        <v>133</v>
      </c>
      <c r="E13" s="30" t="s">
        <v>134</v>
      </c>
      <c r="F13" s="30" t="s">
        <v>157</v>
      </c>
      <c r="G13" s="30" t="s">
        <v>135</v>
      </c>
      <c r="H13" s="31" t="s">
        <v>159</v>
      </c>
      <c r="I13" s="30" t="s">
        <v>160</v>
      </c>
    </row>
    <row r="14" spans="1:9" x14ac:dyDescent="0.25">
      <c r="A14" t="str">
        <f>PROPER("wajaht")</f>
        <v>Wajaht</v>
      </c>
      <c r="B14" s="27" t="s">
        <v>147</v>
      </c>
      <c r="C14" s="1" t="s">
        <v>149</v>
      </c>
      <c r="D14">
        <v>45000</v>
      </c>
      <c r="E14" s="26">
        <v>39824</v>
      </c>
      <c r="F14" s="26"/>
      <c r="G14" s="1">
        <v>12</v>
      </c>
      <c r="H14" s="28" t="str">
        <f t="shared" ref="H14:H27" si="0">IF(AND(B14="full time",G14&gt;3),"ELIGIBLE FOR 10%",IF(OR(D14&lt;20000),"ELIGIBLE FOR 15%","NOT ELIGIBLE"))</f>
        <v>ELIGIBLE FOR 10%</v>
      </c>
      <c r="I14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4500</v>
      </c>
    </row>
    <row r="15" spans="1:9" x14ac:dyDescent="0.25">
      <c r="A15" t="str">
        <f>PROPER("asgar")</f>
        <v>Asgar</v>
      </c>
      <c r="B15" s="27" t="s">
        <v>148</v>
      </c>
      <c r="C15" s="1" t="s">
        <v>150</v>
      </c>
      <c r="D15" s="1">
        <v>19700</v>
      </c>
      <c r="E15" s="26">
        <v>39479</v>
      </c>
      <c r="F15" s="26"/>
      <c r="G15" s="1">
        <v>13</v>
      </c>
      <c r="H15" s="28" t="str">
        <f t="shared" si="0"/>
        <v>ELIGIBLE FOR 15%</v>
      </c>
      <c r="I15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2955</v>
      </c>
    </row>
    <row r="16" spans="1:9" x14ac:dyDescent="0.25">
      <c r="A16" t="s">
        <v>137</v>
      </c>
      <c r="B16" s="27" t="s">
        <v>147</v>
      </c>
      <c r="C16" s="1" t="s">
        <v>149</v>
      </c>
      <c r="D16" s="1">
        <v>15000</v>
      </c>
      <c r="E16" s="26">
        <v>43911</v>
      </c>
      <c r="F16" s="26"/>
      <c r="G16" s="1">
        <v>1.9</v>
      </c>
      <c r="H16" s="28" t="str">
        <f t="shared" si="0"/>
        <v>ELIGIBLE FOR 15%</v>
      </c>
      <c r="I16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2250</v>
      </c>
    </row>
    <row r="17" spans="1:9" x14ac:dyDescent="0.25">
      <c r="A17" t="s">
        <v>138</v>
      </c>
      <c r="B17" s="27" t="s">
        <v>147</v>
      </c>
      <c r="C17" s="1" t="s">
        <v>149</v>
      </c>
      <c r="D17" s="1">
        <v>35000</v>
      </c>
      <c r="E17" s="26">
        <v>43912</v>
      </c>
      <c r="F17" s="26"/>
      <c r="G17" s="1">
        <v>1.9</v>
      </c>
      <c r="H17" s="28" t="str">
        <f t="shared" si="0"/>
        <v>NOT ELIGIBLE</v>
      </c>
      <c r="I17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18" spans="1:9" x14ac:dyDescent="0.25">
      <c r="A18" t="s">
        <v>139</v>
      </c>
      <c r="B18" s="27" t="s">
        <v>148</v>
      </c>
      <c r="C18" s="1" t="s">
        <v>149</v>
      </c>
      <c r="D18" s="1">
        <v>29000</v>
      </c>
      <c r="E18" s="26">
        <v>41014</v>
      </c>
      <c r="F18" s="26"/>
      <c r="G18" s="1">
        <v>9</v>
      </c>
      <c r="H18" s="28" t="str">
        <f t="shared" si="0"/>
        <v>NOT ELIGIBLE</v>
      </c>
      <c r="I18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19" spans="1:9" x14ac:dyDescent="0.25">
      <c r="A19" t="s">
        <v>140</v>
      </c>
      <c r="B19" s="27" t="s">
        <v>147</v>
      </c>
      <c r="C19" s="1" t="s">
        <v>150</v>
      </c>
      <c r="D19" s="1">
        <v>28000</v>
      </c>
      <c r="E19" s="26">
        <v>40345</v>
      </c>
      <c r="F19" s="26"/>
      <c r="G19" s="1">
        <v>11</v>
      </c>
      <c r="H19" s="28" t="str">
        <f t="shared" si="0"/>
        <v>ELIGIBLE FOR 10%</v>
      </c>
      <c r="I19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2800</v>
      </c>
    </row>
    <row r="20" spans="1:9" x14ac:dyDescent="0.25">
      <c r="A20" t="s">
        <v>141</v>
      </c>
      <c r="B20" s="27" t="s">
        <v>148</v>
      </c>
      <c r="C20" s="1" t="s">
        <v>149</v>
      </c>
      <c r="D20" s="1">
        <v>25000</v>
      </c>
      <c r="E20" s="26">
        <v>44217</v>
      </c>
      <c r="F20" s="26"/>
      <c r="G20" s="1">
        <v>1</v>
      </c>
      <c r="H20" s="28" t="str">
        <f t="shared" si="0"/>
        <v>NOT ELIGIBLE</v>
      </c>
      <c r="I20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1" spans="1:9" x14ac:dyDescent="0.25">
      <c r="A21" t="s">
        <v>142</v>
      </c>
      <c r="B21" s="27" t="s">
        <v>148</v>
      </c>
      <c r="C21" s="1" t="s">
        <v>150</v>
      </c>
      <c r="D21" s="1">
        <v>25000</v>
      </c>
      <c r="E21" s="26">
        <v>42934</v>
      </c>
      <c r="F21" s="26"/>
      <c r="G21" s="1">
        <v>4</v>
      </c>
      <c r="H21" s="28" t="str">
        <f t="shared" si="0"/>
        <v>NOT ELIGIBLE</v>
      </c>
      <c r="I21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2" spans="1:9" x14ac:dyDescent="0.25">
      <c r="A22" t="s">
        <v>143</v>
      </c>
      <c r="B22" s="27" t="s">
        <v>147</v>
      </c>
      <c r="C22" s="1" t="s">
        <v>149</v>
      </c>
      <c r="D22" s="1">
        <v>32000</v>
      </c>
      <c r="E22" s="26">
        <v>42601</v>
      </c>
      <c r="F22" s="26"/>
      <c r="G22" s="1">
        <v>5</v>
      </c>
      <c r="H22" s="28" t="str">
        <f t="shared" si="0"/>
        <v>ELIGIBLE FOR 10%</v>
      </c>
      <c r="I22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3200</v>
      </c>
    </row>
    <row r="23" spans="1:9" x14ac:dyDescent="0.25">
      <c r="A23" t="s">
        <v>144</v>
      </c>
      <c r="B23" s="27" t="s">
        <v>148</v>
      </c>
      <c r="C23" s="1" t="s">
        <v>150</v>
      </c>
      <c r="D23" s="1">
        <v>22000</v>
      </c>
      <c r="E23" s="26">
        <v>44490</v>
      </c>
      <c r="F23" s="26"/>
      <c r="G23" s="1">
        <v>0.3</v>
      </c>
      <c r="H23" s="28" t="str">
        <f t="shared" si="0"/>
        <v>NOT ELIGIBLE</v>
      </c>
      <c r="I23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4" spans="1:9" x14ac:dyDescent="0.25">
      <c r="A24" t="s">
        <v>145</v>
      </c>
      <c r="B24" s="27" t="s">
        <v>147</v>
      </c>
      <c r="C24" s="1" t="s">
        <v>150</v>
      </c>
      <c r="D24" s="1">
        <v>18000</v>
      </c>
      <c r="E24" s="26">
        <v>44618</v>
      </c>
      <c r="F24" s="26"/>
      <c r="G24" s="1">
        <v>0.1</v>
      </c>
      <c r="H24" s="28" t="str">
        <f t="shared" si="0"/>
        <v>ELIGIBLE FOR 15%</v>
      </c>
      <c r="I24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2700</v>
      </c>
    </row>
    <row r="25" spans="1:9" x14ac:dyDescent="0.25">
      <c r="A25" t="s">
        <v>136</v>
      </c>
      <c r="B25" s="27" t="s">
        <v>148</v>
      </c>
      <c r="C25" s="1" t="s">
        <v>150</v>
      </c>
      <c r="D25" s="1">
        <v>27000</v>
      </c>
      <c r="E25" s="26">
        <v>43356</v>
      </c>
      <c r="F25" s="26"/>
      <c r="G25" s="1">
        <v>13</v>
      </c>
      <c r="H25" s="28" t="str">
        <f t="shared" si="0"/>
        <v>NOT ELIGIBLE</v>
      </c>
      <c r="I25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6" spans="1:9" x14ac:dyDescent="0.25">
      <c r="A26" t="s">
        <v>140</v>
      </c>
      <c r="B26" s="27" t="s">
        <v>148</v>
      </c>
      <c r="C26" s="1" t="s">
        <v>149</v>
      </c>
      <c r="D26" s="1">
        <v>27000</v>
      </c>
      <c r="E26" s="26">
        <v>43357</v>
      </c>
      <c r="F26" s="26"/>
      <c r="G26" s="1">
        <v>12</v>
      </c>
      <c r="H26" s="28" t="str">
        <f t="shared" si="0"/>
        <v>NOT ELIGIBLE</v>
      </c>
      <c r="I26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7" spans="1:9" x14ac:dyDescent="0.25">
      <c r="A27" t="s">
        <v>146</v>
      </c>
      <c r="B27" s="32" t="s">
        <v>147</v>
      </c>
      <c r="C27" s="33" t="s">
        <v>150</v>
      </c>
      <c r="D27" s="33">
        <v>38000</v>
      </c>
      <c r="E27" s="34">
        <v>39078</v>
      </c>
      <c r="F27" s="34"/>
      <c r="G27" s="33">
        <v>15</v>
      </c>
      <c r="H27" s="35" t="str">
        <f t="shared" si="0"/>
        <v>ELIGIBLE FOR 10%</v>
      </c>
      <c r="I27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3800</v>
      </c>
    </row>
    <row r="29" spans="1:9" x14ac:dyDescent="0.25">
      <c r="A29" s="24"/>
      <c r="B29" s="24"/>
      <c r="C29" s="24"/>
    </row>
    <row r="30" spans="1:9" x14ac:dyDescent="0.25">
      <c r="A30" s="24"/>
      <c r="B30" s="24"/>
      <c r="C30" s="24"/>
    </row>
    <row r="39" spans="1:7" x14ac:dyDescent="0.25">
      <c r="A39" t="s">
        <v>131</v>
      </c>
      <c r="B39" t="s">
        <v>133</v>
      </c>
      <c r="C39" t="s">
        <v>151</v>
      </c>
      <c r="D39" t="s">
        <v>152</v>
      </c>
      <c r="E39" t="s">
        <v>154</v>
      </c>
      <c r="F39" t="s">
        <v>156</v>
      </c>
      <c r="G39" t="s">
        <v>155</v>
      </c>
    </row>
    <row r="40" spans="1:7" x14ac:dyDescent="0.25">
      <c r="A40" t="str">
        <f>PROPER("wajaht")</f>
        <v>Wajaht</v>
      </c>
      <c r="B40">
        <v>45000</v>
      </c>
      <c r="C40" s="25" t="s">
        <v>153</v>
      </c>
      <c r="D40" t="s">
        <v>48</v>
      </c>
      <c r="E40" t="str">
        <f>IF(_xlfn.XOR(C40="NO",D40="NO")," ELIGIBLE ",IF(AND(C40="NO",D40="NO"),"ELIGIBLE FOR DOUBLE"," NOT ELIGIBLE"))</f>
        <v xml:space="preserve"> ELIGIBLE </v>
      </c>
      <c r="F40" t="str">
        <f>TRIM(E40)</f>
        <v>ELIGIBLE</v>
      </c>
      <c r="G40">
        <f>IF(F40="NOT ELIGIBLE","SORRY",IF(F40="ELIGIBLE",B40*30%,IF(F40="ELIGIBLE FOR DOUBLE",B40*60%)))</f>
        <v>13500</v>
      </c>
    </row>
    <row r="41" spans="1:7" x14ac:dyDescent="0.25">
      <c r="A41" t="str">
        <f>PROPER("asgar")</f>
        <v>Asgar</v>
      </c>
      <c r="B41">
        <v>19700</v>
      </c>
      <c r="C41" t="s">
        <v>153</v>
      </c>
      <c r="D41" t="s">
        <v>47</v>
      </c>
      <c r="E41" t="str">
        <f t="shared" ref="E41:E53" si="1">IF(_xlfn.XOR(C41="NO",D41="NO")," ELIGIBLE ",IF(AND(C41="NO",D41="NO"),"ELIGIBLE FOR DOUBLE"," NOT ELIGIBLE"))</f>
        <v xml:space="preserve"> NOT ELIGIBLE</v>
      </c>
      <c r="F41" t="str">
        <f t="shared" ref="F41:F53" si="2">TRIM(E41)</f>
        <v>NOT ELIGIBLE</v>
      </c>
      <c r="G41" t="str">
        <f t="shared" ref="G41:G53" si="3">IF(F41="NOT ELIGIBLE","SORRY",IF(F41="ELIGIBLE",B41*30%,IF(F41="ELIGIBLE FOR DOUBLE",B41*60%)))</f>
        <v>SORRY</v>
      </c>
    </row>
    <row r="42" spans="1:7" x14ac:dyDescent="0.25">
      <c r="A42" t="s">
        <v>137</v>
      </c>
      <c r="B42">
        <v>15000</v>
      </c>
      <c r="C42" t="s">
        <v>48</v>
      </c>
      <c r="D42" t="s">
        <v>48</v>
      </c>
      <c r="E42" t="str">
        <f t="shared" si="1"/>
        <v>ELIGIBLE FOR DOUBLE</v>
      </c>
      <c r="F42" t="str">
        <f t="shared" si="2"/>
        <v>ELIGIBLE FOR DOUBLE</v>
      </c>
      <c r="G42">
        <f t="shared" si="3"/>
        <v>9000</v>
      </c>
    </row>
    <row r="43" spans="1:7" x14ac:dyDescent="0.25">
      <c r="A43" t="s">
        <v>138</v>
      </c>
      <c r="B43">
        <v>35000</v>
      </c>
      <c r="C43" t="s">
        <v>48</v>
      </c>
      <c r="D43" t="s">
        <v>47</v>
      </c>
      <c r="E43" t="str">
        <f t="shared" si="1"/>
        <v xml:space="preserve"> ELIGIBLE </v>
      </c>
      <c r="F43" t="str">
        <f t="shared" si="2"/>
        <v>ELIGIBLE</v>
      </c>
      <c r="G43">
        <f t="shared" si="3"/>
        <v>10500</v>
      </c>
    </row>
    <row r="44" spans="1:7" x14ac:dyDescent="0.25">
      <c r="A44" t="s">
        <v>139</v>
      </c>
      <c r="B44">
        <v>29000</v>
      </c>
      <c r="C44" t="s">
        <v>48</v>
      </c>
      <c r="D44" t="s">
        <v>48</v>
      </c>
      <c r="E44" t="str">
        <f t="shared" si="1"/>
        <v>ELIGIBLE FOR DOUBLE</v>
      </c>
      <c r="F44" t="str">
        <f t="shared" si="2"/>
        <v>ELIGIBLE FOR DOUBLE</v>
      </c>
      <c r="G44">
        <f t="shared" si="3"/>
        <v>17400</v>
      </c>
    </row>
    <row r="45" spans="1:7" x14ac:dyDescent="0.25">
      <c r="A45" t="s">
        <v>140</v>
      </c>
      <c r="B45">
        <v>28000</v>
      </c>
      <c r="C45" t="s">
        <v>153</v>
      </c>
      <c r="D45" t="s">
        <v>48</v>
      </c>
      <c r="E45" t="str">
        <f t="shared" si="1"/>
        <v xml:space="preserve"> ELIGIBLE </v>
      </c>
      <c r="F45" t="str">
        <f t="shared" si="2"/>
        <v>ELIGIBLE</v>
      </c>
      <c r="G45">
        <f t="shared" si="3"/>
        <v>8400</v>
      </c>
    </row>
    <row r="46" spans="1:7" x14ac:dyDescent="0.25">
      <c r="A46" t="s">
        <v>141</v>
      </c>
      <c r="B46">
        <v>25000</v>
      </c>
      <c r="C46" t="s">
        <v>153</v>
      </c>
      <c r="D46" t="s">
        <v>47</v>
      </c>
      <c r="E46" t="str">
        <f t="shared" si="1"/>
        <v xml:space="preserve"> NOT ELIGIBLE</v>
      </c>
      <c r="F46" t="str">
        <f t="shared" si="2"/>
        <v>NOT ELIGIBLE</v>
      </c>
      <c r="G46" t="str">
        <f t="shared" si="3"/>
        <v>SORRY</v>
      </c>
    </row>
    <row r="47" spans="1:7" x14ac:dyDescent="0.25">
      <c r="A47" t="s">
        <v>142</v>
      </c>
      <c r="B47">
        <v>25000</v>
      </c>
      <c r="C47" t="s">
        <v>153</v>
      </c>
      <c r="D47" t="s">
        <v>48</v>
      </c>
      <c r="E47" t="str">
        <f t="shared" si="1"/>
        <v xml:space="preserve"> ELIGIBLE </v>
      </c>
      <c r="F47" t="str">
        <f t="shared" si="2"/>
        <v>ELIGIBLE</v>
      </c>
      <c r="G47">
        <f t="shared" si="3"/>
        <v>7500</v>
      </c>
    </row>
    <row r="48" spans="1:7" x14ac:dyDescent="0.25">
      <c r="A48" t="s">
        <v>143</v>
      </c>
      <c r="B48">
        <v>32000</v>
      </c>
      <c r="C48" t="s">
        <v>153</v>
      </c>
      <c r="D48" t="s">
        <v>48</v>
      </c>
      <c r="E48" t="str">
        <f t="shared" si="1"/>
        <v xml:space="preserve"> ELIGIBLE </v>
      </c>
      <c r="F48" t="str">
        <f t="shared" si="2"/>
        <v>ELIGIBLE</v>
      </c>
      <c r="G48">
        <f t="shared" si="3"/>
        <v>9600</v>
      </c>
    </row>
    <row r="49" spans="1:7" x14ac:dyDescent="0.25">
      <c r="A49" t="s">
        <v>144</v>
      </c>
      <c r="B49">
        <v>22000</v>
      </c>
      <c r="C49" t="s">
        <v>48</v>
      </c>
      <c r="D49" t="s">
        <v>47</v>
      </c>
      <c r="E49" t="str">
        <f t="shared" si="1"/>
        <v xml:space="preserve"> ELIGIBLE </v>
      </c>
      <c r="F49" t="str">
        <f t="shared" si="2"/>
        <v>ELIGIBLE</v>
      </c>
      <c r="G49">
        <f t="shared" si="3"/>
        <v>6600</v>
      </c>
    </row>
    <row r="50" spans="1:7" x14ac:dyDescent="0.25">
      <c r="A50" t="s">
        <v>145</v>
      </c>
      <c r="B50">
        <v>18000</v>
      </c>
      <c r="C50" t="s">
        <v>48</v>
      </c>
      <c r="D50" t="s">
        <v>48</v>
      </c>
      <c r="E50" t="str">
        <f t="shared" si="1"/>
        <v>ELIGIBLE FOR DOUBLE</v>
      </c>
      <c r="F50" t="str">
        <f t="shared" si="2"/>
        <v>ELIGIBLE FOR DOUBLE</v>
      </c>
      <c r="G50">
        <f t="shared" si="3"/>
        <v>10800</v>
      </c>
    </row>
    <row r="51" spans="1:7" x14ac:dyDescent="0.25">
      <c r="A51" t="s">
        <v>136</v>
      </c>
      <c r="B51">
        <v>27000</v>
      </c>
      <c r="C51" t="s">
        <v>153</v>
      </c>
      <c r="D51" t="s">
        <v>47</v>
      </c>
      <c r="E51" t="str">
        <f t="shared" si="1"/>
        <v xml:space="preserve"> NOT ELIGIBLE</v>
      </c>
      <c r="F51" t="str">
        <f t="shared" si="2"/>
        <v>NOT ELIGIBLE</v>
      </c>
      <c r="G51" t="str">
        <f t="shared" si="3"/>
        <v>SORRY</v>
      </c>
    </row>
    <row r="52" spans="1:7" x14ac:dyDescent="0.25">
      <c r="A52" t="s">
        <v>140</v>
      </c>
      <c r="B52">
        <v>27000</v>
      </c>
      <c r="C52" t="s">
        <v>48</v>
      </c>
      <c r="D52" t="s">
        <v>48</v>
      </c>
      <c r="E52" t="str">
        <f t="shared" si="1"/>
        <v>ELIGIBLE FOR DOUBLE</v>
      </c>
      <c r="F52" t="str">
        <f t="shared" si="2"/>
        <v>ELIGIBLE FOR DOUBLE</v>
      </c>
      <c r="G52">
        <f t="shared" si="3"/>
        <v>16200</v>
      </c>
    </row>
    <row r="53" spans="1:7" x14ac:dyDescent="0.25">
      <c r="A53" t="s">
        <v>146</v>
      </c>
      <c r="B53">
        <v>38000</v>
      </c>
      <c r="C53" t="s">
        <v>153</v>
      </c>
      <c r="D53" t="s">
        <v>48</v>
      </c>
      <c r="E53" t="str">
        <f t="shared" si="1"/>
        <v xml:space="preserve"> ELIGIBLE </v>
      </c>
      <c r="F53" t="str">
        <f t="shared" si="2"/>
        <v>ELIGIBLE</v>
      </c>
      <c r="G53">
        <f t="shared" si="3"/>
        <v>11400</v>
      </c>
    </row>
  </sheetData>
  <mergeCells count="1">
    <mergeCell ref="B1:G2"/>
  </mergeCells>
  <conditionalFormatting sqref="G40:G53">
    <cfRule type="containsText" dxfId="17" priority="2" operator="containsText" text="SORRY">
      <formula>NOT(ISERROR(SEARCH("SORRY",G40)))</formula>
    </cfRule>
    <cfRule type="cellIs" dxfId="16" priority="3" operator="greaterThan">
      <formula>15000</formula>
    </cfRule>
    <cfRule type="containsText" dxfId="15" priority="4" operator="containsText" text="SORRY">
      <formula>NOT(ISERROR(SEARCH("SORRY",G40)))</formula>
    </cfRule>
    <cfRule type="cellIs" dxfId="14" priority="5" operator="greaterThan">
      <formula>15000</formula>
    </cfRule>
  </conditionalFormatting>
  <conditionalFormatting sqref="I14:I27">
    <cfRule type="containsText" dxfId="13" priority="1" operator="containsText" text="SORRY">
      <formula>NOT(ISERROR(SEARCH("SORRY",I14)))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7" workbookViewId="0">
      <selection activeCell="D16" sqref="D16"/>
    </sheetView>
  </sheetViews>
  <sheetFormatPr defaultRowHeight="15" x14ac:dyDescent="0.25"/>
  <sheetData>
    <row r="1" spans="1:5" x14ac:dyDescent="0.25">
      <c r="A1" s="59" t="s">
        <v>170</v>
      </c>
      <c r="B1" s="60"/>
      <c r="C1" s="60"/>
      <c r="D1" s="60"/>
      <c r="E1" s="60"/>
    </row>
    <row r="2" spans="1:5" x14ac:dyDescent="0.25">
      <c r="A2" s="60"/>
      <c r="B2" s="60"/>
      <c r="C2" s="60"/>
      <c r="D2" s="60"/>
      <c r="E2" s="60"/>
    </row>
    <row r="4" spans="1:5" x14ac:dyDescent="0.25">
      <c r="A4" s="56" t="s">
        <v>171</v>
      </c>
      <c r="B4" s="56"/>
      <c r="C4" s="56"/>
    </row>
    <row r="5" spans="1:5" x14ac:dyDescent="0.25">
      <c r="A5" s="56"/>
      <c r="B5" s="56"/>
      <c r="C5" s="56"/>
    </row>
    <row r="6" spans="1:5" ht="15.75" x14ac:dyDescent="0.25">
      <c r="A6" s="48" t="s">
        <v>172</v>
      </c>
      <c r="B6" s="48" t="s">
        <v>173</v>
      </c>
    </row>
    <row r="7" spans="1:5" x14ac:dyDescent="0.25">
      <c r="A7" s="1">
        <v>29</v>
      </c>
      <c r="B7" s="1" t="str">
        <f>_xlfn.BASE(A7,2,6)</f>
        <v>011101</v>
      </c>
    </row>
    <row r="8" spans="1:5" x14ac:dyDescent="0.25">
      <c r="A8" s="1">
        <v>32</v>
      </c>
      <c r="B8" s="1" t="str">
        <f t="shared" ref="B8:B11" si="0">_xlfn.BASE(A8,2,6)</f>
        <v>100000</v>
      </c>
    </row>
    <row r="9" spans="1:5" x14ac:dyDescent="0.25">
      <c r="A9" s="1">
        <v>12</v>
      </c>
      <c r="B9" s="1" t="str">
        <f t="shared" si="0"/>
        <v>001100</v>
      </c>
    </row>
    <row r="10" spans="1:5" x14ac:dyDescent="0.25">
      <c r="A10" s="1">
        <v>9</v>
      </c>
      <c r="B10" s="1" t="str">
        <f t="shared" si="0"/>
        <v>001001</v>
      </c>
    </row>
    <row r="11" spans="1:5" x14ac:dyDescent="0.25">
      <c r="A11" s="1">
        <v>8</v>
      </c>
      <c r="B11" s="1" t="str">
        <f t="shared" si="0"/>
        <v>001000</v>
      </c>
    </row>
    <row r="13" spans="1:5" x14ac:dyDescent="0.25">
      <c r="A13" s="56" t="s">
        <v>174</v>
      </c>
      <c r="B13" s="56"/>
    </row>
    <row r="14" spans="1:5" x14ac:dyDescent="0.25">
      <c r="A14" s="56"/>
      <c r="B14" s="56"/>
    </row>
    <row r="15" spans="1:5" ht="15.75" x14ac:dyDescent="0.25">
      <c r="A15" s="48" t="s">
        <v>172</v>
      </c>
      <c r="B15" s="48" t="s">
        <v>179</v>
      </c>
    </row>
    <row r="16" spans="1:5" x14ac:dyDescent="0.25">
      <c r="A16" s="1" t="s">
        <v>175</v>
      </c>
      <c r="B16" s="1">
        <f>_xlfn.DECIMAL(A16,2)</f>
        <v>29</v>
      </c>
    </row>
    <row r="17" spans="1:2" x14ac:dyDescent="0.25">
      <c r="A17" s="1" t="s">
        <v>176</v>
      </c>
      <c r="B17" s="1">
        <f t="shared" ref="B17:B20" si="1">_xlfn.DECIMAL(A17,2)</f>
        <v>32</v>
      </c>
    </row>
    <row r="18" spans="1:2" x14ac:dyDescent="0.25">
      <c r="A18" s="1" t="s">
        <v>177</v>
      </c>
      <c r="B18" s="1">
        <f t="shared" si="1"/>
        <v>12</v>
      </c>
    </row>
    <row r="19" spans="1:2" x14ac:dyDescent="0.25">
      <c r="A19" s="1">
        <v>1001</v>
      </c>
      <c r="B19" s="1">
        <f t="shared" si="1"/>
        <v>9</v>
      </c>
    </row>
    <row r="20" spans="1:2" x14ac:dyDescent="0.25">
      <c r="A20" s="1" t="s">
        <v>178</v>
      </c>
      <c r="B20" s="1">
        <f t="shared" si="1"/>
        <v>8</v>
      </c>
    </row>
  </sheetData>
  <mergeCells count="3">
    <mergeCell ref="A1:E2"/>
    <mergeCell ref="A4:C5"/>
    <mergeCell ref="A13:B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7" sqref="D7"/>
    </sheetView>
  </sheetViews>
  <sheetFormatPr defaultRowHeight="15" x14ac:dyDescent="0.25"/>
  <sheetData>
    <row r="1" spans="1:6" x14ac:dyDescent="0.25">
      <c r="A1" t="s">
        <v>212</v>
      </c>
      <c r="B1" t="s">
        <v>1</v>
      </c>
      <c r="C1" t="s">
        <v>213</v>
      </c>
      <c r="D1" t="s">
        <v>214</v>
      </c>
      <c r="E1" t="s">
        <v>215</v>
      </c>
      <c r="F1" t="s">
        <v>216</v>
      </c>
    </row>
    <row r="2" spans="1:6" x14ac:dyDescent="0.25">
      <c r="A2">
        <v>1231</v>
      </c>
      <c r="B2" t="s">
        <v>217</v>
      </c>
      <c r="C2" t="s">
        <v>221</v>
      </c>
      <c r="D2">
        <v>78</v>
      </c>
    </row>
    <row r="3" spans="1:6" x14ac:dyDescent="0.25">
      <c r="A3">
        <v>1233</v>
      </c>
      <c r="B3" t="s">
        <v>2</v>
      </c>
      <c r="C3" t="s">
        <v>222</v>
      </c>
      <c r="D3">
        <v>69</v>
      </c>
    </row>
    <row r="4" spans="1:6" x14ac:dyDescent="0.25">
      <c r="A4">
        <v>1235</v>
      </c>
      <c r="B4" t="s">
        <v>218</v>
      </c>
      <c r="C4" t="s">
        <v>223</v>
      </c>
      <c r="D4">
        <v>91</v>
      </c>
    </row>
    <row r="5" spans="1:6" x14ac:dyDescent="0.25">
      <c r="A5">
        <v>1237</v>
      </c>
      <c r="B5" t="s">
        <v>219</v>
      </c>
      <c r="C5" t="s">
        <v>224</v>
      </c>
      <c r="D5">
        <v>88</v>
      </c>
    </row>
    <row r="6" spans="1:6" x14ac:dyDescent="0.25">
      <c r="A6">
        <v>1239</v>
      </c>
      <c r="B6" t="s">
        <v>220</v>
      </c>
      <c r="C6" t="s">
        <v>221</v>
      </c>
      <c r="D6">
        <v>53</v>
      </c>
    </row>
    <row r="7" spans="1:6" x14ac:dyDescent="0.25">
      <c r="A7">
        <v>1241</v>
      </c>
      <c r="B7" t="s">
        <v>217</v>
      </c>
      <c r="C7" t="s">
        <v>222</v>
      </c>
      <c r="D7">
        <v>84</v>
      </c>
    </row>
    <row r="8" spans="1:6" x14ac:dyDescent="0.25">
      <c r="A8">
        <v>1243</v>
      </c>
      <c r="B8" t="s">
        <v>30</v>
      </c>
      <c r="C8" t="s">
        <v>224</v>
      </c>
      <c r="D8">
        <v>79</v>
      </c>
    </row>
    <row r="9" spans="1:6" x14ac:dyDescent="0.25">
      <c r="A9">
        <v>1245</v>
      </c>
      <c r="B9" t="s">
        <v>3</v>
      </c>
      <c r="C9" t="s">
        <v>223</v>
      </c>
      <c r="D9">
        <v>95</v>
      </c>
    </row>
    <row r="10" spans="1:6" x14ac:dyDescent="0.25">
      <c r="A10">
        <v>1247</v>
      </c>
      <c r="B10" t="s">
        <v>218</v>
      </c>
      <c r="C10" t="s">
        <v>221</v>
      </c>
      <c r="D10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23" sqref="F23"/>
    </sheetView>
  </sheetViews>
  <sheetFormatPr defaultRowHeight="15" x14ac:dyDescent="0.25"/>
  <cols>
    <col min="1" max="1" width="12.7109375" bestFit="1" customWidth="1"/>
    <col min="2" max="2" width="14.140625" bestFit="1" customWidth="1"/>
    <col min="5" max="5" width="13.140625" bestFit="1" customWidth="1"/>
  </cols>
  <sheetData>
    <row r="1" spans="1:4" x14ac:dyDescent="0.25">
      <c r="A1" s="61" t="s">
        <v>180</v>
      </c>
      <c r="B1" s="62"/>
      <c r="C1" s="62"/>
      <c r="D1" s="62"/>
    </row>
    <row r="2" spans="1:4" x14ac:dyDescent="0.25">
      <c r="A2" s="62"/>
      <c r="B2" s="62"/>
      <c r="C2" s="62"/>
      <c r="D2" s="62"/>
    </row>
    <row r="4" spans="1:4" x14ac:dyDescent="0.25">
      <c r="A4" s="63" t="s">
        <v>181</v>
      </c>
      <c r="B4" s="63"/>
    </row>
    <row r="5" spans="1:4" x14ac:dyDescent="0.25">
      <c r="A5" s="1" t="s">
        <v>183</v>
      </c>
      <c r="B5" s="49">
        <v>0.12</v>
      </c>
    </row>
    <row r="6" spans="1:4" x14ac:dyDescent="0.25">
      <c r="A6" s="1" t="s">
        <v>182</v>
      </c>
      <c r="B6" s="1">
        <v>5</v>
      </c>
    </row>
    <row r="7" spans="1:4" x14ac:dyDescent="0.25">
      <c r="A7" s="1" t="s">
        <v>184</v>
      </c>
      <c r="B7" s="1">
        <v>-500000</v>
      </c>
    </row>
    <row r="8" spans="1:4" x14ac:dyDescent="0.25">
      <c r="A8" s="50" t="s">
        <v>185</v>
      </c>
      <c r="B8" s="51">
        <f>PMT(B5/12,B6*12,B7)</f>
        <v>11122.223842450885</v>
      </c>
    </row>
    <row r="10" spans="1:4" x14ac:dyDescent="0.25">
      <c r="A10" s="63" t="s">
        <v>186</v>
      </c>
      <c r="B10" s="63"/>
    </row>
    <row r="11" spans="1:4" x14ac:dyDescent="0.25">
      <c r="A11" s="1" t="s">
        <v>183</v>
      </c>
      <c r="B11" s="49">
        <v>0.12</v>
      </c>
    </row>
    <row r="12" spans="1:4" x14ac:dyDescent="0.25">
      <c r="A12" s="1" t="s">
        <v>182</v>
      </c>
      <c r="B12" s="1">
        <v>5</v>
      </c>
    </row>
    <row r="13" spans="1:4" x14ac:dyDescent="0.25">
      <c r="A13" s="1" t="s">
        <v>184</v>
      </c>
      <c r="B13" s="1">
        <v>-500000</v>
      </c>
    </row>
    <row r="14" spans="1:4" x14ac:dyDescent="0.25">
      <c r="A14" s="50" t="s">
        <v>187</v>
      </c>
      <c r="B14" s="51">
        <f>FV(B11,B6,B8,B7)</f>
        <v>810513.05122515711</v>
      </c>
    </row>
    <row r="15" spans="1:4" x14ac:dyDescent="0.25">
      <c r="B15" s="52"/>
    </row>
    <row r="16" spans="1:4" x14ac:dyDescent="0.25">
      <c r="A16" s="63" t="s">
        <v>188</v>
      </c>
      <c r="B16" s="63"/>
    </row>
    <row r="17" spans="1:5" x14ac:dyDescent="0.25">
      <c r="A17" s="1" t="s">
        <v>183</v>
      </c>
      <c r="B17" s="49">
        <v>0.12</v>
      </c>
    </row>
    <row r="18" spans="1:5" x14ac:dyDescent="0.25">
      <c r="A18" s="1" t="s">
        <v>182</v>
      </c>
      <c r="B18" s="1">
        <v>5</v>
      </c>
    </row>
    <row r="19" spans="1:5" x14ac:dyDescent="0.25">
      <c r="A19" s="50" t="s">
        <v>189</v>
      </c>
      <c r="B19" s="51">
        <f>PV(B17,B18,B8,B14)</f>
        <v>-500000</v>
      </c>
    </row>
    <row r="21" spans="1:5" x14ac:dyDescent="0.25">
      <c r="E21" s="52"/>
    </row>
    <row r="22" spans="1:5" x14ac:dyDescent="0.25">
      <c r="E22" s="52"/>
    </row>
    <row r="24" spans="1:5" x14ac:dyDescent="0.25">
      <c r="E24" s="53"/>
    </row>
  </sheetData>
  <mergeCells count="4">
    <mergeCell ref="A1:D2"/>
    <mergeCell ref="A4:B4"/>
    <mergeCell ref="A10:B10"/>
    <mergeCell ref="A16:B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2" workbookViewId="0">
      <selection activeCell="I21" sqref="I21"/>
    </sheetView>
  </sheetViews>
  <sheetFormatPr defaultRowHeight="15" x14ac:dyDescent="0.25"/>
  <cols>
    <col min="1" max="1" width="12.7109375" bestFit="1" customWidth="1"/>
    <col min="2" max="2" width="11.28515625" customWidth="1"/>
    <col min="3" max="3" width="14.140625" bestFit="1" customWidth="1"/>
    <col min="4" max="4" width="11.28515625" customWidth="1"/>
    <col min="6" max="6" width="15.7109375" bestFit="1" customWidth="1"/>
    <col min="7" max="7" width="9.85546875" bestFit="1" customWidth="1"/>
  </cols>
  <sheetData>
    <row r="1" spans="1:9" x14ac:dyDescent="0.25">
      <c r="A1" s="56" t="s">
        <v>190</v>
      </c>
      <c r="B1" s="56"/>
      <c r="C1" s="56"/>
      <c r="D1" s="56"/>
    </row>
    <row r="2" spans="1:9" x14ac:dyDescent="0.25">
      <c r="A2" s="56"/>
      <c r="B2" s="56"/>
      <c r="C2" s="56"/>
      <c r="D2" s="56"/>
      <c r="F2" s="64" t="s">
        <v>203</v>
      </c>
      <c r="G2" s="64"/>
      <c r="H2" s="64"/>
      <c r="I2" s="64"/>
    </row>
    <row r="3" spans="1:9" x14ac:dyDescent="0.25">
      <c r="A3" s="54" t="s">
        <v>191</v>
      </c>
      <c r="B3" s="54" t="s">
        <v>192</v>
      </c>
      <c r="C3" s="54" t="s">
        <v>193</v>
      </c>
      <c r="D3" s="54" t="s">
        <v>194</v>
      </c>
      <c r="F3" s="64"/>
      <c r="G3" s="64"/>
      <c r="H3" s="64"/>
      <c r="I3" s="64"/>
    </row>
    <row r="4" spans="1:9" x14ac:dyDescent="0.25">
      <c r="A4" t="s">
        <v>195</v>
      </c>
      <c r="B4" t="s">
        <v>19</v>
      </c>
      <c r="C4" s="52">
        <v>6756</v>
      </c>
      <c r="D4">
        <v>453</v>
      </c>
    </row>
    <row r="5" spans="1:9" x14ac:dyDescent="0.25">
      <c r="A5" t="s">
        <v>196</v>
      </c>
      <c r="B5" t="s">
        <v>20</v>
      </c>
      <c r="C5" s="52">
        <v>75876</v>
      </c>
      <c r="D5">
        <v>432</v>
      </c>
      <c r="F5" s="52">
        <f>SUM(C4:C18)</f>
        <v>2770231</v>
      </c>
    </row>
    <row r="6" spans="1:9" x14ac:dyDescent="0.25">
      <c r="A6" t="s">
        <v>197</v>
      </c>
      <c r="B6" t="s">
        <v>21</v>
      </c>
      <c r="C6" s="52">
        <v>5775</v>
      </c>
      <c r="D6">
        <v>645</v>
      </c>
    </row>
    <row r="7" spans="1:9" x14ac:dyDescent="0.25">
      <c r="A7" t="s">
        <v>198</v>
      </c>
      <c r="B7" t="s">
        <v>21</v>
      </c>
      <c r="C7" s="52">
        <v>47587</v>
      </c>
      <c r="D7">
        <v>65</v>
      </c>
      <c r="F7" s="64" t="s">
        <v>204</v>
      </c>
      <c r="G7" s="64"/>
      <c r="H7" s="64"/>
      <c r="I7" s="64"/>
    </row>
    <row r="8" spans="1:9" x14ac:dyDescent="0.25">
      <c r="A8" t="s">
        <v>199</v>
      </c>
      <c r="B8" t="s">
        <v>201</v>
      </c>
      <c r="C8" s="52">
        <v>68976</v>
      </c>
      <c r="D8">
        <v>6754</v>
      </c>
      <c r="F8" s="64"/>
      <c r="G8" s="64"/>
      <c r="H8" s="64"/>
      <c r="I8" s="64"/>
    </row>
    <row r="9" spans="1:9" x14ac:dyDescent="0.25">
      <c r="A9" t="s">
        <v>200</v>
      </c>
      <c r="B9" t="s">
        <v>19</v>
      </c>
      <c r="C9" s="52">
        <v>57896</v>
      </c>
      <c r="D9">
        <v>34</v>
      </c>
    </row>
    <row r="10" spans="1:9" x14ac:dyDescent="0.25">
      <c r="A10" t="s">
        <v>195</v>
      </c>
      <c r="B10" t="s">
        <v>22</v>
      </c>
      <c r="C10" s="52">
        <v>58969</v>
      </c>
      <c r="D10">
        <v>543</v>
      </c>
      <c r="F10" s="55" t="s">
        <v>205</v>
      </c>
      <c r="G10" s="55" t="s">
        <v>206</v>
      </c>
    </row>
    <row r="11" spans="1:9" x14ac:dyDescent="0.25">
      <c r="A11" t="s">
        <v>197</v>
      </c>
      <c r="B11" t="s">
        <v>202</v>
      </c>
      <c r="C11" s="52">
        <v>87856</v>
      </c>
      <c r="D11">
        <v>466</v>
      </c>
      <c r="F11" s="1" t="s">
        <v>195</v>
      </c>
      <c r="G11" s="1">
        <f>SUMIF(A3:A18,F11,C3:C18)</f>
        <v>554681</v>
      </c>
    </row>
    <row r="12" spans="1:9" x14ac:dyDescent="0.25">
      <c r="A12" t="s">
        <v>196</v>
      </c>
      <c r="B12" t="s">
        <v>19</v>
      </c>
      <c r="C12" s="52">
        <v>79754</v>
      </c>
      <c r="D12">
        <v>324</v>
      </c>
      <c r="F12" s="1" t="s">
        <v>208</v>
      </c>
      <c r="G12" s="1">
        <f t="shared" ref="G12:G13" si="0">SUMIF(B4:B19,F12,C4:C19)</f>
        <v>980321</v>
      </c>
    </row>
    <row r="13" spans="1:9" x14ac:dyDescent="0.25">
      <c r="A13" t="s">
        <v>200</v>
      </c>
      <c r="B13" t="s">
        <v>21</v>
      </c>
      <c r="C13" s="52">
        <v>98764</v>
      </c>
      <c r="D13">
        <v>23</v>
      </c>
      <c r="F13" s="1" t="s">
        <v>207</v>
      </c>
      <c r="G13" s="1">
        <f t="shared" si="0"/>
        <v>641082</v>
      </c>
    </row>
    <row r="14" spans="1:9" x14ac:dyDescent="0.25">
      <c r="A14" t="s">
        <v>199</v>
      </c>
      <c r="B14" t="s">
        <v>20</v>
      </c>
      <c r="C14" s="52">
        <v>895689</v>
      </c>
      <c r="D14">
        <v>123</v>
      </c>
    </row>
    <row r="15" spans="1:9" x14ac:dyDescent="0.25">
      <c r="A15" t="s">
        <v>195</v>
      </c>
      <c r="B15" t="s">
        <v>21</v>
      </c>
      <c r="C15" s="52">
        <v>488956</v>
      </c>
      <c r="D15">
        <v>454</v>
      </c>
      <c r="F15" s="64" t="s">
        <v>209</v>
      </c>
      <c r="G15" s="64"/>
      <c r="H15" s="64"/>
      <c r="I15" s="64"/>
    </row>
    <row r="16" spans="1:9" x14ac:dyDescent="0.25">
      <c r="A16" t="s">
        <v>198</v>
      </c>
      <c r="B16" t="s">
        <v>201</v>
      </c>
      <c r="C16" s="52">
        <v>787856</v>
      </c>
      <c r="D16">
        <v>4353</v>
      </c>
      <c r="F16" s="64"/>
      <c r="G16" s="64"/>
      <c r="H16" s="64"/>
      <c r="I16" s="64"/>
    </row>
    <row r="17" spans="1:8" x14ac:dyDescent="0.25">
      <c r="A17" t="s">
        <v>197</v>
      </c>
      <c r="B17" t="s">
        <v>22</v>
      </c>
      <c r="C17" s="52">
        <v>765</v>
      </c>
      <c r="D17">
        <v>455</v>
      </c>
    </row>
    <row r="18" spans="1:8" x14ac:dyDescent="0.25">
      <c r="A18" t="s">
        <v>196</v>
      </c>
      <c r="B18" t="s">
        <v>20</v>
      </c>
      <c r="C18" s="52">
        <v>8756</v>
      </c>
      <c r="D18">
        <v>453</v>
      </c>
      <c r="F18" s="55" t="s">
        <v>211</v>
      </c>
      <c r="G18" s="55" t="s">
        <v>210</v>
      </c>
      <c r="H18" s="55" t="s">
        <v>206</v>
      </c>
    </row>
    <row r="19" spans="1:8" x14ac:dyDescent="0.25">
      <c r="F19" s="1" t="s">
        <v>19</v>
      </c>
      <c r="G19" s="1"/>
      <c r="H19" s="1">
        <f>SUMIFS(C3:C18,B3:B18,F19)</f>
        <v>144406</v>
      </c>
    </row>
    <row r="20" spans="1:8" x14ac:dyDescent="0.25">
      <c r="F20" s="1" t="s">
        <v>208</v>
      </c>
      <c r="G20" s="1" t="s">
        <v>196</v>
      </c>
      <c r="H20" s="1">
        <f>SUMIFS(C3:C18,B3:B18,F20,A3:A18,A5)</f>
        <v>84632</v>
      </c>
    </row>
    <row r="21" spans="1:8" x14ac:dyDescent="0.25">
      <c r="F21" s="1" t="s">
        <v>207</v>
      </c>
      <c r="G21" s="1" t="s">
        <v>195</v>
      </c>
      <c r="H21" s="1">
        <f>SUMIFS(D3:D18,B3:B18,F21,A3:A18,G21)</f>
        <v>454</v>
      </c>
    </row>
  </sheetData>
  <mergeCells count="4">
    <mergeCell ref="A1:D2"/>
    <mergeCell ref="F2:I3"/>
    <mergeCell ref="F15:I16"/>
    <mergeCell ref="F7:I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30"/>
  <sheetViews>
    <sheetView topLeftCell="A17" zoomScale="115" zoomScaleNormal="115" workbookViewId="0">
      <selection activeCell="B27" sqref="B27"/>
    </sheetView>
  </sheetViews>
  <sheetFormatPr defaultRowHeight="15" x14ac:dyDescent="0.25"/>
  <cols>
    <col min="2" max="2" width="12.42578125" bestFit="1" customWidth="1"/>
  </cols>
  <sheetData>
    <row r="7" spans="1:6" x14ac:dyDescent="0.25">
      <c r="B7" s="65" t="s">
        <v>161</v>
      </c>
      <c r="C7" s="56"/>
      <c r="D7" s="56"/>
      <c r="E7" s="56"/>
    </row>
    <row r="8" spans="1:6" x14ac:dyDescent="0.25">
      <c r="B8" s="66"/>
      <c r="C8" s="66"/>
      <c r="D8" s="66"/>
      <c r="E8" s="66"/>
    </row>
    <row r="9" spans="1:6" x14ac:dyDescent="0.25">
      <c r="A9" s="19" t="s">
        <v>90</v>
      </c>
      <c r="B9" s="19" t="s">
        <v>1</v>
      </c>
      <c r="C9" s="19" t="s">
        <v>5</v>
      </c>
      <c r="D9" s="19" t="s">
        <v>91</v>
      </c>
      <c r="E9" s="19" t="s">
        <v>92</v>
      </c>
      <c r="F9" s="19" t="s">
        <v>10</v>
      </c>
    </row>
    <row r="10" spans="1:6" x14ac:dyDescent="0.25">
      <c r="A10" s="1">
        <v>1231</v>
      </c>
      <c r="B10" s="1" t="s">
        <v>108</v>
      </c>
      <c r="C10" s="1" t="s">
        <v>9</v>
      </c>
      <c r="D10" s="20" t="s">
        <v>93</v>
      </c>
      <c r="E10" s="21">
        <v>3124365</v>
      </c>
      <c r="F10" s="1">
        <v>24000</v>
      </c>
    </row>
    <row r="11" spans="1:6" x14ac:dyDescent="0.25">
      <c r="A11" s="1">
        <v>1232</v>
      </c>
      <c r="B11" s="1" t="s">
        <v>109</v>
      </c>
      <c r="C11" s="1" t="s">
        <v>120</v>
      </c>
      <c r="D11" s="20" t="s">
        <v>94</v>
      </c>
      <c r="E11" s="1">
        <v>3389748</v>
      </c>
      <c r="F11" s="1">
        <v>18323</v>
      </c>
    </row>
    <row r="12" spans="1:6" x14ac:dyDescent="0.25">
      <c r="A12" s="1">
        <v>1233</v>
      </c>
      <c r="B12" s="1" t="s">
        <v>110</v>
      </c>
      <c r="C12" s="1" t="s">
        <v>6</v>
      </c>
      <c r="D12" s="20" t="s">
        <v>95</v>
      </c>
      <c r="E12" s="21">
        <v>3655131</v>
      </c>
      <c r="F12" s="1">
        <v>19000</v>
      </c>
    </row>
    <row r="13" spans="1:6" x14ac:dyDescent="0.25">
      <c r="A13" s="1">
        <v>1234</v>
      </c>
      <c r="B13" s="1" t="s">
        <v>111</v>
      </c>
      <c r="C13" s="1" t="s">
        <v>9</v>
      </c>
      <c r="D13" s="20" t="s">
        <v>96</v>
      </c>
      <c r="E13" s="1">
        <v>3920514</v>
      </c>
      <c r="F13" s="1">
        <v>65465</v>
      </c>
    </row>
    <row r="14" spans="1:6" x14ac:dyDescent="0.25">
      <c r="A14" s="1">
        <v>1235</v>
      </c>
      <c r="B14" s="1" t="s">
        <v>112</v>
      </c>
      <c r="C14" s="1" t="s">
        <v>121</v>
      </c>
      <c r="D14" s="20" t="s">
        <v>97</v>
      </c>
      <c r="E14" s="21">
        <v>4185897</v>
      </c>
      <c r="F14" s="1">
        <v>98049</v>
      </c>
    </row>
    <row r="15" spans="1:6" x14ac:dyDescent="0.25">
      <c r="A15" s="1">
        <v>1236</v>
      </c>
      <c r="B15" s="1" t="s">
        <v>113</v>
      </c>
      <c r="C15" s="1" t="s">
        <v>122</v>
      </c>
      <c r="D15" s="20" t="s">
        <v>98</v>
      </c>
      <c r="E15" s="1">
        <v>4451280</v>
      </c>
      <c r="F15" s="1">
        <v>34523</v>
      </c>
    </row>
    <row r="16" spans="1:6" x14ac:dyDescent="0.25">
      <c r="A16" s="1">
        <v>1237</v>
      </c>
      <c r="B16" s="1" t="s">
        <v>114</v>
      </c>
      <c r="C16" s="1" t="s">
        <v>123</v>
      </c>
      <c r="D16" s="20" t="s">
        <v>99</v>
      </c>
      <c r="E16" s="21">
        <v>4716663</v>
      </c>
      <c r="F16" s="1">
        <v>35263</v>
      </c>
    </row>
    <row r="17" spans="1:6" x14ac:dyDescent="0.25">
      <c r="A17" s="1">
        <v>1238</v>
      </c>
      <c r="B17" s="1" t="s">
        <v>115</v>
      </c>
      <c r="C17" s="1" t="s">
        <v>9</v>
      </c>
      <c r="D17" s="20" t="s">
        <v>100</v>
      </c>
      <c r="E17" s="1">
        <v>4982046</v>
      </c>
      <c r="F17" s="1">
        <v>42382</v>
      </c>
    </row>
    <row r="18" spans="1:6" x14ac:dyDescent="0.25">
      <c r="A18" s="1">
        <v>1239</v>
      </c>
      <c r="B18" s="1" t="s">
        <v>116</v>
      </c>
      <c r="C18" s="1" t="s">
        <v>124</v>
      </c>
      <c r="D18" s="20" t="s">
        <v>101</v>
      </c>
      <c r="E18" s="21">
        <v>5247429</v>
      </c>
      <c r="F18" s="1">
        <v>24243</v>
      </c>
    </row>
    <row r="19" spans="1:6" x14ac:dyDescent="0.25">
      <c r="A19" s="1">
        <v>1240</v>
      </c>
      <c r="B19" s="1" t="s">
        <v>117</v>
      </c>
      <c r="C19" s="1" t="s">
        <v>125</v>
      </c>
      <c r="D19" s="20" t="s">
        <v>102</v>
      </c>
      <c r="E19" s="1">
        <v>5512812</v>
      </c>
      <c r="F19" s="1">
        <v>12463</v>
      </c>
    </row>
    <row r="20" spans="1:6" x14ac:dyDescent="0.25">
      <c r="A20" s="1">
        <v>1241</v>
      </c>
      <c r="B20" s="1" t="s">
        <v>118</v>
      </c>
      <c r="C20" s="1" t="s">
        <v>126</v>
      </c>
      <c r="D20" s="20" t="s">
        <v>168</v>
      </c>
      <c r="E20" s="21">
        <v>5778195</v>
      </c>
      <c r="F20" s="1">
        <v>23423</v>
      </c>
    </row>
    <row r="21" spans="1:6" x14ac:dyDescent="0.25">
      <c r="A21" s="1">
        <v>1242</v>
      </c>
      <c r="B21" s="1" t="s">
        <v>107</v>
      </c>
      <c r="C21" s="1" t="s">
        <v>127</v>
      </c>
      <c r="D21" s="20" t="s">
        <v>103</v>
      </c>
      <c r="E21" s="1">
        <v>6043578</v>
      </c>
      <c r="F21" s="1">
        <v>35624</v>
      </c>
    </row>
    <row r="22" spans="1:6" x14ac:dyDescent="0.25">
      <c r="A22" s="1">
        <v>1243</v>
      </c>
      <c r="B22" s="1" t="s">
        <v>119</v>
      </c>
      <c r="C22" s="1" t="s">
        <v>128</v>
      </c>
      <c r="D22" s="20" t="s">
        <v>104</v>
      </c>
      <c r="E22" s="21">
        <v>6308961</v>
      </c>
      <c r="F22" s="1">
        <v>23423</v>
      </c>
    </row>
    <row r="26" spans="1:6" x14ac:dyDescent="0.25">
      <c r="A26" s="19" t="s">
        <v>90</v>
      </c>
      <c r="B26" s="19" t="s">
        <v>1</v>
      </c>
      <c r="C26" s="19" t="s">
        <v>92</v>
      </c>
      <c r="D26" s="19" t="s">
        <v>10</v>
      </c>
      <c r="E26" s="19" t="s">
        <v>91</v>
      </c>
      <c r="F26" s="19" t="s">
        <v>5</v>
      </c>
    </row>
    <row r="27" spans="1:6" x14ac:dyDescent="0.25">
      <c r="A27" s="1">
        <v>1233</v>
      </c>
      <c r="B27" t="str">
        <f>VLOOKUP($A27,$A10:$F22,MATCH(B$26,$A$9:$F$9,0),0)</f>
        <v xml:space="preserve">zafar </v>
      </c>
      <c r="C27">
        <f t="shared" ref="C27:F27" si="0">VLOOKUP($A27,$A10:$F22,MATCH(C$26,$A$9:$F$9,0),0)</f>
        <v>3655131</v>
      </c>
      <c r="D27">
        <f t="shared" si="0"/>
        <v>19000</v>
      </c>
      <c r="E27" t="str">
        <f t="shared" si="0"/>
        <v>zafar@gmail.com</v>
      </c>
      <c r="F27" t="str">
        <f t="shared" si="0"/>
        <v>coordinator</v>
      </c>
    </row>
    <row r="28" spans="1:6" x14ac:dyDescent="0.25">
      <c r="A28" s="1">
        <v>1241</v>
      </c>
      <c r="B28" t="str">
        <f t="shared" ref="B28:F29" si="1">VLOOKUP($A28,$A11:$F23,MATCH(B$26,$A$9:$F$9,0),0)</f>
        <v>shakir</v>
      </c>
      <c r="C28">
        <f t="shared" si="1"/>
        <v>5778195</v>
      </c>
      <c r="D28">
        <f t="shared" si="1"/>
        <v>23423</v>
      </c>
      <c r="E28" t="str">
        <f t="shared" si="1"/>
        <v>shakir@gmail.com</v>
      </c>
      <c r="F28" t="str">
        <f t="shared" si="1"/>
        <v>hdr</v>
      </c>
    </row>
    <row r="29" spans="1:6" x14ac:dyDescent="0.25">
      <c r="A29" s="1">
        <v>1239</v>
      </c>
      <c r="B29" t="str">
        <f t="shared" si="1"/>
        <v xml:space="preserve">erum </v>
      </c>
      <c r="C29">
        <f t="shared" si="1"/>
        <v>5247429</v>
      </c>
      <c r="D29">
        <f t="shared" si="1"/>
        <v>24243</v>
      </c>
      <c r="E29" t="str">
        <f t="shared" si="1"/>
        <v>erum@gmail.com</v>
      </c>
      <c r="F29" t="str">
        <f t="shared" si="1"/>
        <v>assistant</v>
      </c>
    </row>
    <row r="30" spans="1:6" x14ac:dyDescent="0.25">
      <c r="B30">
        <f>MATCH(B26,$A$9:$F$9,0)</f>
        <v>2</v>
      </c>
      <c r="C30">
        <f t="shared" ref="C30:F30" si="2">MATCH(C26,$A$9:$F$9,0)</f>
        <v>5</v>
      </c>
      <c r="D30">
        <f t="shared" si="2"/>
        <v>6</v>
      </c>
      <c r="E30">
        <f t="shared" si="2"/>
        <v>4</v>
      </c>
      <c r="F30">
        <f t="shared" si="2"/>
        <v>3</v>
      </c>
    </row>
  </sheetData>
  <mergeCells count="1">
    <mergeCell ref="B7:E8"/>
  </mergeCells>
  <conditionalFormatting sqref="B10:B22">
    <cfRule type="duplicateValues" dxfId="0" priority="1"/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7" sqref="C17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4" bestFit="1" customWidth="1"/>
    <col min="4" max="4" width="7.5703125" bestFit="1" customWidth="1"/>
  </cols>
  <sheetData>
    <row r="1" spans="1:4" x14ac:dyDescent="0.25">
      <c r="A1" s="6" t="s">
        <v>16</v>
      </c>
      <c r="B1" s="6" t="s">
        <v>17</v>
      </c>
      <c r="C1" s="6" t="s">
        <v>18</v>
      </c>
      <c r="D1" s="6" t="s">
        <v>23</v>
      </c>
    </row>
    <row r="2" spans="1:4" x14ac:dyDescent="0.25">
      <c r="A2" s="1" t="s">
        <v>19</v>
      </c>
      <c r="B2" s="1">
        <v>1</v>
      </c>
      <c r="C2" s="1">
        <v>23</v>
      </c>
      <c r="D2" s="1">
        <f>C2*B2</f>
        <v>23</v>
      </c>
    </row>
    <row r="3" spans="1:4" x14ac:dyDescent="0.25">
      <c r="A3" s="1" t="s">
        <v>20</v>
      </c>
      <c r="B3" s="1">
        <v>2</v>
      </c>
      <c r="C3" s="1">
        <v>34</v>
      </c>
      <c r="D3" s="1">
        <f t="shared" ref="D3:D9" si="0">C3*B3</f>
        <v>68</v>
      </c>
    </row>
    <row r="4" spans="1:4" x14ac:dyDescent="0.25">
      <c r="A4" s="1" t="s">
        <v>21</v>
      </c>
      <c r="B4" s="1">
        <v>4</v>
      </c>
      <c r="C4" s="1">
        <v>34</v>
      </c>
      <c r="D4" s="1">
        <f t="shared" si="0"/>
        <v>136</v>
      </c>
    </row>
    <row r="5" spans="1:4" x14ac:dyDescent="0.25">
      <c r="A5" s="1" t="s">
        <v>22</v>
      </c>
      <c r="B5" s="1">
        <v>3</v>
      </c>
      <c r="C5" s="1">
        <v>87</v>
      </c>
      <c r="D5" s="1">
        <f t="shared" si="0"/>
        <v>261</v>
      </c>
    </row>
    <row r="6" spans="1:4" x14ac:dyDescent="0.25">
      <c r="A6" s="1" t="s">
        <v>19</v>
      </c>
      <c r="B6" s="1">
        <v>4</v>
      </c>
      <c r="C6" s="1">
        <v>88</v>
      </c>
      <c r="D6" s="1">
        <f t="shared" si="0"/>
        <v>352</v>
      </c>
    </row>
    <row r="7" spans="1:4" x14ac:dyDescent="0.25">
      <c r="A7" s="1" t="s">
        <v>20</v>
      </c>
      <c r="B7" s="1">
        <v>2</v>
      </c>
      <c r="C7" s="1">
        <v>98</v>
      </c>
      <c r="D7" s="1">
        <f t="shared" si="0"/>
        <v>196</v>
      </c>
    </row>
    <row r="8" spans="1:4" x14ac:dyDescent="0.25">
      <c r="A8" s="1" t="s">
        <v>21</v>
      </c>
      <c r="B8" s="1">
        <v>5</v>
      </c>
      <c r="C8" s="1">
        <v>87</v>
      </c>
      <c r="D8" s="1">
        <f t="shared" si="0"/>
        <v>435</v>
      </c>
    </row>
    <row r="9" spans="1:4" x14ac:dyDescent="0.25">
      <c r="A9" s="1" t="s">
        <v>22</v>
      </c>
      <c r="B9" s="1">
        <v>7</v>
      </c>
      <c r="C9" s="1">
        <v>77</v>
      </c>
      <c r="D9" s="1">
        <f t="shared" si="0"/>
        <v>539</v>
      </c>
    </row>
    <row r="12" spans="1:4" x14ac:dyDescent="0.25">
      <c r="A12" t="s">
        <v>24</v>
      </c>
      <c r="B12">
        <f>LARGE(D2:D9,2)</f>
        <v>435</v>
      </c>
    </row>
    <row r="13" spans="1:4" x14ac:dyDescent="0.25">
      <c r="A13" t="s">
        <v>25</v>
      </c>
      <c r="B13" s="9">
        <f>STDEV(D2:D9)</f>
        <v>180.80119310605068</v>
      </c>
    </row>
    <row r="14" spans="1:4" x14ac:dyDescent="0.25">
      <c r="A14" t="s">
        <v>26</v>
      </c>
      <c r="B14">
        <f>_xlfn.STDEV.P(D2:D9)</f>
        <v>169.12402993069909</v>
      </c>
    </row>
    <row r="15" spans="1:4" x14ac:dyDescent="0.25">
      <c r="A15" t="s">
        <v>27</v>
      </c>
      <c r="B15">
        <f>AVERAGEIF(A2:A9,A3,D2:D9)</f>
        <v>132</v>
      </c>
    </row>
    <row r="16" spans="1:4" x14ac:dyDescent="0.25">
      <c r="A16" t="s">
        <v>28</v>
      </c>
      <c r="B16">
        <f>MEDIAN(D2:D9)</f>
        <v>228.5</v>
      </c>
    </row>
    <row r="17" spans="1:2" x14ac:dyDescent="0.25">
      <c r="A17" t="s">
        <v>162</v>
      </c>
      <c r="B17">
        <f>AVERAGEIFS(D2:D9,A2:A9,A3,C2:C9,C7)</f>
        <v>196</v>
      </c>
    </row>
  </sheetData>
  <conditionalFormatting sqref="A2:A9">
    <cfRule type="containsText" dxfId="64" priority="6" operator="containsText" text="P4">
      <formula>NOT(ISERROR(SEARCH("P4",A2)))</formula>
    </cfRule>
    <cfRule type="containsText" dxfId="63" priority="7" operator="containsText" text="P3">
      <formula>NOT(ISERROR(SEARCH("P3",A2)))</formula>
    </cfRule>
    <cfRule type="containsText" dxfId="62" priority="8" operator="containsText" text="P2">
      <formula>NOT(ISERROR(SEARCH("P2",A2)))</formula>
    </cfRule>
    <cfRule type="containsText" dxfId="61" priority="9" operator="containsText" text="p1">
      <formula>NOT(ISERROR(SEARCH("p1",A2)))</formula>
    </cfRule>
  </conditionalFormatting>
  <conditionalFormatting sqref="A12:A17">
    <cfRule type="containsText" dxfId="60" priority="1" operator="containsText" text="MEDIAN">
      <formula>NOT(ISERROR(SEARCH("MEDIAN",A12)))</formula>
    </cfRule>
    <cfRule type="containsText" dxfId="59" priority="2" operator="containsText" text="AVERAGEIF">
      <formula>NOT(ISERROR(SEARCH("AVERAGEIF",A12)))</formula>
    </cfRule>
    <cfRule type="containsText" dxfId="58" priority="3" operator="containsText" text="STDEVP">
      <formula>NOT(ISERROR(SEARCH("STDEVP",A12)))</formula>
    </cfRule>
    <cfRule type="containsText" dxfId="57" priority="4" operator="containsText" text="STDEV">
      <formula>NOT(ISERROR(SEARCH("STDEV",A12)))</formula>
    </cfRule>
    <cfRule type="containsText" dxfId="56" priority="5" operator="containsText" text="LARGE">
      <formula>NOT(ISERROR(SEARCH("LARGE",A12)))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zoomScale="115" zoomScaleNormal="115" workbookViewId="0">
      <selection activeCell="D27" sqref="D27"/>
    </sheetView>
  </sheetViews>
  <sheetFormatPr defaultRowHeight="15" x14ac:dyDescent="0.25"/>
  <cols>
    <col min="1" max="1" width="8.85546875" bestFit="1" customWidth="1"/>
    <col min="2" max="2" width="5.42578125" bestFit="1" customWidth="1"/>
    <col min="3" max="4" width="31.85546875" bestFit="1" customWidth="1"/>
    <col min="5" max="5" width="47.42578125" bestFit="1" customWidth="1"/>
    <col min="6" max="6" width="7.42578125" customWidth="1"/>
    <col min="9" max="9" width="10.42578125" customWidth="1"/>
  </cols>
  <sheetData>
    <row r="2" spans="1:7" x14ac:dyDescent="0.25">
      <c r="B2" s="56" t="s">
        <v>39</v>
      </c>
      <c r="C2" s="56"/>
      <c r="D2" s="56"/>
      <c r="E2" s="56"/>
      <c r="F2" s="56"/>
      <c r="G2" s="56"/>
    </row>
    <row r="3" spans="1:7" x14ac:dyDescent="0.25">
      <c r="B3" s="56"/>
      <c r="C3" s="56"/>
      <c r="D3" s="56"/>
      <c r="E3" s="56"/>
      <c r="F3" s="56"/>
      <c r="G3" s="56"/>
    </row>
    <row r="5" spans="1:7" x14ac:dyDescent="0.25">
      <c r="A5" s="10" t="s">
        <v>1</v>
      </c>
      <c r="B5" s="10" t="s">
        <v>35</v>
      </c>
      <c r="C5" s="10" t="s">
        <v>36</v>
      </c>
      <c r="D5" s="10" t="s">
        <v>37</v>
      </c>
      <c r="E5" s="10" t="s">
        <v>38</v>
      </c>
    </row>
    <row r="6" spans="1:7" x14ac:dyDescent="0.25">
      <c r="A6" s="1" t="s">
        <v>29</v>
      </c>
      <c r="B6" s="1">
        <v>23</v>
      </c>
      <c r="C6" s="1">
        <v>78</v>
      </c>
      <c r="D6" s="1">
        <v>92</v>
      </c>
      <c r="E6" s="1" t="str">
        <f t="shared" ref="E6:E11" si="0">IF(AND(B6&gt;45,C6&gt;=45,D6&gt;=45),"PASS and you have been cleared your peresnt level","FAIL and can't go to next level")</f>
        <v>FAIL and can't go to next level</v>
      </c>
    </row>
    <row r="7" spans="1:7" x14ac:dyDescent="0.25">
      <c r="A7" s="1" t="s">
        <v>30</v>
      </c>
      <c r="B7" s="1">
        <v>34</v>
      </c>
      <c r="C7" s="1">
        <v>36</v>
      </c>
      <c r="D7" s="1">
        <v>13</v>
      </c>
      <c r="E7" s="1" t="str">
        <f t="shared" si="0"/>
        <v>FAIL and can't go to next level</v>
      </c>
    </row>
    <row r="8" spans="1:7" x14ac:dyDescent="0.25">
      <c r="A8" s="1" t="s">
        <v>31</v>
      </c>
      <c r="B8" s="1">
        <v>78</v>
      </c>
      <c r="C8" s="1">
        <v>45</v>
      </c>
      <c r="D8" s="1">
        <v>44</v>
      </c>
      <c r="E8" s="1" t="str">
        <f t="shared" si="0"/>
        <v>FAIL and can't go to next level</v>
      </c>
    </row>
    <row r="9" spans="1:7" x14ac:dyDescent="0.25">
      <c r="A9" s="1" t="s">
        <v>32</v>
      </c>
      <c r="B9" s="1">
        <v>67</v>
      </c>
      <c r="C9" s="1">
        <v>32</v>
      </c>
      <c r="D9" s="1">
        <v>67</v>
      </c>
      <c r="E9" s="1" t="str">
        <f t="shared" si="0"/>
        <v>FAIL and can't go to next level</v>
      </c>
    </row>
    <row r="10" spans="1:7" x14ac:dyDescent="0.25">
      <c r="A10" s="1" t="s">
        <v>33</v>
      </c>
      <c r="B10" s="1">
        <v>89</v>
      </c>
      <c r="C10" s="1">
        <v>78</v>
      </c>
      <c r="D10" s="1">
        <v>69</v>
      </c>
      <c r="E10" s="1" t="str">
        <f t="shared" si="0"/>
        <v>PASS and you have been cleared your peresnt level</v>
      </c>
    </row>
    <row r="11" spans="1:7" x14ac:dyDescent="0.25">
      <c r="A11" s="1" t="s">
        <v>34</v>
      </c>
      <c r="B11" s="1">
        <v>97</v>
      </c>
      <c r="C11" s="1">
        <v>87</v>
      </c>
      <c r="D11" s="1">
        <v>88</v>
      </c>
      <c r="E11" s="1" t="str">
        <f t="shared" si="0"/>
        <v>PASS and you have been cleared your peresnt level</v>
      </c>
    </row>
    <row r="13" spans="1:7" x14ac:dyDescent="0.25">
      <c r="A13" s="56" t="s">
        <v>40</v>
      </c>
      <c r="B13" s="56"/>
      <c r="C13" s="56"/>
      <c r="D13" s="56"/>
    </row>
    <row r="14" spans="1:7" x14ac:dyDescent="0.25">
      <c r="A14" s="56"/>
      <c r="B14" s="56"/>
      <c r="C14" s="56"/>
      <c r="D14" s="56"/>
    </row>
    <row r="16" spans="1:7" x14ac:dyDescent="0.25">
      <c r="A16" s="10" t="s">
        <v>1</v>
      </c>
      <c r="B16" s="10" t="s">
        <v>35</v>
      </c>
      <c r="C16" s="10" t="s">
        <v>36</v>
      </c>
      <c r="D16" s="10" t="s">
        <v>37</v>
      </c>
      <c r="E16" s="10" t="s">
        <v>41</v>
      </c>
    </row>
    <row r="17" spans="1:5" x14ac:dyDescent="0.25">
      <c r="A17" s="1" t="s">
        <v>29</v>
      </c>
      <c r="B17" s="1">
        <v>23</v>
      </c>
      <c r="C17" s="1">
        <v>78</v>
      </c>
      <c r="D17" s="1">
        <v>92</v>
      </c>
      <c r="E17" s="1" t="str">
        <f t="shared" ref="E17:E22" si="1">IF(OR(B17&gt;=45,C17&gt;=45,D17&gt;=45),"PASS AND YOU MAY GO TO NEXT LEVEL","FAIL AND YOU MAY NOT GO TO NEXT LEVEL")</f>
        <v>PASS AND YOU MAY GO TO NEXT LEVEL</v>
      </c>
    </row>
    <row r="18" spans="1:5" x14ac:dyDescent="0.25">
      <c r="A18" s="1" t="s">
        <v>30</v>
      </c>
      <c r="B18" s="1">
        <v>34</v>
      </c>
      <c r="C18" s="1">
        <v>36</v>
      </c>
      <c r="D18" s="1">
        <v>13</v>
      </c>
      <c r="E18" s="1" t="str">
        <f t="shared" si="1"/>
        <v>FAIL AND YOU MAY NOT GO TO NEXT LEVEL</v>
      </c>
    </row>
    <row r="19" spans="1:5" x14ac:dyDescent="0.25">
      <c r="A19" s="1" t="s">
        <v>31</v>
      </c>
      <c r="B19" s="1">
        <v>78</v>
      </c>
      <c r="C19" s="1">
        <v>45</v>
      </c>
      <c r="D19" s="1">
        <v>44</v>
      </c>
      <c r="E19" s="1" t="str">
        <f t="shared" si="1"/>
        <v>PASS AND YOU MAY GO TO NEXT LEVEL</v>
      </c>
    </row>
    <row r="20" spans="1:5" x14ac:dyDescent="0.25">
      <c r="A20" s="1" t="s">
        <v>32</v>
      </c>
      <c r="B20" s="1">
        <v>67</v>
      </c>
      <c r="C20" s="1">
        <v>32</v>
      </c>
      <c r="D20" s="1">
        <v>67</v>
      </c>
      <c r="E20" s="1" t="str">
        <f t="shared" si="1"/>
        <v>PASS AND YOU MAY GO TO NEXT LEVEL</v>
      </c>
    </row>
    <row r="21" spans="1:5" x14ac:dyDescent="0.25">
      <c r="A21" s="1" t="s">
        <v>33</v>
      </c>
      <c r="B21" s="1">
        <v>89</v>
      </c>
      <c r="C21" s="1">
        <v>78</v>
      </c>
      <c r="D21" s="1">
        <v>69</v>
      </c>
      <c r="E21" s="1" t="str">
        <f t="shared" si="1"/>
        <v>PASS AND YOU MAY GO TO NEXT LEVEL</v>
      </c>
    </row>
    <row r="22" spans="1:5" x14ac:dyDescent="0.25">
      <c r="A22" s="1" t="s">
        <v>34</v>
      </c>
      <c r="B22" s="1">
        <v>97</v>
      </c>
      <c r="C22" s="1">
        <v>87</v>
      </c>
      <c r="D22" s="1">
        <v>88</v>
      </c>
      <c r="E22" s="1" t="str">
        <f t="shared" si="1"/>
        <v>PASS AND YOU MAY GO TO NEXT LEVEL</v>
      </c>
    </row>
    <row r="24" spans="1:5" x14ac:dyDescent="0.25">
      <c r="A24" s="56" t="s">
        <v>42</v>
      </c>
      <c r="B24" s="56"/>
      <c r="C24" s="56"/>
      <c r="D24" s="56"/>
    </row>
    <row r="25" spans="1:5" x14ac:dyDescent="0.25">
      <c r="A25" s="56"/>
      <c r="B25" s="56"/>
      <c r="C25" s="56"/>
      <c r="D25" s="56"/>
    </row>
    <row r="26" spans="1:5" x14ac:dyDescent="0.25">
      <c r="A26" s="10" t="s">
        <v>1</v>
      </c>
      <c r="B26" s="10" t="s">
        <v>44</v>
      </c>
      <c r="C26" s="10" t="s">
        <v>45</v>
      </c>
      <c r="D26" s="10" t="s">
        <v>46</v>
      </c>
      <c r="E26" s="10"/>
    </row>
    <row r="27" spans="1:5" x14ac:dyDescent="0.25">
      <c r="A27" s="1" t="s">
        <v>29</v>
      </c>
      <c r="B27" s="1" t="s">
        <v>47</v>
      </c>
      <c r="C27" s="1" t="s">
        <v>48</v>
      </c>
      <c r="D27" s="1" t="str">
        <f t="shared" ref="D27:D32" si="2">IF(_xlfn.XOR(B27="YES",C27="YES"),"APPLICABLE","NOT APPLICABLE")</f>
        <v>APPLICABLE</v>
      </c>
      <c r="E27" s="1"/>
    </row>
    <row r="28" spans="1:5" x14ac:dyDescent="0.25">
      <c r="A28" s="1" t="s">
        <v>30</v>
      </c>
      <c r="B28" s="1" t="s">
        <v>48</v>
      </c>
      <c r="C28" s="1" t="s">
        <v>48</v>
      </c>
      <c r="D28" s="1" t="str">
        <f t="shared" si="2"/>
        <v>NOT APPLICABLE</v>
      </c>
      <c r="E28" s="1"/>
    </row>
    <row r="29" spans="1:5" x14ac:dyDescent="0.25">
      <c r="A29" s="1" t="s">
        <v>31</v>
      </c>
      <c r="B29" s="1" t="s">
        <v>47</v>
      </c>
      <c r="C29" s="1" t="s">
        <v>47</v>
      </c>
      <c r="D29" s="1" t="str">
        <f t="shared" si="2"/>
        <v>NOT APPLICABLE</v>
      </c>
      <c r="E29" s="1"/>
    </row>
    <row r="30" spans="1:5" x14ac:dyDescent="0.25">
      <c r="A30" s="1" t="s">
        <v>32</v>
      </c>
      <c r="B30" s="1" t="s">
        <v>48</v>
      </c>
      <c r="C30" s="1" t="s">
        <v>47</v>
      </c>
      <c r="D30" s="1" t="str">
        <f t="shared" si="2"/>
        <v>APPLICABLE</v>
      </c>
      <c r="E30" s="1"/>
    </row>
    <row r="31" spans="1:5" x14ac:dyDescent="0.25">
      <c r="A31" s="1" t="s">
        <v>33</v>
      </c>
      <c r="B31" s="1" t="s">
        <v>48</v>
      </c>
      <c r="C31" s="1" t="s">
        <v>48</v>
      </c>
      <c r="D31" s="1" t="str">
        <f t="shared" si="2"/>
        <v>NOT APPLICABLE</v>
      </c>
      <c r="E31" s="1"/>
    </row>
    <row r="32" spans="1:5" x14ac:dyDescent="0.25">
      <c r="A32" s="1" t="s">
        <v>34</v>
      </c>
      <c r="B32" s="1" t="s">
        <v>47</v>
      </c>
      <c r="C32" s="1" t="s">
        <v>47</v>
      </c>
      <c r="D32" s="1" t="str">
        <f t="shared" si="2"/>
        <v>NOT APPLICABLE</v>
      </c>
      <c r="E32" s="1"/>
    </row>
    <row r="34" spans="1:4" x14ac:dyDescent="0.25">
      <c r="A34" s="56" t="s">
        <v>43</v>
      </c>
      <c r="B34" s="56"/>
      <c r="C34" s="56"/>
      <c r="D34" s="56"/>
    </row>
    <row r="35" spans="1:4" x14ac:dyDescent="0.25">
      <c r="A35" s="56"/>
      <c r="B35" s="56"/>
      <c r="C35" s="56"/>
      <c r="D35" s="56"/>
    </row>
    <row r="36" spans="1:4" x14ac:dyDescent="0.25">
      <c r="A36" s="10" t="s">
        <v>1</v>
      </c>
      <c r="B36" s="10" t="s">
        <v>44</v>
      </c>
      <c r="C36" s="10" t="s">
        <v>46</v>
      </c>
      <c r="D36" s="10"/>
    </row>
    <row r="37" spans="1:4" x14ac:dyDescent="0.25">
      <c r="A37" s="1" t="s">
        <v>29</v>
      </c>
      <c r="B37" s="1" t="s">
        <v>47</v>
      </c>
      <c r="C37" s="1" t="str">
        <f t="shared" ref="C37:C42" si="3">IF(NOT(B37="YES"),"APPLICABLE","NOT APPLICABLE")</f>
        <v>NOT APPLICABLE</v>
      </c>
      <c r="D37" s="1"/>
    </row>
    <row r="38" spans="1:4" x14ac:dyDescent="0.25">
      <c r="A38" s="1" t="s">
        <v>30</v>
      </c>
      <c r="B38" s="1" t="s">
        <v>48</v>
      </c>
      <c r="C38" s="1" t="str">
        <f t="shared" si="3"/>
        <v>APPLICABLE</v>
      </c>
      <c r="D38" s="1"/>
    </row>
    <row r="39" spans="1:4" x14ac:dyDescent="0.25">
      <c r="A39" s="1" t="s">
        <v>31</v>
      </c>
      <c r="B39" s="1" t="s">
        <v>47</v>
      </c>
      <c r="C39" s="1" t="str">
        <f t="shared" si="3"/>
        <v>NOT APPLICABLE</v>
      </c>
      <c r="D39" s="1"/>
    </row>
    <row r="40" spans="1:4" x14ac:dyDescent="0.25">
      <c r="A40" s="1" t="s">
        <v>32</v>
      </c>
      <c r="B40" s="1" t="s">
        <v>48</v>
      </c>
      <c r="C40" s="1" t="str">
        <f t="shared" si="3"/>
        <v>APPLICABLE</v>
      </c>
      <c r="D40" s="1"/>
    </row>
    <row r="41" spans="1:4" x14ac:dyDescent="0.25">
      <c r="A41" s="1" t="s">
        <v>33</v>
      </c>
      <c r="B41" s="1" t="s">
        <v>48</v>
      </c>
      <c r="C41" s="1" t="str">
        <f t="shared" si="3"/>
        <v>APPLICABLE</v>
      </c>
      <c r="D41" s="1"/>
    </row>
    <row r="42" spans="1:4" x14ac:dyDescent="0.25">
      <c r="A42" s="1" t="s">
        <v>34</v>
      </c>
      <c r="B42" s="1" t="s">
        <v>47</v>
      </c>
      <c r="C42" s="1" t="str">
        <f t="shared" si="3"/>
        <v>NOT APPLICABLE</v>
      </c>
      <c r="D42" s="1"/>
    </row>
  </sheetData>
  <mergeCells count="4">
    <mergeCell ref="B2:G3"/>
    <mergeCell ref="A13:D14"/>
    <mergeCell ref="A24:D25"/>
    <mergeCell ref="A34:D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opLeftCell="A31" workbookViewId="0">
      <selection activeCell="D44" sqref="D44"/>
    </sheetView>
  </sheetViews>
  <sheetFormatPr defaultRowHeight="15" x14ac:dyDescent="0.25"/>
  <cols>
    <col min="1" max="1" width="20.42578125" bestFit="1" customWidth="1"/>
    <col min="2" max="2" width="16.42578125" bestFit="1" customWidth="1"/>
    <col min="3" max="3" width="17.42578125" customWidth="1"/>
    <col min="4" max="4" width="17.85546875" bestFit="1" customWidth="1"/>
    <col min="5" max="5" width="16.140625" bestFit="1" customWidth="1"/>
    <col min="6" max="6" width="6.7109375" bestFit="1" customWidth="1"/>
  </cols>
  <sheetData>
    <row r="2" spans="1:6" x14ac:dyDescent="0.25">
      <c r="A2" s="57" t="s">
        <v>49</v>
      </c>
      <c r="B2" s="57"/>
      <c r="C2" s="57"/>
      <c r="D2" s="57"/>
      <c r="E2" s="1"/>
      <c r="F2" s="1"/>
    </row>
    <row r="3" spans="1:6" x14ac:dyDescent="0.25">
      <c r="A3" s="57"/>
      <c r="B3" s="57"/>
      <c r="C3" s="57"/>
      <c r="D3" s="57"/>
      <c r="E3" s="1"/>
      <c r="F3" s="1"/>
    </row>
    <row r="4" spans="1:6" x14ac:dyDescent="0.25">
      <c r="A4" s="2" t="s">
        <v>87</v>
      </c>
      <c r="B4" s="2" t="s">
        <v>77</v>
      </c>
      <c r="C4" s="2" t="s">
        <v>78</v>
      </c>
      <c r="D4" s="2" t="s">
        <v>79</v>
      </c>
      <c r="E4" s="2" t="s">
        <v>80</v>
      </c>
      <c r="F4" s="2" t="s">
        <v>81</v>
      </c>
    </row>
    <row r="5" spans="1:6" x14ac:dyDescent="0.25">
      <c r="A5" s="11" t="s">
        <v>51</v>
      </c>
      <c r="B5" s="1" t="str">
        <f>TRIM(A5)</f>
        <v>Nazneen akbr</v>
      </c>
      <c r="C5" s="1" t="str">
        <f>PROPER(B5)</f>
        <v>Nazneen Akbr</v>
      </c>
      <c r="D5" s="1" t="str">
        <f>UPPER(C5)</f>
        <v>NAZNEEN AKBR</v>
      </c>
      <c r="E5" s="1" t="str">
        <f>LOWER(D5)</f>
        <v>nazneen akbr</v>
      </c>
      <c r="F5" s="1">
        <f>LEN(E5)</f>
        <v>12</v>
      </c>
    </row>
    <row r="6" spans="1:6" x14ac:dyDescent="0.25">
      <c r="A6" s="11" t="s">
        <v>52</v>
      </c>
      <c r="B6" s="1" t="str">
        <f t="shared" ref="B6:B11" si="0">TRIM(A6)</f>
        <v>Anam mujtaba</v>
      </c>
      <c r="C6" s="1" t="str">
        <f t="shared" ref="C6:C36" si="1">PROPER(B6)</f>
        <v>Anam Mujtaba</v>
      </c>
      <c r="D6" s="1" t="str">
        <f t="shared" ref="D6:D36" si="2">UPPER(C6)</f>
        <v>ANAM MUJTABA</v>
      </c>
      <c r="E6" s="1" t="str">
        <f t="shared" ref="E6:E36" si="3">LOWER(D6)</f>
        <v>anam mujtaba</v>
      </c>
      <c r="F6" s="1">
        <f t="shared" ref="F6:F36" si="4">LEN(E6)</f>
        <v>12</v>
      </c>
    </row>
    <row r="7" spans="1:6" x14ac:dyDescent="0.25">
      <c r="A7" s="11" t="s">
        <v>57</v>
      </c>
      <c r="B7" s="1" t="str">
        <f t="shared" si="0"/>
        <v>Saqib raza</v>
      </c>
      <c r="C7" s="1" t="str">
        <f t="shared" si="1"/>
        <v>Saqib Raza</v>
      </c>
      <c r="D7" s="1" t="str">
        <f t="shared" si="2"/>
        <v>SAQIB RAZA</v>
      </c>
      <c r="E7" s="1" t="str">
        <f t="shared" si="3"/>
        <v>saqib raza</v>
      </c>
      <c r="F7" s="1">
        <f t="shared" si="4"/>
        <v>10</v>
      </c>
    </row>
    <row r="8" spans="1:6" x14ac:dyDescent="0.25">
      <c r="A8" s="11" t="s">
        <v>53</v>
      </c>
      <c r="B8" s="1" t="str">
        <f t="shared" si="0"/>
        <v>Shahab akbr</v>
      </c>
      <c r="C8" s="1" t="str">
        <f t="shared" si="1"/>
        <v>Shahab Akbr</v>
      </c>
      <c r="D8" s="1" t="str">
        <f t="shared" si="2"/>
        <v>SHAHAB AKBR</v>
      </c>
      <c r="E8" s="1" t="str">
        <f t="shared" si="3"/>
        <v>shahab akbr</v>
      </c>
      <c r="F8" s="1">
        <f t="shared" si="4"/>
        <v>11</v>
      </c>
    </row>
    <row r="9" spans="1:6" x14ac:dyDescent="0.25">
      <c r="A9" s="11" t="s">
        <v>62</v>
      </c>
      <c r="B9" s="1" t="str">
        <f t="shared" si="0"/>
        <v>Zafar umer</v>
      </c>
      <c r="C9" s="1" t="str">
        <f t="shared" si="1"/>
        <v>Zafar Umer</v>
      </c>
      <c r="D9" s="1" t="str">
        <f t="shared" si="2"/>
        <v>ZAFAR UMER</v>
      </c>
      <c r="E9" s="1" t="str">
        <f t="shared" si="3"/>
        <v>zafar umer</v>
      </c>
      <c r="F9" s="1">
        <f t="shared" si="4"/>
        <v>10</v>
      </c>
    </row>
    <row r="10" spans="1:6" x14ac:dyDescent="0.25">
      <c r="A10" s="12" t="s">
        <v>61</v>
      </c>
      <c r="B10" s="1" t="str">
        <f t="shared" si="0"/>
        <v>Sidra raza</v>
      </c>
      <c r="C10" s="1" t="str">
        <f t="shared" si="1"/>
        <v>Sidra Raza</v>
      </c>
      <c r="D10" s="1" t="str">
        <f t="shared" si="2"/>
        <v>SIDRA RAZA</v>
      </c>
      <c r="E10" s="1" t="str">
        <f t="shared" si="3"/>
        <v>sidra raza</v>
      </c>
      <c r="F10" s="1">
        <f t="shared" si="4"/>
        <v>10</v>
      </c>
    </row>
    <row r="11" spans="1:6" x14ac:dyDescent="0.25">
      <c r="A11" s="11" t="s">
        <v>55</v>
      </c>
      <c r="B11" s="1" t="str">
        <f t="shared" si="0"/>
        <v>Rashid mujtaba</v>
      </c>
      <c r="C11" s="1" t="str">
        <f t="shared" si="1"/>
        <v>Rashid Mujtaba</v>
      </c>
      <c r="D11" s="1" t="str">
        <f t="shared" si="2"/>
        <v>RASHID MUJTABA</v>
      </c>
      <c r="E11" s="1" t="str">
        <f t="shared" si="3"/>
        <v>rashid mujtaba</v>
      </c>
      <c r="F11" s="1">
        <f t="shared" si="4"/>
        <v>14</v>
      </c>
    </row>
    <row r="12" spans="1:6" x14ac:dyDescent="0.25">
      <c r="A12" s="11" t="s">
        <v>54</v>
      </c>
      <c r="B12" s="1" t="str">
        <f t="shared" ref="B12:B36" si="5">TRIM(A12)</f>
        <v>Nadim akbr</v>
      </c>
      <c r="C12" s="1" t="str">
        <f t="shared" si="1"/>
        <v>Nadim Akbr</v>
      </c>
      <c r="D12" s="1" t="str">
        <f t="shared" si="2"/>
        <v>NADIM AKBR</v>
      </c>
      <c r="E12" s="1" t="str">
        <f t="shared" si="3"/>
        <v>nadim akbr</v>
      </c>
      <c r="F12" s="1">
        <f t="shared" si="4"/>
        <v>10</v>
      </c>
    </row>
    <row r="13" spans="1:6" x14ac:dyDescent="0.25">
      <c r="A13" s="11" t="s">
        <v>58</v>
      </c>
      <c r="B13" s="1" t="str">
        <f t="shared" si="5"/>
        <v>Akram raza</v>
      </c>
      <c r="C13" s="1" t="str">
        <f t="shared" si="1"/>
        <v>Akram Raza</v>
      </c>
      <c r="D13" s="1" t="str">
        <f t="shared" si="2"/>
        <v>AKRAM RAZA</v>
      </c>
      <c r="E13" s="1" t="str">
        <f t="shared" si="3"/>
        <v>akram raza</v>
      </c>
      <c r="F13" s="1">
        <f t="shared" si="4"/>
        <v>10</v>
      </c>
    </row>
    <row r="14" spans="1:6" x14ac:dyDescent="0.25">
      <c r="A14" s="11" t="s">
        <v>68</v>
      </c>
      <c r="B14" s="1" t="str">
        <f t="shared" si="5"/>
        <v>Zia ali</v>
      </c>
      <c r="C14" s="1" t="str">
        <f t="shared" si="1"/>
        <v>Zia Ali</v>
      </c>
      <c r="D14" s="1" t="str">
        <f t="shared" si="2"/>
        <v>ZIA ALI</v>
      </c>
      <c r="E14" s="1" t="str">
        <f t="shared" si="3"/>
        <v>zia ali</v>
      </c>
      <c r="F14" s="1">
        <f t="shared" si="4"/>
        <v>7</v>
      </c>
    </row>
    <row r="15" spans="1:6" x14ac:dyDescent="0.25">
      <c r="A15" s="11" t="s">
        <v>69</v>
      </c>
      <c r="B15" s="1" t="str">
        <f t="shared" si="5"/>
        <v>Erum ali</v>
      </c>
      <c r="C15" s="1" t="str">
        <f t="shared" si="1"/>
        <v>Erum Ali</v>
      </c>
      <c r="D15" s="1" t="str">
        <f t="shared" si="2"/>
        <v>ERUM ALI</v>
      </c>
      <c r="E15" s="1" t="str">
        <f t="shared" si="3"/>
        <v>erum ali</v>
      </c>
      <c r="F15" s="1">
        <f t="shared" si="4"/>
        <v>8</v>
      </c>
    </row>
    <row r="16" spans="1:6" x14ac:dyDescent="0.25">
      <c r="A16" s="11" t="s">
        <v>50</v>
      </c>
      <c r="B16" s="1" t="str">
        <f t="shared" si="5"/>
        <v>Mehwish Shahid</v>
      </c>
      <c r="C16" s="1" t="str">
        <f t="shared" si="1"/>
        <v>Mehwish Shahid</v>
      </c>
      <c r="D16" s="1" t="str">
        <f t="shared" si="2"/>
        <v>MEHWISH SHAHID</v>
      </c>
      <c r="E16" s="1" t="str">
        <f t="shared" si="3"/>
        <v>mehwish shahid</v>
      </c>
      <c r="F16" s="1">
        <f t="shared" si="4"/>
        <v>14</v>
      </c>
    </row>
    <row r="17" spans="1:6" x14ac:dyDescent="0.25">
      <c r="A17" s="11" t="s">
        <v>59</v>
      </c>
      <c r="B17" s="1" t="str">
        <f t="shared" si="5"/>
        <v>Sidra raza</v>
      </c>
      <c r="C17" s="1" t="str">
        <f t="shared" si="1"/>
        <v>Sidra Raza</v>
      </c>
      <c r="D17" s="1" t="str">
        <f t="shared" si="2"/>
        <v>SIDRA RAZA</v>
      </c>
      <c r="E17" s="1" t="str">
        <f t="shared" si="3"/>
        <v>sidra raza</v>
      </c>
      <c r="F17" s="1">
        <f t="shared" si="4"/>
        <v>10</v>
      </c>
    </row>
    <row r="18" spans="1:6" x14ac:dyDescent="0.25">
      <c r="A18" s="11" t="s">
        <v>72</v>
      </c>
      <c r="B18" s="1" t="str">
        <f t="shared" si="5"/>
        <v>Aqeel tahir</v>
      </c>
      <c r="C18" s="1" t="str">
        <f t="shared" si="1"/>
        <v>Aqeel Tahir</v>
      </c>
      <c r="D18" s="1" t="str">
        <f t="shared" si="2"/>
        <v>AQEEL TAHIR</v>
      </c>
      <c r="E18" s="1" t="str">
        <f t="shared" si="3"/>
        <v>aqeel tahir</v>
      </c>
      <c r="F18" s="1">
        <f t="shared" si="4"/>
        <v>11</v>
      </c>
    </row>
    <row r="19" spans="1:6" x14ac:dyDescent="0.25">
      <c r="A19" s="11" t="s">
        <v>76</v>
      </c>
      <c r="B19" s="1" t="str">
        <f t="shared" si="5"/>
        <v>Shahid anwar</v>
      </c>
      <c r="C19" s="1" t="str">
        <f t="shared" si="1"/>
        <v>Shahid Anwar</v>
      </c>
      <c r="D19" s="1" t="str">
        <f t="shared" si="2"/>
        <v>SHAHID ANWAR</v>
      </c>
      <c r="E19" s="1" t="str">
        <f t="shared" si="3"/>
        <v>shahid anwar</v>
      </c>
      <c r="F19" s="1">
        <f t="shared" si="4"/>
        <v>12</v>
      </c>
    </row>
    <row r="20" spans="1:6" x14ac:dyDescent="0.25">
      <c r="A20" s="11" t="s">
        <v>67</v>
      </c>
      <c r="B20" s="1" t="str">
        <f t="shared" si="5"/>
        <v>Nadeem mujtaba</v>
      </c>
      <c r="C20" s="1" t="str">
        <f t="shared" si="1"/>
        <v>Nadeem Mujtaba</v>
      </c>
      <c r="D20" s="1" t="str">
        <f t="shared" si="2"/>
        <v>NADEEM MUJTABA</v>
      </c>
      <c r="E20" s="1" t="str">
        <f t="shared" si="3"/>
        <v>nadeem mujtaba</v>
      </c>
      <c r="F20" s="1">
        <f t="shared" si="4"/>
        <v>14</v>
      </c>
    </row>
    <row r="21" spans="1:6" x14ac:dyDescent="0.25">
      <c r="A21" s="11" t="s">
        <v>70</v>
      </c>
      <c r="B21" s="1" t="str">
        <f t="shared" si="5"/>
        <v>Zeeshan ali</v>
      </c>
      <c r="C21" s="1" t="str">
        <f t="shared" si="1"/>
        <v>Zeeshan Ali</v>
      </c>
      <c r="D21" s="1" t="str">
        <f t="shared" si="2"/>
        <v>ZEESHAN ALI</v>
      </c>
      <c r="E21" s="1" t="str">
        <f t="shared" si="3"/>
        <v>zeeshan ali</v>
      </c>
      <c r="F21" s="1">
        <f t="shared" si="4"/>
        <v>11</v>
      </c>
    </row>
    <row r="22" spans="1:6" x14ac:dyDescent="0.25">
      <c r="A22" s="11" t="s">
        <v>60</v>
      </c>
      <c r="B22" s="1" t="str">
        <f t="shared" si="5"/>
        <v>Rani raza</v>
      </c>
      <c r="C22" s="1" t="str">
        <f t="shared" si="1"/>
        <v>Rani Raza</v>
      </c>
      <c r="D22" s="1" t="str">
        <f t="shared" si="2"/>
        <v>RANI RAZA</v>
      </c>
      <c r="E22" s="1" t="str">
        <f t="shared" si="3"/>
        <v>rani raza</v>
      </c>
      <c r="F22" s="1">
        <f t="shared" si="4"/>
        <v>9</v>
      </c>
    </row>
    <row r="23" spans="1:6" x14ac:dyDescent="0.25">
      <c r="A23" s="11" t="s">
        <v>65</v>
      </c>
      <c r="B23" s="1" t="str">
        <f t="shared" si="5"/>
        <v>raja mujtaba</v>
      </c>
      <c r="C23" s="1" t="str">
        <f t="shared" si="1"/>
        <v>Raja Mujtaba</v>
      </c>
      <c r="D23" s="1" t="str">
        <f t="shared" si="2"/>
        <v>RAJA MUJTABA</v>
      </c>
      <c r="E23" s="1" t="str">
        <f t="shared" si="3"/>
        <v>raja mujtaba</v>
      </c>
      <c r="F23" s="1">
        <f t="shared" si="4"/>
        <v>12</v>
      </c>
    </row>
    <row r="24" spans="1:6" x14ac:dyDescent="0.25">
      <c r="A24" s="11" t="s">
        <v>75</v>
      </c>
      <c r="B24" s="1" t="str">
        <f t="shared" si="5"/>
        <v>waqqar tahir</v>
      </c>
      <c r="C24" s="1" t="str">
        <f t="shared" si="1"/>
        <v>Waqqar Tahir</v>
      </c>
      <c r="D24" s="1" t="str">
        <f t="shared" si="2"/>
        <v>WAQQAR TAHIR</v>
      </c>
      <c r="E24" s="1" t="str">
        <f t="shared" si="3"/>
        <v>waqqar tahir</v>
      </c>
      <c r="F24" s="1">
        <f t="shared" si="4"/>
        <v>12</v>
      </c>
    </row>
    <row r="25" spans="1:6" x14ac:dyDescent="0.25">
      <c r="A25" s="11" t="s">
        <v>66</v>
      </c>
      <c r="B25" s="1" t="str">
        <f t="shared" si="5"/>
        <v>kashif umer</v>
      </c>
      <c r="C25" s="1" t="str">
        <f t="shared" si="1"/>
        <v>Kashif Umer</v>
      </c>
      <c r="D25" s="1" t="str">
        <f t="shared" si="2"/>
        <v>KASHIF UMER</v>
      </c>
      <c r="E25" s="1" t="str">
        <f t="shared" si="3"/>
        <v>kashif umer</v>
      </c>
      <c r="F25" s="1">
        <f t="shared" si="4"/>
        <v>11</v>
      </c>
    </row>
    <row r="26" spans="1:6" x14ac:dyDescent="0.25">
      <c r="A26" s="11" t="s">
        <v>55</v>
      </c>
      <c r="B26" s="1" t="str">
        <f t="shared" si="5"/>
        <v>Rashid mujtaba</v>
      </c>
      <c r="C26" s="1" t="str">
        <f t="shared" si="1"/>
        <v>Rashid Mujtaba</v>
      </c>
      <c r="D26" s="1" t="str">
        <f t="shared" si="2"/>
        <v>RASHID MUJTABA</v>
      </c>
      <c r="E26" s="1" t="str">
        <f t="shared" si="3"/>
        <v>rashid mujtaba</v>
      </c>
      <c r="F26" s="1">
        <f t="shared" si="4"/>
        <v>14</v>
      </c>
    </row>
    <row r="27" spans="1:6" x14ac:dyDescent="0.25">
      <c r="A27" s="11" t="s">
        <v>54</v>
      </c>
      <c r="B27" s="1" t="str">
        <f t="shared" si="5"/>
        <v>Nadim akbr</v>
      </c>
      <c r="C27" s="1" t="str">
        <f t="shared" si="1"/>
        <v>Nadim Akbr</v>
      </c>
      <c r="D27" s="1" t="str">
        <f t="shared" si="2"/>
        <v>NADIM AKBR</v>
      </c>
      <c r="E27" s="1" t="str">
        <f t="shared" si="3"/>
        <v>nadim akbr</v>
      </c>
      <c r="F27" s="1">
        <f t="shared" si="4"/>
        <v>10</v>
      </c>
    </row>
    <row r="28" spans="1:6" x14ac:dyDescent="0.25">
      <c r="A28" s="11" t="s">
        <v>58</v>
      </c>
      <c r="B28" s="1" t="str">
        <f t="shared" si="5"/>
        <v>Akram raza</v>
      </c>
      <c r="C28" s="1" t="str">
        <f t="shared" si="1"/>
        <v>Akram Raza</v>
      </c>
      <c r="D28" s="1" t="str">
        <f t="shared" si="2"/>
        <v>AKRAM RAZA</v>
      </c>
      <c r="E28" s="1" t="str">
        <f t="shared" si="3"/>
        <v>akram raza</v>
      </c>
      <c r="F28" s="1">
        <f t="shared" si="4"/>
        <v>10</v>
      </c>
    </row>
    <row r="29" spans="1:6" x14ac:dyDescent="0.25">
      <c r="A29" s="11" t="s">
        <v>73</v>
      </c>
      <c r="B29" s="1" t="str">
        <f t="shared" si="5"/>
        <v>farzana tahir</v>
      </c>
      <c r="C29" s="1" t="str">
        <f t="shared" si="1"/>
        <v>Farzana Tahir</v>
      </c>
      <c r="D29" s="1" t="str">
        <f t="shared" si="2"/>
        <v>FARZANA TAHIR</v>
      </c>
      <c r="E29" s="1" t="str">
        <f t="shared" si="3"/>
        <v>farzana tahir</v>
      </c>
      <c r="F29" s="1">
        <f t="shared" si="4"/>
        <v>13</v>
      </c>
    </row>
    <row r="30" spans="1:6" x14ac:dyDescent="0.25">
      <c r="A30" s="11" t="s">
        <v>74</v>
      </c>
      <c r="B30" s="1" t="str">
        <f t="shared" si="5"/>
        <v>Erum tahir</v>
      </c>
      <c r="C30" s="1" t="str">
        <f t="shared" si="1"/>
        <v>Erum Tahir</v>
      </c>
      <c r="D30" s="1" t="str">
        <f t="shared" si="2"/>
        <v>ERUM TAHIR</v>
      </c>
      <c r="E30" s="1" t="str">
        <f t="shared" si="3"/>
        <v>erum tahir</v>
      </c>
      <c r="F30" s="1">
        <f t="shared" si="4"/>
        <v>10</v>
      </c>
    </row>
    <row r="31" spans="1:6" x14ac:dyDescent="0.25">
      <c r="A31" s="11" t="s">
        <v>50</v>
      </c>
      <c r="B31" s="1" t="str">
        <f t="shared" si="5"/>
        <v>Mehwish Shahid</v>
      </c>
      <c r="C31" s="1" t="str">
        <f t="shared" si="1"/>
        <v>Mehwish Shahid</v>
      </c>
      <c r="D31" s="1" t="str">
        <f t="shared" si="2"/>
        <v>MEHWISH SHAHID</v>
      </c>
      <c r="E31" s="1" t="str">
        <f t="shared" si="3"/>
        <v>mehwish shahid</v>
      </c>
      <c r="F31" s="1">
        <v>155</v>
      </c>
    </row>
    <row r="32" spans="1:6" x14ac:dyDescent="0.25">
      <c r="A32" s="11" t="s">
        <v>61</v>
      </c>
      <c r="B32" s="1" t="str">
        <f t="shared" si="5"/>
        <v>Sidra raza</v>
      </c>
      <c r="C32" s="1" t="str">
        <f t="shared" si="1"/>
        <v>Sidra Raza</v>
      </c>
      <c r="D32" s="1" t="str">
        <f t="shared" si="2"/>
        <v>SIDRA RAZA</v>
      </c>
      <c r="E32" s="1" t="str">
        <f t="shared" si="3"/>
        <v>sidra raza</v>
      </c>
      <c r="F32" s="1">
        <f t="shared" si="4"/>
        <v>10</v>
      </c>
    </row>
    <row r="33" spans="1:9" x14ac:dyDescent="0.25">
      <c r="A33" s="11" t="s">
        <v>63</v>
      </c>
      <c r="B33" s="1" t="str">
        <f t="shared" si="5"/>
        <v>Shabana umer</v>
      </c>
      <c r="C33" s="1" t="str">
        <f t="shared" si="1"/>
        <v>Shabana Umer</v>
      </c>
      <c r="D33" s="1" t="str">
        <f t="shared" si="2"/>
        <v>SHABANA UMER</v>
      </c>
      <c r="E33" s="1" t="str">
        <f t="shared" si="3"/>
        <v>shabana umer</v>
      </c>
      <c r="F33" s="1">
        <f t="shared" si="4"/>
        <v>12</v>
      </c>
    </row>
    <row r="34" spans="1:9" x14ac:dyDescent="0.25">
      <c r="A34" s="11" t="s">
        <v>71</v>
      </c>
      <c r="B34" s="1" t="str">
        <f t="shared" si="5"/>
        <v>Nazeer ali</v>
      </c>
      <c r="C34" s="1" t="str">
        <f t="shared" si="1"/>
        <v>Nazeer Ali</v>
      </c>
      <c r="D34" s="1" t="str">
        <f t="shared" si="2"/>
        <v>NAZEER ALI</v>
      </c>
      <c r="E34" s="1" t="str">
        <f t="shared" si="3"/>
        <v>nazeer ali</v>
      </c>
      <c r="F34" s="1">
        <f t="shared" si="4"/>
        <v>10</v>
      </c>
      <c r="H34" t="str">
        <f>_xlfn.UNICHAR(12)</f>
        <v>_x000C_</v>
      </c>
      <c r="I34">
        <f>_xlfn.UNICODE($H34)</f>
        <v>12</v>
      </c>
    </row>
    <row r="35" spans="1:9" x14ac:dyDescent="0.25">
      <c r="A35" s="11" t="s">
        <v>64</v>
      </c>
      <c r="B35" s="1" t="str">
        <f t="shared" si="5"/>
        <v>Anwer umer</v>
      </c>
      <c r="C35" s="1" t="str">
        <f t="shared" si="1"/>
        <v>Anwer Umer</v>
      </c>
      <c r="D35" s="1" t="str">
        <f t="shared" si="2"/>
        <v>ANWER UMER</v>
      </c>
      <c r="E35" s="1" t="str">
        <f t="shared" si="3"/>
        <v>anwer umer</v>
      </c>
      <c r="F35" s="1">
        <f t="shared" si="4"/>
        <v>10</v>
      </c>
      <c r="H35" t="str">
        <f>_xlfn.UNICHAR(121)</f>
        <v>y</v>
      </c>
      <c r="I35">
        <f>_xlfn.UNICODE($H35)</f>
        <v>121</v>
      </c>
    </row>
    <row r="36" spans="1:9" x14ac:dyDescent="0.25">
      <c r="A36" s="11" t="s">
        <v>56</v>
      </c>
      <c r="B36" s="1" t="str">
        <f t="shared" si="5"/>
        <v>Froz mujtaba</v>
      </c>
      <c r="C36" s="1" t="str">
        <f t="shared" si="1"/>
        <v>Froz Mujtaba</v>
      </c>
      <c r="D36" s="1" t="str">
        <f t="shared" si="2"/>
        <v>FROZ MUJTABA</v>
      </c>
      <c r="E36" s="1" t="str">
        <f t="shared" si="3"/>
        <v>froz mujtaba</v>
      </c>
      <c r="F36" s="1">
        <f t="shared" si="4"/>
        <v>12</v>
      </c>
      <c r="H36" t="str">
        <f>_xlfn.UNICHAR(99)</f>
        <v>c</v>
      </c>
      <c r="I36">
        <f>_xlfn.UNICODE($H36)</f>
        <v>99</v>
      </c>
    </row>
    <row r="37" spans="1:9" x14ac:dyDescent="0.25">
      <c r="H37" s="36" t="s">
        <v>163</v>
      </c>
      <c r="I37">
        <f>_xlfn.UNICODE($H37)</f>
        <v>212</v>
      </c>
    </row>
    <row r="38" spans="1:9" x14ac:dyDescent="0.25">
      <c r="H38" s="36" t="s">
        <v>164</v>
      </c>
      <c r="I38">
        <f>_xlfn.UNICODE($H38)</f>
        <v>267</v>
      </c>
    </row>
    <row r="39" spans="1:9" x14ac:dyDescent="0.25">
      <c r="A39" s="14" t="s">
        <v>82</v>
      </c>
      <c r="B39">
        <f>SEARCH("ali",C34)</f>
        <v>8</v>
      </c>
      <c r="C39" t="s">
        <v>89</v>
      </c>
      <c r="D39">
        <f>SEARCH("shahid",C31)</f>
        <v>9</v>
      </c>
      <c r="H39" s="36" t="s">
        <v>165</v>
      </c>
      <c r="I39">
        <f>_xlfn.UNICODE(H39)</f>
        <v>319</v>
      </c>
    </row>
    <row r="40" spans="1:9" x14ac:dyDescent="0.25">
      <c r="A40" s="15" t="s">
        <v>83</v>
      </c>
      <c r="B40" t="str">
        <f>SUBSTITUTE(B33,"umer","ashfaq")</f>
        <v>Shabana ashfaq</v>
      </c>
      <c r="C40">
        <v>123</v>
      </c>
      <c r="D40" t="str">
        <f>SUBSTITUTE(B29,"tahir","nasir")</f>
        <v>farzana nasir</v>
      </c>
    </row>
    <row r="41" spans="1:9" x14ac:dyDescent="0.25">
      <c r="A41" s="16" t="s">
        <v>84</v>
      </c>
      <c r="B41" t="b">
        <f>EXACT(B31,C31)</f>
        <v>1</v>
      </c>
      <c r="C41">
        <v>23</v>
      </c>
      <c r="D41" t="b">
        <f>EXACT(C29,D29)</f>
        <v>0</v>
      </c>
    </row>
    <row r="42" spans="1:9" x14ac:dyDescent="0.25">
      <c r="A42" s="13" t="s">
        <v>85</v>
      </c>
      <c r="B42" t="str">
        <f>_xlfn.UNICHAR(C42)</f>
        <v>ç</v>
      </c>
      <c r="C42">
        <v>231</v>
      </c>
    </row>
    <row r="43" spans="1:9" x14ac:dyDescent="0.25">
      <c r="A43" s="17" t="s">
        <v>86</v>
      </c>
      <c r="B43">
        <f>_xlfn.UNICODE(B42)</f>
        <v>231</v>
      </c>
      <c r="C43">
        <v>343</v>
      </c>
    </row>
    <row r="44" spans="1:9" x14ac:dyDescent="0.25">
      <c r="A44" s="18" t="s">
        <v>88</v>
      </c>
      <c r="B44">
        <f>FIND("ali",B34)</f>
        <v>8</v>
      </c>
      <c r="C44">
        <v>5464</v>
      </c>
      <c r="D44">
        <f>FIND("raza",E32)</f>
        <v>7</v>
      </c>
    </row>
  </sheetData>
  <mergeCells count="1">
    <mergeCell ref="A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zoomScale="85" zoomScaleNormal="85" workbookViewId="0">
      <selection activeCell="C10" sqref="A5:F18"/>
    </sheetView>
  </sheetViews>
  <sheetFormatPr defaultRowHeight="15" x14ac:dyDescent="0.25"/>
  <cols>
    <col min="1" max="1" width="5.140625" bestFit="1" customWidth="1"/>
    <col min="2" max="2" width="15" bestFit="1" customWidth="1"/>
    <col min="3" max="3" width="12.28515625" bestFit="1" customWidth="1"/>
    <col min="4" max="4" width="21.140625" bestFit="1" customWidth="1"/>
    <col min="5" max="5" width="12.28515625" bestFit="1" customWidth="1"/>
    <col min="6" max="6" width="18" bestFit="1" customWidth="1"/>
    <col min="7" max="7" width="8.140625" bestFit="1" customWidth="1"/>
  </cols>
  <sheetData>
    <row r="2" spans="1:6" x14ac:dyDescent="0.25">
      <c r="A2" s="56" t="s">
        <v>105</v>
      </c>
      <c r="B2" s="56"/>
      <c r="C2" s="56"/>
      <c r="D2" s="56"/>
    </row>
    <row r="3" spans="1:6" x14ac:dyDescent="0.25">
      <c r="A3" s="56"/>
      <c r="B3" s="56"/>
      <c r="C3" s="56"/>
      <c r="D3" s="56"/>
    </row>
    <row r="5" spans="1:6" x14ac:dyDescent="0.25">
      <c r="A5" s="19" t="s">
        <v>90</v>
      </c>
      <c r="B5" s="19" t="s">
        <v>1</v>
      </c>
      <c r="C5" s="19" t="s">
        <v>5</v>
      </c>
      <c r="D5" s="19" t="s">
        <v>91</v>
      </c>
      <c r="E5" s="19" t="s">
        <v>92</v>
      </c>
      <c r="F5" s="19" t="s">
        <v>10</v>
      </c>
    </row>
    <row r="6" spans="1:6" x14ac:dyDescent="0.25">
      <c r="A6" s="1">
        <v>1231</v>
      </c>
      <c r="B6" s="1" t="s">
        <v>108</v>
      </c>
      <c r="C6" s="1" t="s">
        <v>9</v>
      </c>
      <c r="D6" s="20" t="s">
        <v>93</v>
      </c>
      <c r="E6" s="21">
        <v>3124365</v>
      </c>
      <c r="F6" s="1">
        <v>24000</v>
      </c>
    </row>
    <row r="7" spans="1:6" x14ac:dyDescent="0.25">
      <c r="A7" s="1">
        <v>1232</v>
      </c>
      <c r="B7" s="1" t="s">
        <v>109</v>
      </c>
      <c r="C7" s="1" t="s">
        <v>120</v>
      </c>
      <c r="D7" s="20" t="s">
        <v>94</v>
      </c>
      <c r="E7" s="1">
        <v>3389748</v>
      </c>
      <c r="F7" s="1">
        <v>18323</v>
      </c>
    </row>
    <row r="8" spans="1:6" x14ac:dyDescent="0.25">
      <c r="A8" s="1">
        <v>1233</v>
      </c>
      <c r="B8" s="1" t="s">
        <v>110</v>
      </c>
      <c r="C8" s="1" t="s">
        <v>6</v>
      </c>
      <c r="D8" s="20" t="s">
        <v>95</v>
      </c>
      <c r="E8" s="21">
        <v>3655131</v>
      </c>
      <c r="F8" s="1">
        <v>19000</v>
      </c>
    </row>
    <row r="9" spans="1:6" x14ac:dyDescent="0.25">
      <c r="A9" s="1">
        <v>1234</v>
      </c>
      <c r="B9" s="1" t="s">
        <v>111</v>
      </c>
      <c r="C9" s="1" t="s">
        <v>9</v>
      </c>
      <c r="D9" s="20" t="s">
        <v>96</v>
      </c>
      <c r="E9" s="1">
        <v>3920514</v>
      </c>
      <c r="F9" s="1">
        <v>65465</v>
      </c>
    </row>
    <row r="10" spans="1:6" x14ac:dyDescent="0.25">
      <c r="A10" s="1">
        <v>1235</v>
      </c>
      <c r="B10" s="1" t="s">
        <v>112</v>
      </c>
      <c r="C10" s="1" t="s">
        <v>121</v>
      </c>
      <c r="D10" s="20" t="s">
        <v>97</v>
      </c>
      <c r="E10" s="21">
        <v>4185897</v>
      </c>
      <c r="F10" s="1">
        <v>98049</v>
      </c>
    </row>
    <row r="11" spans="1:6" x14ac:dyDescent="0.25">
      <c r="A11" s="1">
        <v>1236</v>
      </c>
      <c r="B11" s="1" t="s">
        <v>113</v>
      </c>
      <c r="C11" s="1" t="s">
        <v>122</v>
      </c>
      <c r="D11" s="20" t="s">
        <v>98</v>
      </c>
      <c r="E11" s="1">
        <v>4451280</v>
      </c>
      <c r="F11" s="1">
        <v>34523</v>
      </c>
    </row>
    <row r="12" spans="1:6" x14ac:dyDescent="0.25">
      <c r="A12" s="1">
        <v>1237</v>
      </c>
      <c r="B12" s="1" t="s">
        <v>114</v>
      </c>
      <c r="C12" s="1" t="s">
        <v>123</v>
      </c>
      <c r="D12" s="20" t="s">
        <v>99</v>
      </c>
      <c r="E12" s="21">
        <v>4716663</v>
      </c>
      <c r="F12" s="1">
        <v>35263</v>
      </c>
    </row>
    <row r="13" spans="1:6" x14ac:dyDescent="0.25">
      <c r="A13" s="1">
        <v>1238</v>
      </c>
      <c r="B13" s="1" t="s">
        <v>115</v>
      </c>
      <c r="C13" s="1" t="s">
        <v>9</v>
      </c>
      <c r="D13" s="20" t="s">
        <v>100</v>
      </c>
      <c r="E13" s="1">
        <v>4982046</v>
      </c>
      <c r="F13" s="1">
        <v>42382</v>
      </c>
    </row>
    <row r="14" spans="1:6" x14ac:dyDescent="0.25">
      <c r="A14" s="1">
        <v>1239</v>
      </c>
      <c r="B14" s="1" t="s">
        <v>116</v>
      </c>
      <c r="C14" s="1" t="s">
        <v>124</v>
      </c>
      <c r="D14" s="20" t="s">
        <v>101</v>
      </c>
      <c r="E14" s="21">
        <v>5247429</v>
      </c>
      <c r="F14" s="1">
        <v>24243</v>
      </c>
    </row>
    <row r="15" spans="1:6" x14ac:dyDescent="0.25">
      <c r="A15" s="1">
        <v>1240</v>
      </c>
      <c r="B15" s="1" t="s">
        <v>117</v>
      </c>
      <c r="C15" s="1" t="s">
        <v>125</v>
      </c>
      <c r="D15" s="20" t="s">
        <v>102</v>
      </c>
      <c r="E15" s="1">
        <v>5512812</v>
      </c>
      <c r="F15" s="1">
        <v>12463</v>
      </c>
    </row>
    <row r="16" spans="1:6" x14ac:dyDescent="0.25">
      <c r="A16" s="1">
        <v>1241</v>
      </c>
      <c r="B16" s="1" t="s">
        <v>118</v>
      </c>
      <c r="C16" s="1" t="s">
        <v>126</v>
      </c>
      <c r="D16" s="20" t="s">
        <v>96</v>
      </c>
      <c r="E16" s="21">
        <v>5778195</v>
      </c>
      <c r="F16" s="1">
        <v>23423</v>
      </c>
    </row>
    <row r="17" spans="1:14" x14ac:dyDescent="0.25">
      <c r="A17" s="1">
        <v>1242</v>
      </c>
      <c r="B17" s="1" t="s">
        <v>107</v>
      </c>
      <c r="C17" s="1" t="s">
        <v>127</v>
      </c>
      <c r="D17" s="20" t="s">
        <v>103</v>
      </c>
      <c r="E17" s="1">
        <v>6043578</v>
      </c>
      <c r="F17" s="1">
        <v>35624</v>
      </c>
    </row>
    <row r="18" spans="1:14" x14ac:dyDescent="0.25">
      <c r="A18" s="1">
        <v>1243</v>
      </c>
      <c r="B18" s="1" t="s">
        <v>119</v>
      </c>
      <c r="C18" s="1" t="s">
        <v>128</v>
      </c>
      <c r="D18" s="20" t="s">
        <v>104</v>
      </c>
      <c r="E18" s="21">
        <v>6308961</v>
      </c>
      <c r="F18" s="1">
        <v>23423</v>
      </c>
    </row>
    <row r="20" spans="1:14" x14ac:dyDescent="0.25">
      <c r="A20" s="19" t="s">
        <v>90</v>
      </c>
      <c r="B20" s="1">
        <v>1231</v>
      </c>
      <c r="C20" s="1">
        <v>1232</v>
      </c>
      <c r="D20" s="1">
        <v>1233</v>
      </c>
      <c r="E20" s="1">
        <v>1234</v>
      </c>
      <c r="F20" s="1">
        <v>1235</v>
      </c>
      <c r="G20" s="1">
        <v>1236</v>
      </c>
      <c r="H20" s="1">
        <v>1237</v>
      </c>
      <c r="I20" s="1">
        <v>1238</v>
      </c>
      <c r="J20" s="1">
        <v>1239</v>
      </c>
      <c r="K20" s="1">
        <v>1240</v>
      </c>
      <c r="L20" s="1">
        <v>1241</v>
      </c>
      <c r="M20" s="1">
        <v>1242</v>
      </c>
      <c r="N20" s="1">
        <v>1243</v>
      </c>
    </row>
    <row r="21" spans="1:14" x14ac:dyDescent="0.25">
      <c r="A21" s="19" t="s">
        <v>1</v>
      </c>
      <c r="B21" s="1" t="s">
        <v>108</v>
      </c>
      <c r="C21" s="1" t="s">
        <v>109</v>
      </c>
      <c r="D21" s="1" t="s">
        <v>110</v>
      </c>
      <c r="E21" s="1" t="s">
        <v>111</v>
      </c>
      <c r="F21" s="1" t="s">
        <v>112</v>
      </c>
      <c r="G21" s="1" t="s">
        <v>113</v>
      </c>
      <c r="H21" s="1" t="s">
        <v>114</v>
      </c>
      <c r="I21" s="1" t="s">
        <v>115</v>
      </c>
      <c r="J21" s="1" t="s">
        <v>116</v>
      </c>
      <c r="K21" s="1" t="s">
        <v>117</v>
      </c>
      <c r="L21" s="1" t="s">
        <v>118</v>
      </c>
      <c r="M21" s="1" t="s">
        <v>107</v>
      </c>
      <c r="N21" s="1" t="s">
        <v>119</v>
      </c>
    </row>
    <row r="22" spans="1:14" x14ac:dyDescent="0.25">
      <c r="A22" s="19" t="s">
        <v>5</v>
      </c>
      <c r="B22" s="1" t="s">
        <v>9</v>
      </c>
      <c r="C22" s="1" t="s">
        <v>120</v>
      </c>
      <c r="D22" s="1" t="s">
        <v>6</v>
      </c>
      <c r="E22" s="1" t="s">
        <v>9</v>
      </c>
      <c r="F22" s="1" t="s">
        <v>121</v>
      </c>
      <c r="G22" s="1" t="s">
        <v>122</v>
      </c>
      <c r="H22" s="1" t="s">
        <v>123</v>
      </c>
      <c r="I22" s="1" t="s">
        <v>9</v>
      </c>
      <c r="J22" s="1" t="s">
        <v>124</v>
      </c>
      <c r="K22" s="1" t="s">
        <v>125</v>
      </c>
      <c r="L22" s="1" t="s">
        <v>126</v>
      </c>
      <c r="M22" s="1" t="s">
        <v>127</v>
      </c>
      <c r="N22" s="1" t="s">
        <v>128</v>
      </c>
    </row>
    <row r="23" spans="1:14" x14ac:dyDescent="0.25">
      <c r="A23" s="19" t="s">
        <v>91</v>
      </c>
      <c r="B23" s="20" t="s">
        <v>93</v>
      </c>
      <c r="C23" s="20" t="s">
        <v>94</v>
      </c>
      <c r="D23" s="20" t="s">
        <v>95</v>
      </c>
      <c r="E23" s="20" t="s">
        <v>96</v>
      </c>
      <c r="F23" s="20" t="s">
        <v>97</v>
      </c>
      <c r="G23" s="20" t="s">
        <v>98</v>
      </c>
      <c r="H23" s="20" t="s">
        <v>99</v>
      </c>
      <c r="I23" s="20" t="s">
        <v>100</v>
      </c>
      <c r="J23" s="20" t="s">
        <v>101</v>
      </c>
      <c r="K23" s="20" t="s">
        <v>102</v>
      </c>
      <c r="L23" s="20" t="s">
        <v>96</v>
      </c>
      <c r="M23" s="20" t="s">
        <v>103</v>
      </c>
      <c r="N23" s="20" t="s">
        <v>104</v>
      </c>
    </row>
    <row r="24" spans="1:14" x14ac:dyDescent="0.25">
      <c r="A24" s="19" t="s">
        <v>92</v>
      </c>
      <c r="B24" s="21">
        <v>3124365</v>
      </c>
      <c r="C24" s="1">
        <v>3389748</v>
      </c>
      <c r="D24" s="21">
        <v>3655131</v>
      </c>
      <c r="E24" s="1">
        <v>3920514</v>
      </c>
      <c r="F24" s="21">
        <v>4185897</v>
      </c>
      <c r="G24" s="1">
        <v>4451280</v>
      </c>
      <c r="H24" s="21">
        <v>4716663</v>
      </c>
      <c r="I24" s="1">
        <v>4982046</v>
      </c>
      <c r="J24" s="21">
        <v>5247429</v>
      </c>
      <c r="K24" s="1">
        <v>5512812</v>
      </c>
      <c r="L24" s="21">
        <v>5778195</v>
      </c>
      <c r="M24" s="1">
        <v>6043578</v>
      </c>
      <c r="N24" s="21">
        <v>6308961</v>
      </c>
    </row>
    <row r="25" spans="1:14" x14ac:dyDescent="0.25">
      <c r="A25" s="19" t="s">
        <v>10</v>
      </c>
      <c r="B25" s="1">
        <v>24000</v>
      </c>
      <c r="C25" s="1">
        <v>18323</v>
      </c>
      <c r="D25" s="1">
        <v>19000</v>
      </c>
      <c r="E25" s="1">
        <v>65465</v>
      </c>
      <c r="F25" s="1">
        <v>98049</v>
      </c>
      <c r="G25" s="1">
        <v>34523</v>
      </c>
      <c r="H25" s="1">
        <v>35263</v>
      </c>
      <c r="I25" s="1">
        <v>42382</v>
      </c>
      <c r="J25" s="1">
        <v>24243</v>
      </c>
      <c r="K25" s="1">
        <v>12463</v>
      </c>
      <c r="L25" s="1">
        <v>23423</v>
      </c>
      <c r="M25" s="1">
        <v>35624</v>
      </c>
      <c r="N25" s="1">
        <v>23423</v>
      </c>
    </row>
    <row r="28" spans="1:14" x14ac:dyDescent="0.25">
      <c r="B28" s="19" t="s">
        <v>166</v>
      </c>
      <c r="C28" s="19" t="s">
        <v>90</v>
      </c>
      <c r="D28" s="19" t="s">
        <v>106</v>
      </c>
    </row>
    <row r="29" spans="1:14" x14ac:dyDescent="0.25">
      <c r="B29" s="1"/>
      <c r="C29" s="1">
        <v>1231</v>
      </c>
      <c r="D29" s="1" t="str">
        <f>LOOKUP(C29,A6:F18,B6:B18)</f>
        <v xml:space="preserve">saqib </v>
      </c>
    </row>
    <row r="30" spans="1:14" x14ac:dyDescent="0.25">
      <c r="B30" s="1"/>
      <c r="C30" s="1">
        <v>1232</v>
      </c>
      <c r="D30" s="1" t="str">
        <f t="shared" ref="D30:D31" si="0">LOOKUP(C30,A7:F19,B7:B19)</f>
        <v xml:space="preserve">shahab </v>
      </c>
    </row>
    <row r="31" spans="1:14" x14ac:dyDescent="0.25">
      <c r="B31" s="1"/>
      <c r="C31" s="1">
        <v>1233</v>
      </c>
      <c r="D31" s="1" t="str">
        <f t="shared" si="0"/>
        <v xml:space="preserve">zafar </v>
      </c>
    </row>
    <row r="33" spans="2:8" x14ac:dyDescent="0.25">
      <c r="B33" s="19" t="s">
        <v>167</v>
      </c>
      <c r="C33" s="19" t="s">
        <v>1</v>
      </c>
      <c r="D33" s="19" t="s">
        <v>106</v>
      </c>
    </row>
    <row r="34" spans="2:8" x14ac:dyDescent="0.25">
      <c r="B34" s="1"/>
      <c r="C34" s="1">
        <v>1232</v>
      </c>
      <c r="D34" s="1">
        <f ca="1">LOOKUP(C34,$B$20:$N$25,$B$25:$N$25)</f>
        <v>18323</v>
      </c>
    </row>
    <row r="35" spans="2:8" x14ac:dyDescent="0.25">
      <c r="B35" s="1"/>
      <c r="C35" s="1">
        <v>1234</v>
      </c>
      <c r="D35" s="1">
        <f ca="1">LOOKUP(C35,$B$20:$N$25,$B$25:$N$25)</f>
        <v>65465</v>
      </c>
    </row>
    <row r="37" spans="2:8" x14ac:dyDescent="0.25">
      <c r="B37" s="22" t="s">
        <v>129</v>
      </c>
      <c r="C37" s="19" t="s">
        <v>90</v>
      </c>
      <c r="D37" s="19" t="s">
        <v>1</v>
      </c>
      <c r="E37" s="19" t="s">
        <v>5</v>
      </c>
      <c r="F37" s="19" t="s">
        <v>91</v>
      </c>
      <c r="G37" s="19" t="s">
        <v>92</v>
      </c>
      <c r="H37" s="19" t="s">
        <v>10</v>
      </c>
    </row>
    <row r="38" spans="2:8" x14ac:dyDescent="0.25">
      <c r="C38" s="1">
        <v>1238</v>
      </c>
      <c r="D38" s="1" t="str">
        <f>LOOKUP($C$38,$A$6:$F$18,B6:B18)</f>
        <v xml:space="preserve">zia </v>
      </c>
      <c r="E38" s="1" t="str">
        <f t="shared" ref="E38:H38" si="1">LOOKUP($C$38,$A$6:$F$18,C6:C18)</f>
        <v>teacher</v>
      </c>
      <c r="F38" s="1" t="str">
        <f t="shared" si="1"/>
        <v>zia@gmail.com</v>
      </c>
      <c r="G38" s="1">
        <f t="shared" si="1"/>
        <v>4982046</v>
      </c>
      <c r="H38" s="1">
        <f t="shared" si="1"/>
        <v>42382</v>
      </c>
    </row>
    <row r="39" spans="2:8" x14ac:dyDescent="0.25">
      <c r="C39" s="1">
        <v>1236</v>
      </c>
      <c r="D39" s="1" t="str">
        <f t="shared" ref="D39:D43" si="2">LOOKUP($C$38,$A$6:$F$18,B7:B19)</f>
        <v xml:space="preserve">erum </v>
      </c>
    </row>
    <row r="40" spans="2:8" x14ac:dyDescent="0.25">
      <c r="C40" s="1">
        <v>1237</v>
      </c>
      <c r="D40" s="1" t="str">
        <f t="shared" si="2"/>
        <v xml:space="preserve">mehwish </v>
      </c>
    </row>
    <row r="41" spans="2:8" x14ac:dyDescent="0.25">
      <c r="C41" s="1">
        <v>1238</v>
      </c>
      <c r="D41" s="1" t="str">
        <f t="shared" si="2"/>
        <v>shakir</v>
      </c>
    </row>
    <row r="42" spans="2:8" x14ac:dyDescent="0.25">
      <c r="C42" s="1">
        <v>1239</v>
      </c>
      <c r="D42" s="1" t="str">
        <f t="shared" si="2"/>
        <v xml:space="preserve">aqeel </v>
      </c>
    </row>
    <row r="43" spans="2:8" x14ac:dyDescent="0.25">
      <c r="C43" s="1">
        <v>1240</v>
      </c>
      <c r="D43" s="1" t="str">
        <f t="shared" si="2"/>
        <v>shahid</v>
      </c>
    </row>
  </sheetData>
  <mergeCells count="1">
    <mergeCell ref="A2:D3"/>
  </mergeCells>
  <conditionalFormatting sqref="B6:B18">
    <cfRule type="duplicateValues" dxfId="55" priority="5"/>
  </conditionalFormatting>
  <conditionalFormatting sqref="B21:N21">
    <cfRule type="duplicateValues" dxfId="54" priority="1"/>
  </conditionalFormatting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  <hyperlink ref="B23" r:id="rId14"/>
    <hyperlink ref="C23" r:id="rId15"/>
    <hyperlink ref="D23" r:id="rId16"/>
    <hyperlink ref="E23" r:id="rId17"/>
    <hyperlink ref="F23" r:id="rId18"/>
    <hyperlink ref="G23" r:id="rId19"/>
    <hyperlink ref="H23" r:id="rId20"/>
    <hyperlink ref="I23" r:id="rId21"/>
    <hyperlink ref="J23" r:id="rId22"/>
    <hyperlink ref="K23" r:id="rId23"/>
    <hyperlink ref="L23" r:id="rId24"/>
    <hyperlink ref="M23" r:id="rId25"/>
    <hyperlink ref="N23" r:id="rId2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12" sqref="B12:G16"/>
    </sheetView>
  </sheetViews>
  <sheetFormatPr defaultRowHeight="15" x14ac:dyDescent="0.25"/>
  <sheetData>
    <row r="1" spans="1:14" x14ac:dyDescent="0.25">
      <c r="A1" s="19" t="s">
        <v>90</v>
      </c>
      <c r="B1" s="1">
        <v>1231</v>
      </c>
      <c r="C1" s="1">
        <v>1232</v>
      </c>
      <c r="D1" s="1">
        <v>1233</v>
      </c>
      <c r="E1" s="1">
        <v>1234</v>
      </c>
      <c r="F1" s="1">
        <v>1235</v>
      </c>
      <c r="G1" s="1">
        <v>1236</v>
      </c>
      <c r="H1" s="1">
        <v>1237</v>
      </c>
      <c r="I1" s="1">
        <v>1238</v>
      </c>
      <c r="J1" s="1">
        <v>1239</v>
      </c>
      <c r="K1" s="1">
        <v>1240</v>
      </c>
      <c r="L1" s="1">
        <v>1241</v>
      </c>
      <c r="M1" s="1">
        <v>1242</v>
      </c>
      <c r="N1" s="1">
        <v>1243</v>
      </c>
    </row>
    <row r="2" spans="1:14" x14ac:dyDescent="0.25">
      <c r="A2" s="19" t="s">
        <v>1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107</v>
      </c>
      <c r="N2" s="1" t="s">
        <v>119</v>
      </c>
    </row>
    <row r="3" spans="1:14" x14ac:dyDescent="0.25">
      <c r="A3" s="19" t="s">
        <v>5</v>
      </c>
      <c r="B3" s="1" t="s">
        <v>9</v>
      </c>
      <c r="C3" s="1" t="s">
        <v>120</v>
      </c>
      <c r="D3" s="1" t="s">
        <v>6</v>
      </c>
      <c r="E3" s="1" t="s">
        <v>9</v>
      </c>
      <c r="F3" s="1" t="s">
        <v>121</v>
      </c>
      <c r="G3" s="1" t="s">
        <v>122</v>
      </c>
      <c r="H3" s="1" t="s">
        <v>123</v>
      </c>
      <c r="I3" s="1" t="s">
        <v>9</v>
      </c>
      <c r="J3" s="1" t="s">
        <v>124</v>
      </c>
      <c r="K3" s="1" t="s">
        <v>125</v>
      </c>
      <c r="L3" s="1" t="s">
        <v>126</v>
      </c>
      <c r="M3" s="1" t="s">
        <v>127</v>
      </c>
      <c r="N3" s="1" t="s">
        <v>128</v>
      </c>
    </row>
    <row r="4" spans="1:14" x14ac:dyDescent="0.25">
      <c r="A4" s="19" t="s">
        <v>91</v>
      </c>
      <c r="B4" s="20" t="s">
        <v>93</v>
      </c>
      <c r="C4" s="20" t="s">
        <v>94</v>
      </c>
      <c r="D4" s="20" t="s">
        <v>95</v>
      </c>
      <c r="E4" s="20" t="s">
        <v>96</v>
      </c>
      <c r="F4" s="20" t="s">
        <v>97</v>
      </c>
      <c r="G4" s="20" t="s">
        <v>98</v>
      </c>
      <c r="H4" s="20" t="s">
        <v>99</v>
      </c>
      <c r="I4" s="20" t="s">
        <v>100</v>
      </c>
      <c r="J4" s="20" t="s">
        <v>101</v>
      </c>
      <c r="K4" s="20" t="s">
        <v>102</v>
      </c>
      <c r="L4" s="20" t="s">
        <v>168</v>
      </c>
      <c r="M4" s="20" t="s">
        <v>103</v>
      </c>
      <c r="N4" s="20" t="s">
        <v>104</v>
      </c>
    </row>
    <row r="5" spans="1:14" x14ac:dyDescent="0.25">
      <c r="A5" s="19" t="s">
        <v>92</v>
      </c>
      <c r="B5" s="21">
        <v>3124365</v>
      </c>
      <c r="C5" s="1">
        <v>3389748</v>
      </c>
      <c r="D5" s="21">
        <v>3655131</v>
      </c>
      <c r="E5" s="1">
        <v>3920514</v>
      </c>
      <c r="F5" s="21">
        <v>4185897</v>
      </c>
      <c r="G5" s="1">
        <v>4451280</v>
      </c>
      <c r="H5" s="21">
        <v>4716663</v>
      </c>
      <c r="I5" s="1">
        <v>4982046</v>
      </c>
      <c r="J5" s="21">
        <v>5247429</v>
      </c>
      <c r="K5" s="1">
        <v>5512812</v>
      </c>
      <c r="L5" s="21">
        <v>5778195</v>
      </c>
      <c r="M5" s="1">
        <v>6043578</v>
      </c>
      <c r="N5" s="21">
        <v>6308961</v>
      </c>
    </row>
    <row r="6" spans="1:14" x14ac:dyDescent="0.25">
      <c r="A6" s="19" t="s">
        <v>10</v>
      </c>
      <c r="B6" s="1">
        <v>24000</v>
      </c>
      <c r="C6" s="1">
        <v>18323</v>
      </c>
      <c r="D6" s="1">
        <v>19000</v>
      </c>
      <c r="E6" s="1">
        <v>65465</v>
      </c>
      <c r="F6" s="1">
        <v>98049</v>
      </c>
      <c r="G6" s="1">
        <v>34523</v>
      </c>
      <c r="H6" s="1">
        <v>35263</v>
      </c>
      <c r="I6" s="1">
        <v>42382</v>
      </c>
      <c r="J6" s="1">
        <v>24243</v>
      </c>
      <c r="K6" s="1">
        <v>12463</v>
      </c>
      <c r="L6" s="1">
        <v>23423</v>
      </c>
      <c r="M6" s="1">
        <v>35624</v>
      </c>
      <c r="N6" s="1">
        <v>23423</v>
      </c>
    </row>
    <row r="9" spans="1:14" x14ac:dyDescent="0.25">
      <c r="B9" s="56" t="s">
        <v>169</v>
      </c>
      <c r="C9" s="56"/>
      <c r="D9" s="56"/>
      <c r="E9" s="56"/>
    </row>
    <row r="10" spans="1:14" x14ac:dyDescent="0.25">
      <c r="B10" s="56"/>
      <c r="C10" s="56"/>
      <c r="D10" s="56"/>
      <c r="E10" s="56"/>
    </row>
    <row r="11" spans="1:14" x14ac:dyDescent="0.25">
      <c r="A11" s="19" t="s">
        <v>90</v>
      </c>
      <c r="B11" s="1">
        <v>1235</v>
      </c>
      <c r="C11" s="1">
        <v>1236</v>
      </c>
      <c r="D11" s="1">
        <v>1237</v>
      </c>
      <c r="E11" s="1">
        <v>1238</v>
      </c>
      <c r="F11" s="1">
        <v>1239</v>
      </c>
      <c r="G11" s="1">
        <v>1240</v>
      </c>
    </row>
    <row r="12" spans="1:14" x14ac:dyDescent="0.25">
      <c r="A12" s="19" t="s">
        <v>1</v>
      </c>
      <c r="B12" t="str">
        <f>HLOOKUP(B$11,$B$1:$N$6,MATCH($A12,$A$1:$A$6,0),0)</f>
        <v>rashid</v>
      </c>
      <c r="C12" t="str">
        <f t="shared" ref="C12:G12" si="0">HLOOKUP(C$11,$B$1:$N$6,MATCH($A12,$A$1:$A$6,0),0)</f>
        <v xml:space="preserve">nadim </v>
      </c>
      <c r="D12" t="str">
        <f t="shared" si="0"/>
        <v xml:space="preserve">akram </v>
      </c>
      <c r="E12" t="str">
        <f t="shared" si="0"/>
        <v xml:space="preserve">zia </v>
      </c>
      <c r="F12" t="str">
        <f t="shared" si="0"/>
        <v xml:space="preserve">erum </v>
      </c>
      <c r="G12" t="str">
        <f t="shared" si="0"/>
        <v xml:space="preserve">mehwish </v>
      </c>
    </row>
    <row r="13" spans="1:14" x14ac:dyDescent="0.25">
      <c r="A13" s="19" t="s">
        <v>92</v>
      </c>
      <c r="B13">
        <f t="shared" ref="B13:G16" si="1">HLOOKUP(B$11,$B$1:$N$6,MATCH($A13,$A$1:$A$6,0),0)</f>
        <v>4185897</v>
      </c>
      <c r="C13">
        <f t="shared" si="1"/>
        <v>4451280</v>
      </c>
      <c r="D13">
        <f t="shared" si="1"/>
        <v>4716663</v>
      </c>
      <c r="E13">
        <f t="shared" si="1"/>
        <v>4982046</v>
      </c>
      <c r="F13">
        <f t="shared" si="1"/>
        <v>5247429</v>
      </c>
      <c r="G13">
        <f t="shared" si="1"/>
        <v>5512812</v>
      </c>
    </row>
    <row r="14" spans="1:14" x14ac:dyDescent="0.25">
      <c r="A14" s="19" t="s">
        <v>10</v>
      </c>
      <c r="B14">
        <f t="shared" si="1"/>
        <v>98049</v>
      </c>
      <c r="C14">
        <f t="shared" si="1"/>
        <v>34523</v>
      </c>
      <c r="D14">
        <f t="shared" si="1"/>
        <v>35263</v>
      </c>
      <c r="E14">
        <f t="shared" si="1"/>
        <v>42382</v>
      </c>
      <c r="F14">
        <f t="shared" si="1"/>
        <v>24243</v>
      </c>
      <c r="G14">
        <f t="shared" si="1"/>
        <v>12463</v>
      </c>
    </row>
    <row r="15" spans="1:14" x14ac:dyDescent="0.25">
      <c r="A15" s="19" t="s">
        <v>91</v>
      </c>
      <c r="B15" t="str">
        <f t="shared" si="1"/>
        <v>rashid@gmail.com</v>
      </c>
      <c r="C15" t="str">
        <f t="shared" si="1"/>
        <v>nadim@gmail.com</v>
      </c>
      <c r="D15" t="str">
        <f t="shared" si="1"/>
        <v>akram@gmail.com</v>
      </c>
      <c r="E15" t="str">
        <f t="shared" si="1"/>
        <v>zia@gmail.com</v>
      </c>
      <c r="F15" t="str">
        <f t="shared" si="1"/>
        <v>erum@gmail.com</v>
      </c>
      <c r="G15" t="str">
        <f t="shared" si="1"/>
        <v>mehwish@gmail.com</v>
      </c>
    </row>
    <row r="16" spans="1:14" x14ac:dyDescent="0.25">
      <c r="A16" s="19" t="s">
        <v>5</v>
      </c>
      <c r="B16" t="str">
        <f t="shared" si="1"/>
        <v>principle</v>
      </c>
      <c r="C16" t="str">
        <f t="shared" si="1"/>
        <v>reciptionist</v>
      </c>
      <c r="D16" t="str">
        <f t="shared" si="1"/>
        <v>gard</v>
      </c>
      <c r="E16" t="str">
        <f t="shared" si="1"/>
        <v>teacher</v>
      </c>
      <c r="F16" t="str">
        <f t="shared" si="1"/>
        <v>assistant</v>
      </c>
      <c r="G16" t="str">
        <f t="shared" si="1"/>
        <v>pa</v>
      </c>
    </row>
  </sheetData>
  <mergeCells count="1">
    <mergeCell ref="B9:E10"/>
  </mergeCells>
  <conditionalFormatting sqref="B2:N2">
    <cfRule type="duplicateValues" dxfId="53" priority="1"/>
  </conditionalFormatting>
  <hyperlinks>
    <hyperlink ref="B4" r:id="rId1"/>
    <hyperlink ref="C4" r:id="rId2"/>
    <hyperlink ref="D4" r:id="rId3"/>
    <hyperlink ref="E4" r:id="rId4"/>
    <hyperlink ref="F4" r:id="rId5"/>
    <hyperlink ref="G4" r:id="rId6"/>
    <hyperlink ref="H4" r:id="rId7"/>
    <hyperlink ref="I4" r:id="rId8"/>
    <hyperlink ref="J4" r:id="rId9"/>
    <hyperlink ref="K4" r:id="rId10"/>
    <hyperlink ref="L4" r:id="rId11"/>
    <hyperlink ref="M4" r:id="rId12"/>
    <hyperlink ref="N4" r:id="rId1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H13" sqref="H13:H15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13.7109375" bestFit="1" customWidth="1"/>
    <col min="4" max="4" width="20.42578125" bestFit="1" customWidth="1"/>
    <col min="5" max="5" width="9" bestFit="1" customWidth="1"/>
    <col min="6" max="6" width="5" customWidth="1"/>
    <col min="7" max="7" width="9.140625" customWidth="1"/>
    <col min="8" max="8" width="5" bestFit="1" customWidth="1"/>
    <col min="9" max="9" width="8.28515625" bestFit="1" customWidth="1"/>
    <col min="10" max="10" width="16.42578125" bestFit="1" customWidth="1"/>
    <col min="11" max="11" width="13.7109375" bestFit="1" customWidth="1"/>
    <col min="12" max="12" width="8.42578125" bestFit="1" customWidth="1"/>
  </cols>
  <sheetData>
    <row r="1" spans="1:12" x14ac:dyDescent="0.25">
      <c r="A1" s="38" t="s">
        <v>10</v>
      </c>
      <c r="B1" s="39" t="s">
        <v>1</v>
      </c>
      <c r="C1" s="39" t="s">
        <v>5</v>
      </c>
      <c r="D1" s="39" t="s">
        <v>91</v>
      </c>
      <c r="E1" s="39" t="s">
        <v>92</v>
      </c>
      <c r="F1" s="40" t="s">
        <v>90</v>
      </c>
      <c r="H1" s="44" t="s">
        <v>90</v>
      </c>
      <c r="I1" s="45" t="s">
        <v>1</v>
      </c>
      <c r="J1" s="45" t="s">
        <v>91</v>
      </c>
      <c r="K1" s="45" t="s">
        <v>5</v>
      </c>
      <c r="L1" s="45" t="s">
        <v>10</v>
      </c>
    </row>
    <row r="2" spans="1:12" x14ac:dyDescent="0.25">
      <c r="A2" s="27">
        <v>24000</v>
      </c>
      <c r="B2" s="1" t="s">
        <v>108</v>
      </c>
      <c r="C2" s="1" t="s">
        <v>9</v>
      </c>
      <c r="D2" s="20" t="s">
        <v>93</v>
      </c>
      <c r="E2" s="21">
        <v>3124365</v>
      </c>
      <c r="F2" s="28">
        <v>1231</v>
      </c>
      <c r="H2" s="37">
        <v>1234</v>
      </c>
      <c r="I2" t="str">
        <f>INDEX(Table5[#All],MATCH($H2,Table5[[#All],[id]],0),MATCH(I$1,Table5[#Headers],0))</f>
        <v xml:space="preserve">sidra </v>
      </c>
      <c r="J2" t="str">
        <f>INDEX(Table5[#All],MATCH($H2,Table5[[#All],[id]],0),MATCH(J$1,Table5[#Headers],0))</f>
        <v>sidra@gmail.com</v>
      </c>
      <c r="K2" t="str">
        <f>INDEX(Table5[#All],MATCH($H2,Table5[[#All],[id]],0),MATCH(K$1,Table5[#Headers],0))</f>
        <v>teacher</v>
      </c>
      <c r="L2">
        <f>INDEX(Table5[#All],MATCH($H2,Table5[[#All],[id]],0),MATCH(L$1,Table5[#Headers],0))</f>
        <v>65465</v>
      </c>
    </row>
    <row r="3" spans="1:12" x14ac:dyDescent="0.25">
      <c r="A3" s="27">
        <v>18323</v>
      </c>
      <c r="B3" s="1" t="s">
        <v>109</v>
      </c>
      <c r="C3" s="1" t="s">
        <v>120</v>
      </c>
      <c r="D3" s="20" t="s">
        <v>94</v>
      </c>
      <c r="E3" s="1">
        <v>3389748</v>
      </c>
      <c r="F3" s="28">
        <v>1232</v>
      </c>
      <c r="H3" s="43">
        <v>1235</v>
      </c>
      <c r="I3" t="str">
        <f>INDEX(Table5[#All],MATCH($H3,Table5[[#All],[id]],0),MATCH(I$1,Table5[#Headers],0))</f>
        <v>rashid</v>
      </c>
      <c r="J3" t="str">
        <f>INDEX(Table5[#All],MATCH($H3,Table5[[#All],[id]],0),MATCH(J$1,Table5[#Headers],0))</f>
        <v>rashid@gmail.com</v>
      </c>
      <c r="K3" t="str">
        <f>INDEX(Table5[#All],MATCH($H3,Table5[[#All],[id]],0),MATCH(K$1,Table5[#Headers],0))</f>
        <v>principle</v>
      </c>
      <c r="L3">
        <f>INDEX(Table5[#All],MATCH($H3,Table5[[#All],[id]],0),MATCH(L$1,Table5[#Headers],0))</f>
        <v>98049</v>
      </c>
    </row>
    <row r="4" spans="1:12" x14ac:dyDescent="0.25">
      <c r="A4" s="27">
        <v>19000</v>
      </c>
      <c r="B4" s="1" t="s">
        <v>110</v>
      </c>
      <c r="C4" s="1" t="s">
        <v>6</v>
      </c>
      <c r="D4" s="20" t="s">
        <v>95</v>
      </c>
      <c r="E4" s="21">
        <v>3655131</v>
      </c>
      <c r="F4" s="28">
        <v>1233</v>
      </c>
      <c r="H4" s="37">
        <v>1236</v>
      </c>
      <c r="I4" t="str">
        <f>INDEX(Table5[#All],MATCH($H4,Table5[[#All],[id]],0),MATCH(I$1,Table5[#Headers],0))</f>
        <v xml:space="preserve">nadim </v>
      </c>
      <c r="J4" t="str">
        <f>INDEX(Table5[#All],MATCH($H4,Table5[[#All],[id]],0),MATCH(J$1,Table5[#Headers],0))</f>
        <v>nadim@gmail.com</v>
      </c>
      <c r="K4" t="str">
        <f>INDEX(Table5[#All],MATCH($H4,Table5[[#All],[id]],0),MATCH(K$1,Table5[#Headers],0))</f>
        <v>reciptionist</v>
      </c>
      <c r="L4">
        <f>INDEX(Table5[#All],MATCH($H4,Table5[[#All],[id]],0),MATCH(L$1,Table5[#Headers],0))</f>
        <v>34523</v>
      </c>
    </row>
    <row r="5" spans="1:12" x14ac:dyDescent="0.25">
      <c r="A5" s="27">
        <v>65465</v>
      </c>
      <c r="B5" s="1" t="s">
        <v>111</v>
      </c>
      <c r="C5" s="1" t="s">
        <v>9</v>
      </c>
      <c r="D5" s="20" t="s">
        <v>96</v>
      </c>
      <c r="E5" s="1">
        <v>3920514</v>
      </c>
      <c r="F5" s="28">
        <v>1234</v>
      </c>
      <c r="H5" s="43">
        <v>1237</v>
      </c>
      <c r="I5" t="str">
        <f>INDEX(Table5[#All],MATCH($H5,Table5[[#All],[id]],0),MATCH(I$1,Table5[#Headers],0))</f>
        <v xml:space="preserve">akram </v>
      </c>
      <c r="J5" t="str">
        <f>INDEX(Table5[#All],MATCH($H5,Table5[[#All],[id]],0),MATCH(J$1,Table5[#Headers],0))</f>
        <v>akram@gmail.com</v>
      </c>
      <c r="K5" t="str">
        <f>INDEX(Table5[#All],MATCH($H5,Table5[[#All],[id]],0),MATCH(K$1,Table5[#Headers],0))</f>
        <v>gard</v>
      </c>
      <c r="L5">
        <f>INDEX(Table5[#All],MATCH($H5,Table5[[#All],[id]],0),MATCH(L$1,Table5[#Headers],0))</f>
        <v>35263</v>
      </c>
    </row>
    <row r="6" spans="1:12" x14ac:dyDescent="0.25">
      <c r="A6" s="27">
        <v>98049</v>
      </c>
      <c r="B6" s="1" t="s">
        <v>112</v>
      </c>
      <c r="C6" s="1" t="s">
        <v>121</v>
      </c>
      <c r="D6" s="20" t="s">
        <v>97</v>
      </c>
      <c r="E6" s="21">
        <v>4185897</v>
      </c>
      <c r="F6" s="28">
        <v>1235</v>
      </c>
      <c r="H6" s="37">
        <v>1238</v>
      </c>
      <c r="I6" t="str">
        <f>INDEX(Table5[#All],MATCH($H6,Table5[[#All],[id]],0),MATCH(I$1,Table5[#Headers],0))</f>
        <v xml:space="preserve">zia </v>
      </c>
      <c r="J6" t="str">
        <f>INDEX(Table5[#All],MATCH($H6,Table5[[#All],[id]],0),MATCH(J$1,Table5[#Headers],0))</f>
        <v>zia@gmail.com</v>
      </c>
      <c r="K6" t="str">
        <f>INDEX(Table5[#All],MATCH($H6,Table5[[#All],[id]],0),MATCH(K$1,Table5[#Headers],0))</f>
        <v>teacher</v>
      </c>
      <c r="L6">
        <f>INDEX(Table5[#All],MATCH($H6,Table5[[#All],[id]],0),MATCH(L$1,Table5[#Headers],0))</f>
        <v>42382</v>
      </c>
    </row>
    <row r="7" spans="1:12" x14ac:dyDescent="0.25">
      <c r="A7" s="27">
        <v>34523</v>
      </c>
      <c r="B7" s="1" t="s">
        <v>113</v>
      </c>
      <c r="C7" s="1" t="s">
        <v>122</v>
      </c>
      <c r="D7" s="20" t="s">
        <v>98</v>
      </c>
      <c r="E7" s="1">
        <v>4451280</v>
      </c>
      <c r="F7" s="28">
        <v>1236</v>
      </c>
    </row>
    <row r="8" spans="1:12" x14ac:dyDescent="0.25">
      <c r="A8" s="27">
        <v>35263</v>
      </c>
      <c r="B8" s="1" t="s">
        <v>114</v>
      </c>
      <c r="C8" s="1" t="s">
        <v>123</v>
      </c>
      <c r="D8" s="20" t="s">
        <v>99</v>
      </c>
      <c r="E8" s="21">
        <v>4716663</v>
      </c>
      <c r="F8" s="28">
        <v>1237</v>
      </c>
      <c r="I8">
        <f>MATCH(H2,Table5[[#All],[id]],0)</f>
        <v>5</v>
      </c>
    </row>
    <row r="9" spans="1:12" x14ac:dyDescent="0.25">
      <c r="A9" s="27">
        <v>42382</v>
      </c>
      <c r="B9" s="1" t="s">
        <v>115</v>
      </c>
      <c r="C9" s="1" t="s">
        <v>9</v>
      </c>
      <c r="D9" s="20" t="s">
        <v>100</v>
      </c>
      <c r="E9" s="1">
        <v>4982046</v>
      </c>
      <c r="F9" s="28">
        <v>1238</v>
      </c>
    </row>
    <row r="10" spans="1:12" x14ac:dyDescent="0.25">
      <c r="A10" s="27">
        <v>24243</v>
      </c>
      <c r="B10" s="1" t="s">
        <v>116</v>
      </c>
      <c r="C10" s="1" t="s">
        <v>124</v>
      </c>
      <c r="D10" s="20" t="s">
        <v>101</v>
      </c>
      <c r="E10" s="21">
        <v>5247429</v>
      </c>
      <c r="F10" s="28">
        <v>1239</v>
      </c>
      <c r="I10">
        <f>MATCH(I$1,Table5[#Headers],0)</f>
        <v>2</v>
      </c>
      <c r="J10">
        <f>MATCH(J$1,Table5[#Headers],0)</f>
        <v>4</v>
      </c>
      <c r="K10">
        <f>MATCH(K$1,Table5[#Headers],0)</f>
        <v>3</v>
      </c>
      <c r="L10">
        <f>MATCH(L$1,Table5[#Headers],0)</f>
        <v>1</v>
      </c>
    </row>
    <row r="11" spans="1:12" x14ac:dyDescent="0.25">
      <c r="A11" s="27">
        <v>12463</v>
      </c>
      <c r="B11" s="1" t="s">
        <v>117</v>
      </c>
      <c r="C11" s="1" t="s">
        <v>125</v>
      </c>
      <c r="D11" s="20" t="s">
        <v>102</v>
      </c>
      <c r="E11" s="1">
        <v>5512812</v>
      </c>
      <c r="F11" s="28">
        <v>1240</v>
      </c>
    </row>
    <row r="12" spans="1:12" x14ac:dyDescent="0.25">
      <c r="A12" s="27">
        <v>23423</v>
      </c>
      <c r="B12" s="1" t="s">
        <v>118</v>
      </c>
      <c r="C12" s="1" t="s">
        <v>126</v>
      </c>
      <c r="D12" s="20" t="s">
        <v>96</v>
      </c>
      <c r="E12" s="21">
        <v>5778195</v>
      </c>
      <c r="F12" s="28">
        <v>1241</v>
      </c>
    </row>
    <row r="13" spans="1:12" x14ac:dyDescent="0.25">
      <c r="A13" s="27">
        <v>35624</v>
      </c>
      <c r="B13" s="1" t="s">
        <v>107</v>
      </c>
      <c r="C13" s="1" t="s">
        <v>127</v>
      </c>
      <c r="D13" s="20" t="s">
        <v>103</v>
      </c>
      <c r="E13" s="1">
        <v>6043578</v>
      </c>
      <c r="F13" s="28">
        <v>1242</v>
      </c>
      <c r="H13" s="47" t="s">
        <v>90</v>
      </c>
      <c r="I13" s="47" t="s">
        <v>1</v>
      </c>
      <c r="J13" s="47" t="s">
        <v>91</v>
      </c>
      <c r="K13" s="47" t="s">
        <v>5</v>
      </c>
      <c r="L13" s="47" t="s">
        <v>10</v>
      </c>
    </row>
    <row r="14" spans="1:12" x14ac:dyDescent="0.25">
      <c r="A14" s="32">
        <v>23423</v>
      </c>
      <c r="B14" s="33" t="s">
        <v>119</v>
      </c>
      <c r="C14" s="33" t="s">
        <v>128</v>
      </c>
      <c r="D14" s="41" t="s">
        <v>104</v>
      </c>
      <c r="E14" s="42">
        <v>6308961</v>
      </c>
      <c r="F14" s="35">
        <v>1243</v>
      </c>
      <c r="H14" s="46">
        <v>1234</v>
      </c>
      <c r="I14" t="str">
        <f>INDEX(Table5[#All],MATCH($H14,Table5[[#All],[id]],0),MATCH(I$13,Table5[#Headers],0))</f>
        <v xml:space="preserve">sidra </v>
      </c>
      <c r="J14" t="str">
        <f>INDEX(Table5[#All],MATCH($H14,Table5[[#All],[id]],0),MATCH(J$13,Table5[#Headers],0))</f>
        <v>sidra@gmail.com</v>
      </c>
      <c r="K14" t="str">
        <f>INDEX(Table5[#All],MATCH($H14,Table5[[#All],[id]],0),MATCH(K$13,Table5[#Headers],0))</f>
        <v>teacher</v>
      </c>
      <c r="L14">
        <f>INDEX(Table5[#All],MATCH($H14,Table5[[#All],[id]],0),MATCH(L$13,Table5[#Headers],0))</f>
        <v>65465</v>
      </c>
    </row>
    <row r="15" spans="1:12" x14ac:dyDescent="0.25">
      <c r="H15" s="46">
        <v>1235</v>
      </c>
      <c r="I15" t="str">
        <f>INDEX(Table5[#All],MATCH($H15,Table5[[#All],[id]],0),MATCH(I$13,Table5[#Headers],0))</f>
        <v>rashid</v>
      </c>
      <c r="J15" t="str">
        <f>INDEX(Table5[#All],MATCH($H15,Table5[[#All],[id]],0),MATCH(J$13,Table5[#Headers],0))</f>
        <v>rashid@gmail.com</v>
      </c>
      <c r="K15" t="str">
        <f>INDEX(Table5[#All],MATCH($H15,Table5[[#All],[id]],0),MATCH(K$13,Table5[#Headers],0))</f>
        <v>principle</v>
      </c>
      <c r="L15">
        <f>INDEX(Table5[#All],MATCH($H15,Table5[[#All],[id]],0),MATCH(L$13,Table5[#Headers],0))</f>
        <v>98049</v>
      </c>
    </row>
    <row r="16" spans="1:12" x14ac:dyDescent="0.25">
      <c r="H16" s="46">
        <v>1236</v>
      </c>
      <c r="I16" t="str">
        <f>INDEX(Table5[#All],MATCH($H16,Table5[[#All],[id]],0),MATCH(I$13,Table5[#Headers],0))</f>
        <v xml:space="preserve">nadim </v>
      </c>
      <c r="J16" t="str">
        <f>INDEX(Table5[#All],MATCH($H16,Table5[[#All],[id]],0),MATCH(J$13,Table5[#Headers],0))</f>
        <v>nadim@gmail.com</v>
      </c>
      <c r="K16" t="str">
        <f>INDEX(Table5[#All],MATCH($H16,Table5[[#All],[id]],0),MATCH(K$13,Table5[#Headers],0))</f>
        <v>reciptionist</v>
      </c>
      <c r="L16">
        <f>INDEX(Table5[#All],MATCH($H16,Table5[[#All],[id]],0),MATCH(L$13,Table5[#Headers],0))</f>
        <v>34523</v>
      </c>
    </row>
    <row r="17" spans="8:12" x14ac:dyDescent="0.25">
      <c r="H17" s="46">
        <v>1237</v>
      </c>
      <c r="I17" t="str">
        <f>INDEX(Table5[#All],MATCH($H17,Table5[[#All],[id]],0),MATCH(I$13,Table5[#Headers],0))</f>
        <v xml:space="preserve">akram </v>
      </c>
      <c r="J17" t="str">
        <f>INDEX(Table5[#All],MATCH($H17,Table5[[#All],[id]],0),MATCH(J$13,Table5[#Headers],0))</f>
        <v>akram@gmail.com</v>
      </c>
      <c r="K17" t="str">
        <f>INDEX(Table5[#All],MATCH($H17,Table5[[#All],[id]],0),MATCH(K$13,Table5[#Headers],0))</f>
        <v>gard</v>
      </c>
      <c r="L17">
        <f>INDEX(Table5[#All],MATCH($H17,Table5[[#All],[id]],0),MATCH(L$13,Table5[#Headers],0))</f>
        <v>35263</v>
      </c>
    </row>
    <row r="18" spans="8:12" x14ac:dyDescent="0.25">
      <c r="H18" s="46">
        <v>1238</v>
      </c>
      <c r="I18" t="str">
        <f>INDEX(Table5[#All],MATCH($H18,Table5[[#All],[id]],0),MATCH(I$13,Table5[#Headers],0))</f>
        <v xml:space="preserve">zia </v>
      </c>
      <c r="J18" t="str">
        <f>INDEX(Table5[#All],MATCH($H18,Table5[[#All],[id]],0),MATCH(J$13,Table5[#Headers],0))</f>
        <v>zia@gmail.com</v>
      </c>
      <c r="K18" t="str">
        <f>INDEX(Table5[#All],MATCH($H18,Table5[[#All],[id]],0),MATCH(K$13,Table5[#Headers],0))</f>
        <v>teacher</v>
      </c>
      <c r="L18">
        <f>INDEX(Table5[#All],MATCH($H18,Table5[[#All],[id]],0),MATCH(L$13,Table5[#Headers],0))</f>
        <v>42382</v>
      </c>
    </row>
    <row r="20" spans="8:12" x14ac:dyDescent="0.25">
      <c r="J20">
        <f>MATCH(J13,Table5[#Headers],0)</f>
        <v>4</v>
      </c>
      <c r="K20">
        <f>MATCH(K13,Table5[#Headers],0)</f>
        <v>3</v>
      </c>
      <c r="L20">
        <f>MATCH(L13,Table5[#Headers],0)</f>
        <v>1</v>
      </c>
    </row>
  </sheetData>
  <conditionalFormatting sqref="B2:B14">
    <cfRule type="duplicateValues" dxfId="52" priority="1"/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</hyperlinks>
  <pageMargins left="0.7" right="0.7" top="0.75" bottom="0.75" header="0.3" footer="0.3"/>
  <tableParts count="2">
    <tablePart r:id="rId14"/>
    <tablePart r:id="rId1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6.7109375" bestFit="1" customWidth="1"/>
    <col min="4" max="4" width="6.140625" bestFit="1" customWidth="1"/>
    <col min="5" max="5" width="6" bestFit="1" customWidth="1"/>
    <col min="6" max="6" width="11.42578125" bestFit="1" customWidth="1"/>
  </cols>
  <sheetData>
    <row r="1" spans="1:6" x14ac:dyDescent="0.25">
      <c r="A1" s="19" t="s">
        <v>90</v>
      </c>
      <c r="B1" s="19" t="s">
        <v>1</v>
      </c>
      <c r="C1" s="19" t="s">
        <v>92</v>
      </c>
      <c r="D1" s="19" t="s">
        <v>10</v>
      </c>
      <c r="E1" s="19" t="s">
        <v>91</v>
      </c>
      <c r="F1" s="19" t="s">
        <v>5</v>
      </c>
    </row>
    <row r="2" spans="1:6" x14ac:dyDescent="0.25">
      <c r="A2">
        <f>MATCH(A1,lfun!$A$5:$F$5,0)</f>
        <v>1</v>
      </c>
      <c r="B2">
        <f>MATCH(B1,lfun!$A$5:$F$5,0)</f>
        <v>2</v>
      </c>
      <c r="D2">
        <f>MATCH(D1,lfun!$A$5:$F$5,0)</f>
        <v>6</v>
      </c>
      <c r="E2">
        <f>MATCH(E1,lfun!$A$5:$F$5,0)</f>
        <v>4</v>
      </c>
      <c r="F2">
        <f>MATCH(F1,lfun!$A$5:$F$5,0)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COUNT</vt:lpstr>
      <vt:lpstr>statistical</vt:lpstr>
      <vt:lpstr>logical</vt:lpstr>
      <vt:lpstr>text</vt:lpstr>
      <vt:lpstr>lfun</vt:lpstr>
      <vt:lpstr>hfun</vt:lpstr>
      <vt:lpstr>Sheet3</vt:lpstr>
      <vt:lpstr>ifun</vt:lpstr>
      <vt:lpstr>mfun</vt:lpstr>
      <vt:lpstr>assigment</vt:lpstr>
      <vt:lpstr>Sheet1</vt:lpstr>
      <vt:lpstr>mathsfun</vt:lpstr>
      <vt:lpstr>mac</vt:lpstr>
      <vt:lpstr>finicial</vt:lpstr>
      <vt:lpstr>sumif</vt:lpstr>
      <vt:lpstr>vfun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2022-02-26T09:54:06Z</dcterms:created>
  <dcterms:modified xsi:type="dcterms:W3CDTF">2022-04-10T03:21:35Z</dcterms:modified>
</cp:coreProperties>
</file>