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OneDrive\Desktop\advance excel\"/>
    </mc:Choice>
  </mc:AlternateContent>
  <bookViews>
    <workbookView xWindow="0" yWindow="0" windowWidth="15360" windowHeight="7155"/>
  </bookViews>
  <sheets>
    <sheet name="COUNT" sheetId="1" r:id="rId1"/>
    <sheet name="statistical" sheetId="2" r:id="rId2"/>
    <sheet name="logical" sheetId="3" r:id="rId3"/>
    <sheet name="text" sheetId="4" r:id="rId4"/>
    <sheet name="lookup" sheetId="5" r:id="rId5"/>
    <sheet name="assigment" sheetId="7" r:id="rId6"/>
    <sheet name="Sheet1" sheetId="8" r:id="rId7"/>
    <sheet name="vlookup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25" i="9" l="1"/>
  <c r="D38" i="5"/>
  <c r="E38" i="5"/>
  <c r="F38" i="5"/>
  <c r="G38" i="5"/>
  <c r="H38" i="5"/>
  <c r="C36" i="5"/>
  <c r="F53" i="8" l="1"/>
  <c r="G53" i="8" s="1"/>
  <c r="E53" i="8"/>
  <c r="E52" i="8"/>
  <c r="F52" i="8" s="1"/>
  <c r="G52" i="8" s="1"/>
  <c r="F51" i="8"/>
  <c r="G51" i="8" s="1"/>
  <c r="E51" i="8"/>
  <c r="E50" i="8"/>
  <c r="F50" i="8" s="1"/>
  <c r="G50" i="8" s="1"/>
  <c r="F49" i="8"/>
  <c r="G49" i="8" s="1"/>
  <c r="E49" i="8"/>
  <c r="E48" i="8"/>
  <c r="F48" i="8" s="1"/>
  <c r="G48" i="8" s="1"/>
  <c r="F47" i="8"/>
  <c r="G47" i="8" s="1"/>
  <c r="E47" i="8"/>
  <c r="E46" i="8"/>
  <c r="F46" i="8" s="1"/>
  <c r="G46" i="8" s="1"/>
  <c r="F45" i="8"/>
  <c r="G45" i="8" s="1"/>
  <c r="E45" i="8"/>
  <c r="E44" i="8"/>
  <c r="F44" i="8" s="1"/>
  <c r="G44" i="8" s="1"/>
  <c r="F43" i="8"/>
  <c r="G43" i="8" s="1"/>
  <c r="E43" i="8"/>
  <c r="E42" i="8"/>
  <c r="F42" i="8" s="1"/>
  <c r="G42" i="8" s="1"/>
  <c r="F41" i="8"/>
  <c r="G41" i="8" s="1"/>
  <c r="E41" i="8"/>
  <c r="A41" i="8"/>
  <c r="F40" i="8"/>
  <c r="G40" i="8" s="1"/>
  <c r="E40" i="8"/>
  <c r="A40" i="8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A15" i="8"/>
  <c r="I14" i="8"/>
  <c r="H14" i="8"/>
  <c r="A14" i="8"/>
  <c r="F40" i="7" l="1"/>
  <c r="B6" i="4"/>
  <c r="B7" i="4"/>
  <c r="B8" i="4"/>
  <c r="B9" i="4"/>
  <c r="B10" i="4"/>
  <c r="B11" i="4"/>
  <c r="B5" i="4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A41" i="7"/>
  <c r="A40" i="7"/>
  <c r="A14" i="7"/>
  <c r="A15" i="7"/>
  <c r="C35" i="5" l="1"/>
  <c r="C34" i="5"/>
  <c r="B43" i="4"/>
  <c r="B42" i="4"/>
  <c r="B40" i="4"/>
  <c r="B44" i="4"/>
  <c r="B39" i="4"/>
  <c r="B41" i="4"/>
  <c r="F12" i="4" l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2" i="4"/>
  <c r="F33" i="4"/>
  <c r="F34" i="4"/>
  <c r="F35" i="4"/>
  <c r="F36" i="4"/>
  <c r="F5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5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5" i="4"/>
  <c r="C6" i="4"/>
  <c r="D6" i="4" s="1"/>
  <c r="E6" i="4" s="1"/>
  <c r="F6" i="4" s="1"/>
  <c r="C7" i="4"/>
  <c r="D7" i="4" s="1"/>
  <c r="E7" i="4" s="1"/>
  <c r="F7" i="4" s="1"/>
  <c r="C8" i="4"/>
  <c r="D8" i="4" s="1"/>
  <c r="E8" i="4" s="1"/>
  <c r="F8" i="4" s="1"/>
  <c r="C9" i="4"/>
  <c r="D9" i="4" s="1"/>
  <c r="E9" i="4" s="1"/>
  <c r="F9" i="4" s="1"/>
  <c r="C10" i="4"/>
  <c r="D10" i="4" s="1"/>
  <c r="E10" i="4" s="1"/>
  <c r="F10" i="4" s="1"/>
  <c r="C11" i="4"/>
  <c r="D11" i="4" s="1"/>
  <c r="E11" i="4" s="1"/>
  <c r="F11" i="4" s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5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3" l="1"/>
  <c r="C38" i="3"/>
  <c r="C39" i="3"/>
  <c r="C40" i="3"/>
  <c r="C41" i="3"/>
  <c r="C42" i="3"/>
  <c r="D27" i="3"/>
  <c r="D28" i="3"/>
  <c r="D29" i="3"/>
  <c r="D30" i="3"/>
  <c r="D31" i="3"/>
  <c r="D32" i="3"/>
  <c r="E18" i="3"/>
  <c r="E19" i="3"/>
  <c r="E20" i="3"/>
  <c r="E21" i="3"/>
  <c r="E22" i="3"/>
  <c r="E17" i="3"/>
  <c r="E7" i="3"/>
  <c r="E8" i="3"/>
  <c r="E9" i="3"/>
  <c r="E10" i="3"/>
  <c r="E11" i="3"/>
  <c r="E6" i="3"/>
  <c r="B16" i="2"/>
  <c r="B15" i="2"/>
  <c r="B14" i="2"/>
  <c r="B13" i="2"/>
  <c r="B12" i="2"/>
  <c r="C14" i="1"/>
  <c r="C13" i="1"/>
  <c r="D3" i="2" l="1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<sst xmlns="http://schemas.openxmlformats.org/spreadsheetml/2006/main" count="451" uniqueCount="172">
  <si>
    <t>s:NO</t>
  </si>
  <si>
    <t>name</t>
  </si>
  <si>
    <t>asad</t>
  </si>
  <si>
    <t>usman</t>
  </si>
  <si>
    <t>arnwar</t>
  </si>
  <si>
    <t>designation</t>
  </si>
  <si>
    <t>coordinator</t>
  </si>
  <si>
    <t>hr</t>
  </si>
  <si>
    <t>c.head</t>
  </si>
  <si>
    <t>teacher</t>
  </si>
  <si>
    <t>salary</t>
  </si>
  <si>
    <t>COUNT</t>
  </si>
  <si>
    <t>COUNTAT</t>
  </si>
  <si>
    <t>COUNTBLANK</t>
  </si>
  <si>
    <t>COUNTIF</t>
  </si>
  <si>
    <t>COUNTIFS</t>
  </si>
  <si>
    <t xml:space="preserve">products </t>
  </si>
  <si>
    <t>qty</t>
  </si>
  <si>
    <t>s.p</t>
  </si>
  <si>
    <t>p1</t>
  </si>
  <si>
    <t>p2</t>
  </si>
  <si>
    <t>p3</t>
  </si>
  <si>
    <t>p4</t>
  </si>
  <si>
    <t>income</t>
  </si>
  <si>
    <t>LARGE</t>
  </si>
  <si>
    <t>STDEV</t>
  </si>
  <si>
    <t>STDEVP</t>
  </si>
  <si>
    <t>AVERAGEIF</t>
  </si>
  <si>
    <t>MEDIAN</t>
  </si>
  <si>
    <t>nabeel</t>
  </si>
  <si>
    <t>hammad</t>
  </si>
  <si>
    <t>zunaira</t>
  </si>
  <si>
    <t>akbar</t>
  </si>
  <si>
    <t>fiza</t>
  </si>
  <si>
    <t>mumtaz</t>
  </si>
  <si>
    <t>sub1</t>
  </si>
  <si>
    <t>sub2</t>
  </si>
  <si>
    <t>sub3</t>
  </si>
  <si>
    <t>remarks by AND</t>
  </si>
  <si>
    <t>AND GATE</t>
  </si>
  <si>
    <t>OR GATE</t>
  </si>
  <si>
    <t xml:space="preserve">REMARKS BY OR </t>
  </si>
  <si>
    <t>XOR GATE</t>
  </si>
  <si>
    <t>NOT GATE</t>
  </si>
  <si>
    <t>FEB</t>
  </si>
  <si>
    <t>MAR</t>
  </si>
  <si>
    <t>APPLICATION FOR LEAVE FOR MAY</t>
  </si>
  <si>
    <t>YES</t>
  </si>
  <si>
    <t>NO</t>
  </si>
  <si>
    <t xml:space="preserve">text function </t>
  </si>
  <si>
    <t>Mehwish Shahid</t>
  </si>
  <si>
    <t xml:space="preserve">  Nazneen     akbr</t>
  </si>
  <si>
    <t xml:space="preserve"> Anam mujtaba</t>
  </si>
  <si>
    <t>Shahab  akbr</t>
  </si>
  <si>
    <t>Nadim          akbr</t>
  </si>
  <si>
    <t>Rashid    mujtaba</t>
  </si>
  <si>
    <t>Froz  mujtaba</t>
  </si>
  <si>
    <t>Saqib    raza</t>
  </si>
  <si>
    <t>Akram        raza</t>
  </si>
  <si>
    <t xml:space="preserve">    Sidra  raza</t>
  </si>
  <si>
    <t>Rani     raza</t>
  </si>
  <si>
    <t>Sidra    raza</t>
  </si>
  <si>
    <t>Zafar         umer</t>
  </si>
  <si>
    <t>Shabana     umer</t>
  </si>
  <si>
    <t>Anwer       umer</t>
  </si>
  <si>
    <t>raja   mujtaba</t>
  </si>
  <si>
    <t>kashif   umer</t>
  </si>
  <si>
    <t xml:space="preserve">   Nadeem      mujtaba </t>
  </si>
  <si>
    <t xml:space="preserve">  Zia   ali</t>
  </si>
  <si>
    <t>Erum    ali</t>
  </si>
  <si>
    <t>Zeeshan   ali</t>
  </si>
  <si>
    <t>Nazeer   ali</t>
  </si>
  <si>
    <t>Aqeel tahir</t>
  </si>
  <si>
    <t>farzana  tahir</t>
  </si>
  <si>
    <t>Erum tahir</t>
  </si>
  <si>
    <t>waqqar    tahir</t>
  </si>
  <si>
    <t xml:space="preserve">Shahid   anwar </t>
  </si>
  <si>
    <t>trim</t>
  </si>
  <si>
    <t>proper</t>
  </si>
  <si>
    <t>upper</t>
  </si>
  <si>
    <t>lower</t>
  </si>
  <si>
    <t>length</t>
  </si>
  <si>
    <t>search</t>
  </si>
  <si>
    <t>subtitute</t>
  </si>
  <si>
    <t>exact</t>
  </si>
  <si>
    <t>unichar</t>
  </si>
  <si>
    <t>unicode</t>
  </si>
  <si>
    <t>name+A4:A4:F22</t>
  </si>
  <si>
    <t>find</t>
  </si>
  <si>
    <t>numbers</t>
  </si>
  <si>
    <t>id</t>
  </si>
  <si>
    <t>email</t>
  </si>
  <si>
    <t>phone</t>
  </si>
  <si>
    <t>saqib@gmail.com</t>
  </si>
  <si>
    <t>shahab@gmail.com</t>
  </si>
  <si>
    <t>zafar@gmail.com</t>
  </si>
  <si>
    <t>sidra@gmail.com</t>
  </si>
  <si>
    <t>rashid@gmail.com</t>
  </si>
  <si>
    <t>nadim@gmail.com</t>
  </si>
  <si>
    <t>akram@gmail.com</t>
  </si>
  <si>
    <t>zia@gmail.com</t>
  </si>
  <si>
    <t>erum@gmail.com</t>
  </si>
  <si>
    <t>mehwish@gmail.com</t>
  </si>
  <si>
    <t>aqeel@gmail.com</t>
  </si>
  <si>
    <t>shahid@gmail.com</t>
  </si>
  <si>
    <t>row content</t>
  </si>
  <si>
    <t>column content</t>
  </si>
  <si>
    <t>lookup function</t>
  </si>
  <si>
    <t>lookup column</t>
  </si>
  <si>
    <t>lookup row</t>
  </si>
  <si>
    <t>lookup fileds</t>
  </si>
  <si>
    <t>function</t>
  </si>
  <si>
    <t>range</t>
  </si>
  <si>
    <t xml:space="preserve">aqeel </t>
  </si>
  <si>
    <t xml:space="preserve">saqib </t>
  </si>
  <si>
    <t xml:space="preserve">shahab </t>
  </si>
  <si>
    <t xml:space="preserve">zafar </t>
  </si>
  <si>
    <t xml:space="preserve">sidra </t>
  </si>
  <si>
    <t>rashid</t>
  </si>
  <si>
    <t xml:space="preserve">nadim </t>
  </si>
  <si>
    <t xml:space="preserve">akram </t>
  </si>
  <si>
    <t xml:space="preserve">zia </t>
  </si>
  <si>
    <t xml:space="preserve">erum </t>
  </si>
  <si>
    <t xml:space="preserve">mehwish </t>
  </si>
  <si>
    <t>shakir</t>
  </si>
  <si>
    <t>shahid</t>
  </si>
  <si>
    <t>sweeper</t>
  </si>
  <si>
    <t>principle</t>
  </si>
  <si>
    <t>reciptionist</t>
  </si>
  <si>
    <t>gard</t>
  </si>
  <si>
    <t>assistant</t>
  </si>
  <si>
    <t>pa</t>
  </si>
  <si>
    <t>hdr</t>
  </si>
  <si>
    <t>casher</t>
  </si>
  <si>
    <t>ta</t>
  </si>
  <si>
    <t>sales</t>
  </si>
  <si>
    <t>profit</t>
  </si>
  <si>
    <t>lookup entire</t>
  </si>
  <si>
    <t>STATUS</t>
  </si>
  <si>
    <t>EMPLOYEES NAME</t>
  </si>
  <si>
    <t>HEALT_PLAN</t>
  </si>
  <si>
    <t>SALARY</t>
  </si>
  <si>
    <t>HIRING</t>
  </si>
  <si>
    <t>YEAR OF EMPLOYEES</t>
  </si>
  <si>
    <t>wajaht</t>
  </si>
  <si>
    <t>mustafa</t>
  </si>
  <si>
    <t>marvee</t>
  </si>
  <si>
    <t>khizar</t>
  </si>
  <si>
    <t>anushy</t>
  </si>
  <si>
    <t>unzala</t>
  </si>
  <si>
    <t>john</t>
  </si>
  <si>
    <t>rabbiya</t>
  </si>
  <si>
    <t>huziafa</t>
  </si>
  <si>
    <t>anni</t>
  </si>
  <si>
    <t>qirat</t>
  </si>
  <si>
    <t>full time</t>
  </si>
  <si>
    <t>part time</t>
  </si>
  <si>
    <t>family</t>
  </si>
  <si>
    <t>individual</t>
  </si>
  <si>
    <t>YEAR OF 2019</t>
  </si>
  <si>
    <t>YEAR OF 2020</t>
  </si>
  <si>
    <t xml:space="preserve">YES </t>
  </si>
  <si>
    <t>ANNUAL BONUS OF 2021</t>
  </si>
  <si>
    <t>BONUS 30%</t>
  </si>
  <si>
    <t>TRIM</t>
  </si>
  <si>
    <t>Column1</t>
  </si>
  <si>
    <t>Employee Retirement &amp; BONUS SHEET</t>
  </si>
  <si>
    <t>RAMADAN BONUS ELIGIBLITIY</t>
  </si>
  <si>
    <t xml:space="preserve">ELIGIBLE BONUS OF 10% &amp; 15% </t>
  </si>
  <si>
    <t xml:space="preserve">VLOOKUP FUNCTION </t>
  </si>
  <si>
    <t>lookup value</t>
  </si>
  <si>
    <t>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</si>
</sst>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dobe Gothic Std B"/>
      <family val="2"/>
      <charset val="128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2" fontId="0" fillId="0" borderId="0" xfId="0" applyNumberFormat="1"/>
    <xf numFmtId="0" fontId="0" fillId="9" borderId="1" xfId="0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10" borderId="0" xfId="0" applyFont="1" applyFill="1" applyBorder="1"/>
    <xf numFmtId="0" fontId="2" fillId="11" borderId="0" xfId="0" applyFont="1" applyFill="1" applyBorder="1"/>
    <xf numFmtId="0" fontId="2" fillId="12" borderId="0" xfId="0" applyFont="1" applyFill="1" applyBorder="1"/>
    <xf numFmtId="0" fontId="2" fillId="13" borderId="0" xfId="0" applyFont="1" applyFill="1" applyBorder="1"/>
    <xf numFmtId="0" fontId="2" fillId="14" borderId="0" xfId="0" applyFont="1" applyFill="1" applyBorder="1"/>
    <xf numFmtId="0" fontId="0" fillId="9" borderId="0" xfId="0" applyFill="1"/>
    <xf numFmtId="0" fontId="3" fillId="10" borderId="1" xfId="0" applyFont="1" applyFill="1" applyBorder="1"/>
    <xf numFmtId="0" fontId="4" fillId="0" borderId="1" xfId="1" applyBorder="1"/>
    <xf numFmtId="0" fontId="0" fillId="0" borderId="1" xfId="0" applyNumberFormat="1" applyBorder="1"/>
    <xf numFmtId="0" fontId="3" fillId="10" borderId="0" xfId="0" applyFont="1" applyFill="1" applyBorder="1"/>
    <xf numFmtId="0" fontId="3" fillId="15" borderId="0" xfId="0" applyFont="1" applyFill="1" applyBorder="1"/>
    <xf numFmtId="0" fontId="3" fillId="16" borderId="0" xfId="0" applyFont="1" applyFill="1" applyBorder="1"/>
    <xf numFmtId="0" fontId="3" fillId="10" borderId="2" xfId="0" applyFont="1" applyFill="1" applyBorder="1"/>
    <xf numFmtId="9" fontId="0" fillId="0" borderId="0" xfId="0" applyNumberFormat="1"/>
    <xf numFmtId="9" fontId="0" fillId="0" borderId="1" xfId="0" applyNumberFormat="1" applyBorder="1"/>
    <xf numFmtId="0" fontId="3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18" borderId="1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theme="5" tint="-0.499984740745262"/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\-mmm\-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theme="5" tint="-0.499984740745262"/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fgColor theme="4" tint="0.39994506668294322"/>
          <bgColor theme="4" tint="0.39994506668294322"/>
        </patternFill>
      </fill>
    </dxf>
    <dxf>
      <font>
        <color theme="0"/>
      </font>
      <fill>
        <patternFill>
          <fgColor theme="8" tint="-0.499984740745262"/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663300"/>
      </font>
      <fill>
        <patternFill>
          <fgColor theme="4" tint="0.39994506668294322"/>
          <bgColor theme="4" tint="0.39994506668294322"/>
        </patternFill>
      </fill>
    </dxf>
  </dxfs>
  <tableStyles count="0" defaultTableStyle="TableStyleMedium2" defaultPivotStyle="PivotStyleLight16"/>
  <colors>
    <mruColors>
      <color rgb="FF551080"/>
      <color rgb="FF66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2</xdr:row>
      <xdr:rowOff>104775</xdr:rowOff>
    </xdr:from>
    <xdr:to>
      <xdr:col>7</xdr:col>
      <xdr:colOff>219075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1209675" y="485775"/>
          <a:ext cx="7534275" cy="12192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accent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Q:1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A company give ramadan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bonus to each eligible employee’s retirement plan at the rate of 10% and</a:t>
          </a:r>
          <a:r>
            <a:rPr lang="en-US" sz="1100" baseline="0">
              <a:solidFill>
                <a:schemeClr val="bg1"/>
              </a:solidFill>
            </a:rPr>
            <a:t> a 15% </a:t>
          </a:r>
          <a:r>
            <a:rPr lang="en-US" sz="1100">
              <a:solidFill>
                <a:schemeClr val="bg1"/>
              </a:solidFill>
            </a:rPr>
            <a:t>of the employee’s annual salary. However, to be eligible for this benefit, an employee must have full-time status with three or more years of employment and if the salary</a:t>
          </a:r>
          <a:r>
            <a:rPr lang="en-US" sz="1100" baseline="0">
              <a:solidFill>
                <a:schemeClr val="bg1"/>
              </a:solidFill>
            </a:rPr>
            <a:t> of employees is less than 20000</a:t>
          </a:r>
          <a:r>
            <a:rPr lang="en-US" sz="1100">
              <a:solidFill>
                <a:schemeClr val="bg1"/>
              </a:solidFill>
            </a:rPr>
            <a:t>. A calculation for the retirement bonus requires a test of</a:t>
          </a:r>
          <a:r>
            <a:rPr lang="en-US" sz="1100" baseline="0">
              <a:solidFill>
                <a:schemeClr val="bg1"/>
              </a:solidFill>
            </a:rPr>
            <a:t> these </a:t>
          </a:r>
          <a:r>
            <a:rPr lang="en-US" sz="1100">
              <a:solidFill>
                <a:schemeClr val="bg1"/>
              </a:solidFill>
            </a:rPr>
            <a:t> conditions: Full- or part-time status and number of years of employment and also salary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.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There is a requirement contribution possibilities to account for: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An employee works full time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has </a:t>
          </a:r>
          <a:r>
            <a:rPr lang="en-US" sz="110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been employed two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or more years. The retirement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 OR 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a salary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benefit applies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180975</xdr:colOff>
      <xdr:row>30</xdr:row>
      <xdr:rowOff>180976</xdr:rowOff>
    </xdr:from>
    <xdr:to>
      <xdr:col>6</xdr:col>
      <xdr:colOff>1066800</xdr:colOff>
      <xdr:row>36</xdr:row>
      <xdr:rowOff>28576</xdr:rowOff>
    </xdr:to>
    <xdr:sp macro="" textlink="">
      <xdr:nvSpPr>
        <xdr:cNvPr id="3" name="TextBox 2"/>
        <xdr:cNvSpPr txBox="1"/>
      </xdr:nvSpPr>
      <xdr:spPr>
        <a:xfrm>
          <a:off x="180975" y="5895976"/>
          <a:ext cx="7981950" cy="9906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Q:2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company give annual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bonus to each eligible employee’s retirement plan at the rate of 30%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of the employee’s annual salary. However, to be eligible for this benefit, if an employees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has received a bonus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in 2019 and 2020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years so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they would not be able to take bonus in this year. and if any employee didn't received any bonus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for the previous two years , he should receive a double bonus.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There is a requirement contribution possibilities to account for:</a:t>
          </a:r>
          <a:endParaRPr lang="en-US">
            <a:ln>
              <a:noFill/>
            </a:ln>
            <a:solidFill>
              <a:schemeClr val="bg1"/>
            </a:solidFill>
            <a:effectLst/>
          </a:endParaRPr>
        </a:p>
        <a:p>
          <a:r>
            <a:rPr lang="en-US" sz="1100">
              <a:solidFill>
                <a:schemeClr val="bg1"/>
              </a:solidFill>
            </a:rPr>
            <a:t>hint : using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XOR FUNCTION </a:t>
          </a:r>
          <a:r>
            <a:rPr lang="en-US" sz="1100" baseline="0">
              <a:ln>
                <a:noFill/>
              </a:ln>
              <a:solidFill>
                <a:schemeClr val="bg1"/>
              </a:solidFill>
            </a:rPr>
            <a:t>also</a:t>
          </a:r>
          <a:r>
            <a:rPr lang="en-US" sz="1100" baseline="0">
              <a:ln>
                <a:noFill/>
              </a:ln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 FUNCTION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2</xdr:row>
      <xdr:rowOff>104775</xdr:rowOff>
    </xdr:from>
    <xdr:to>
      <xdr:col>7</xdr:col>
      <xdr:colOff>219075</xdr:colOff>
      <xdr:row>8</xdr:row>
      <xdr:rowOff>180975</xdr:rowOff>
    </xdr:to>
    <xdr:sp macro="" textlink="">
      <xdr:nvSpPr>
        <xdr:cNvPr id="2" name="TextBox 1"/>
        <xdr:cNvSpPr txBox="1"/>
      </xdr:nvSpPr>
      <xdr:spPr>
        <a:xfrm>
          <a:off x="1209675" y="485775"/>
          <a:ext cx="7534275" cy="12192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accent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Q:1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A company give ramadan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bonus to each eligible employee’s retirement plan at the rate of 10% and</a:t>
          </a:r>
          <a:r>
            <a:rPr lang="en-US" sz="1100" baseline="0">
              <a:solidFill>
                <a:schemeClr val="bg1"/>
              </a:solidFill>
            </a:rPr>
            <a:t> a 15% </a:t>
          </a:r>
          <a:r>
            <a:rPr lang="en-US" sz="1100">
              <a:solidFill>
                <a:schemeClr val="bg1"/>
              </a:solidFill>
            </a:rPr>
            <a:t>of the employee’s annual salary. However, to be eligible for this benefit, an employee must have full-time status with three or more years of employment and if the salary</a:t>
          </a:r>
          <a:r>
            <a:rPr lang="en-US" sz="1100" baseline="0">
              <a:solidFill>
                <a:schemeClr val="bg1"/>
              </a:solidFill>
            </a:rPr>
            <a:t> of employees is less than 20000</a:t>
          </a:r>
          <a:r>
            <a:rPr lang="en-US" sz="1100">
              <a:solidFill>
                <a:schemeClr val="bg1"/>
              </a:solidFill>
            </a:rPr>
            <a:t>. A calculation for the retirement bonus requires a test of</a:t>
          </a:r>
          <a:r>
            <a:rPr lang="en-US" sz="1100" baseline="0">
              <a:solidFill>
                <a:schemeClr val="bg1"/>
              </a:solidFill>
            </a:rPr>
            <a:t> these </a:t>
          </a:r>
          <a:r>
            <a:rPr lang="en-US" sz="1100">
              <a:solidFill>
                <a:schemeClr val="bg1"/>
              </a:solidFill>
            </a:rPr>
            <a:t> conditions: Full- or part-time status and number of years of employment and also salary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.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There is a requirement contribution possibilities to account for:</a:t>
          </a:r>
        </a:p>
        <a:p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An employee works full time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</a:t>
          </a:r>
          <a:r>
            <a:rPr lang="en-US" sz="1100" b="1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has </a:t>
          </a:r>
          <a:r>
            <a:rPr lang="en-US" sz="110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rPr>
            <a:t>been employed two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or more years. The retirement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 OR </a:t>
          </a:r>
          <a:r>
            <a:rPr lang="en-US" sz="1100" baseline="0">
              <a:solidFill>
                <a:schemeClr val="bg1"/>
              </a:solidFill>
              <a:latin typeface="+mn-lt"/>
              <a:ea typeface="+mn-ea"/>
              <a:cs typeface="+mn-cs"/>
            </a:rPr>
            <a:t>a salary </a:t>
          </a:r>
          <a:r>
            <a:rPr lang="en-US" sz="1100">
              <a:solidFill>
                <a:schemeClr val="bg1"/>
              </a:solidFill>
              <a:latin typeface="+mn-lt"/>
              <a:ea typeface="+mn-ea"/>
              <a:cs typeface="+mn-cs"/>
            </a:rPr>
            <a:t>benefit applies 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180975</xdr:colOff>
      <xdr:row>30</xdr:row>
      <xdr:rowOff>180976</xdr:rowOff>
    </xdr:from>
    <xdr:to>
      <xdr:col>6</xdr:col>
      <xdr:colOff>1066800</xdr:colOff>
      <xdr:row>36</xdr:row>
      <xdr:rowOff>28576</xdr:rowOff>
    </xdr:to>
    <xdr:sp macro="" textlink="">
      <xdr:nvSpPr>
        <xdr:cNvPr id="3" name="TextBox 2"/>
        <xdr:cNvSpPr txBox="1"/>
      </xdr:nvSpPr>
      <xdr:spPr>
        <a:xfrm>
          <a:off x="180975" y="5895976"/>
          <a:ext cx="7981950" cy="9906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Q:2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 company give annual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bonus to each eligible employee’s retirement plan at the rate of 30%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of the employee’s annual salary. However, to be eligible for this benefit, if an employees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has received a bonus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in 2019 and 2020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years so</a:t>
          </a:r>
          <a:r>
            <a:rPr lang="en-US" sz="1100" baseline="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they would not be able to take bonus in this year. and if any employee didn't received any bonus  </a:t>
          </a:r>
          <a:r>
            <a:rPr lang="en-US">
              <a:ln>
                <a:noFill/>
              </a:ln>
              <a:solidFill>
                <a:schemeClr val="bg1"/>
              </a:solidFill>
            </a:rPr>
            <a:t>for the previous two years , he should receive a double bonus.</a:t>
          </a:r>
          <a:r>
            <a:rPr lang="en-US" sz="1100">
              <a:ln>
                <a:noFill/>
              </a:ln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There is a requirement contribution possibilities to account for:</a:t>
          </a:r>
          <a:endParaRPr lang="en-US">
            <a:ln>
              <a:noFill/>
            </a:ln>
            <a:solidFill>
              <a:schemeClr val="bg1"/>
            </a:solidFill>
            <a:effectLst/>
          </a:endParaRPr>
        </a:p>
        <a:p>
          <a:r>
            <a:rPr lang="en-US" sz="1100">
              <a:solidFill>
                <a:schemeClr val="bg1"/>
              </a:solidFill>
            </a:rPr>
            <a:t>hint : using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XOR FUNCTION </a:t>
          </a:r>
          <a:r>
            <a:rPr lang="en-US" sz="1100" baseline="0">
              <a:ln>
                <a:noFill/>
              </a:ln>
              <a:solidFill>
                <a:schemeClr val="bg1"/>
              </a:solidFill>
            </a:rPr>
            <a:t>also</a:t>
          </a:r>
          <a:r>
            <a:rPr lang="en-US" sz="1100" baseline="0">
              <a:ln>
                <a:noFill/>
              </a:ln>
            </a:rPr>
            <a:t> </a:t>
          </a:r>
          <a:r>
            <a:rPr lang="en-US" sz="1100" b="1">
              <a:solidFill>
                <a:srgbClr val="551080"/>
              </a:solidFill>
              <a:latin typeface="+mn-lt"/>
              <a:ea typeface="+mn-ea"/>
              <a:cs typeface="+mn-cs"/>
            </a:rPr>
            <a:t>AND FUNCTION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3:H27" totalsRowShown="0" headerRowDxfId="28" headerRowBorderDxfId="27" tableBorderDxfId="26" totalsRowBorderDxfId="25">
  <autoFilter ref="A13:H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8" name="EMPLOYEES NAME"/>
    <tableColumn id="1" name="STATUS" dataDxfId="24"/>
    <tableColumn id="2" name="HEALT_PLAN" dataDxfId="23"/>
    <tableColumn id="3" name="SALARY" dataDxfId="22"/>
    <tableColumn id="4" name="HIRING" dataDxfId="21"/>
    <tableColumn id="6" name="YEAR OF EMPLOYEES" dataDxfId="20"/>
    <tableColumn id="7" name="RAMADAN BONUS ELIGIBLITIY" dataDxfId="19"/>
    <tableColumn id="9" name="ELIGIBLE BONUS OF 10% &amp; 15% " dataDxfId="1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9:G53" totalsRowShown="0">
  <autoFilter ref="A39:G53"/>
  <tableColumns count="7">
    <tableColumn id="1" name="EMPLOYEES NAME"/>
    <tableColumn id="2" name="SALARY"/>
    <tableColumn id="3" name="YEAR OF 2019"/>
    <tableColumn id="4" name="YEAR OF 2020"/>
    <tableColumn id="5" name="ANNUAL BONUS OF 2021"/>
    <tableColumn id="6" name="TRIM">
      <calculatedColumnFormula>TRIM(E40)</calculatedColumnFormula>
    </tableColumn>
    <tableColumn id="7" name="BONUS 30%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3:I27" totalsRowShown="0" headerRowDxfId="12" headerRowBorderDxfId="11" tableBorderDxfId="10" totalsRowBorderDxfId="9">
  <autoFilter ref="A13:I27"/>
  <tableColumns count="9">
    <tableColumn id="8" name="EMPLOYEES NAME"/>
    <tableColumn id="1" name="STATUS" dataDxfId="8"/>
    <tableColumn id="2" name="HEALT_PLAN" dataDxfId="7"/>
    <tableColumn id="3" name="SALARY" dataDxfId="6"/>
    <tableColumn id="4" name="HIRING" dataDxfId="5"/>
    <tableColumn id="5" name="Column1" dataDxfId="4"/>
    <tableColumn id="6" name="YEAR OF EMPLOYEES" dataDxfId="3"/>
    <tableColumn id="7" name="RAMADAN BONUS ELIGIBLITIY" dataDxfId="2">
      <calculatedColumnFormula>IF(AND(B14="full time",G14&gt;3),"ELIGIBLE FOR 10%",IF(OR(D14&lt;20000),"ELIGIBLE FOR 15%","NOT ELIGIBLE"))</calculatedColumnFormula>
    </tableColumn>
    <tableColumn id="9" name="ELIGIBLE BONUS OF 10% &amp; 15% " dataDxfId="1">
      <calculatedColumnFormula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A39:G53" totalsRowShown="0">
  <autoFilter ref="A39:G53"/>
  <tableColumns count="7">
    <tableColumn id="1" name="EMPLOYEES NAME"/>
    <tableColumn id="2" name="SALARY"/>
    <tableColumn id="3" name="YEAR OF 2019"/>
    <tableColumn id="4" name="YEAR OF 2020"/>
    <tableColumn id="5" name="ANNUAL BONUS OF 2021">
      <calculatedColumnFormula>IF(_xlfn.XOR(C40="NO",D40="NO")," ELIGIBLE ",IF(AND(C40="NO",D40="NO"),"ELIGIBLE FOR DOUBLE"," NOT ELIGIBLE"))</calculatedColumnFormula>
    </tableColumn>
    <tableColumn id="6" name="TRIM">
      <calculatedColumnFormula>TRIM(E40)</calculatedColumnFormula>
    </tableColumn>
    <tableColumn id="7" name="BONUS 30%">
      <calculatedColumnFormula>IF(F40="NOT ELIGIBLE","SORRY",IF(F40="ELIGIBLE",B40*30%,IF(F40="ELIGIBLE FOR DOUBLE",B40*60%)))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idra@gmail.com" TargetMode="External"/><Relationship Id="rId5" Type="http://schemas.openxmlformats.org/officeDocument/2006/relationships/hyperlink" Target="mailto:rashid@gmail.com" TargetMode="Externa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zia@gmail.com" TargetMode="External"/><Relationship Id="rId13" Type="http://schemas.openxmlformats.org/officeDocument/2006/relationships/hyperlink" Target="mailto:shahid@gmail.com" TargetMode="External"/><Relationship Id="rId3" Type="http://schemas.openxmlformats.org/officeDocument/2006/relationships/hyperlink" Target="mailto:zafar@gmail.com" TargetMode="External"/><Relationship Id="rId7" Type="http://schemas.openxmlformats.org/officeDocument/2006/relationships/hyperlink" Target="mailto:akram@gmail.com" TargetMode="External"/><Relationship Id="rId12" Type="http://schemas.openxmlformats.org/officeDocument/2006/relationships/hyperlink" Target="mailto:aqeel@gmail.com" TargetMode="External"/><Relationship Id="rId2" Type="http://schemas.openxmlformats.org/officeDocument/2006/relationships/hyperlink" Target="mailto:shahab@gmail.com" TargetMode="External"/><Relationship Id="rId1" Type="http://schemas.openxmlformats.org/officeDocument/2006/relationships/hyperlink" Target="mailto:saqib@gmail.com" TargetMode="External"/><Relationship Id="rId6" Type="http://schemas.openxmlformats.org/officeDocument/2006/relationships/hyperlink" Target="mailto:nadim@gmail.com" TargetMode="External"/><Relationship Id="rId11" Type="http://schemas.openxmlformats.org/officeDocument/2006/relationships/hyperlink" Target="mailto:sidra@gmail.com" TargetMode="External"/><Relationship Id="rId5" Type="http://schemas.openxmlformats.org/officeDocument/2006/relationships/hyperlink" Target="mailto:rashid@gmail.com" TargetMode="External"/><Relationship Id="rId10" Type="http://schemas.openxmlformats.org/officeDocument/2006/relationships/hyperlink" Target="mailto:mehwish@gmail.com" TargetMode="External"/><Relationship Id="rId4" Type="http://schemas.openxmlformats.org/officeDocument/2006/relationships/hyperlink" Target="mailto:sidra@gmail.com" TargetMode="External"/><Relationship Id="rId9" Type="http://schemas.openxmlformats.org/officeDocument/2006/relationships/hyperlink" Target="mailto:eru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B4" sqref="B4"/>
    </sheetView>
  </sheetViews>
  <sheetFormatPr defaultRowHeight="15" x14ac:dyDescent="0.25"/>
  <cols>
    <col min="1" max="1" width="5.28515625" bestFit="1" customWidth="1"/>
    <col min="2" max="2" width="13.28515625" bestFit="1" customWidth="1"/>
    <col min="3" max="3" width="11.42578125" bestFit="1" customWidth="1"/>
    <col min="4" max="4" width="6.140625" bestFit="1" customWidth="1"/>
  </cols>
  <sheetData>
    <row r="2" spans="1:4" x14ac:dyDescent="0.25">
      <c r="A2" s="2" t="s">
        <v>0</v>
      </c>
      <c r="B2" s="2" t="s">
        <v>1</v>
      </c>
      <c r="C2" s="2" t="s">
        <v>5</v>
      </c>
      <c r="D2" s="2" t="s">
        <v>10</v>
      </c>
    </row>
    <row r="3" spans="1:4" x14ac:dyDescent="0.25">
      <c r="A3" s="1">
        <v>2</v>
      </c>
      <c r="B3" s="1" t="s">
        <v>2</v>
      </c>
      <c r="C3" s="1" t="s">
        <v>6</v>
      </c>
      <c r="D3" s="1">
        <v>15000</v>
      </c>
    </row>
    <row r="4" spans="1:4" x14ac:dyDescent="0.25">
      <c r="A4" s="1">
        <v>3</v>
      </c>
      <c r="B4" s="1" t="s">
        <v>3</v>
      </c>
      <c r="C4" s="1" t="s">
        <v>7</v>
      </c>
      <c r="D4" s="1">
        <v>18900</v>
      </c>
    </row>
    <row r="5" spans="1:4" x14ac:dyDescent="0.25">
      <c r="A5" s="1">
        <v>4</v>
      </c>
      <c r="B5" s="1" t="s">
        <v>2</v>
      </c>
      <c r="C5" s="1" t="s">
        <v>8</v>
      </c>
      <c r="D5" s="1">
        <v>39000</v>
      </c>
    </row>
    <row r="6" spans="1:4" x14ac:dyDescent="0.25">
      <c r="A6" s="1">
        <v>5</v>
      </c>
      <c r="B6" s="1" t="s">
        <v>4</v>
      </c>
      <c r="C6" s="1" t="s">
        <v>6</v>
      </c>
      <c r="D6" s="1">
        <v>17800</v>
      </c>
    </row>
    <row r="7" spans="1:4" x14ac:dyDescent="0.25">
      <c r="A7" s="1">
        <v>6</v>
      </c>
      <c r="B7" s="1" t="s">
        <v>3</v>
      </c>
      <c r="C7" s="1" t="s">
        <v>9</v>
      </c>
      <c r="D7" s="1">
        <v>27899</v>
      </c>
    </row>
    <row r="8" spans="1:4" x14ac:dyDescent="0.25">
      <c r="A8" s="1"/>
      <c r="B8" s="1"/>
      <c r="C8" s="1"/>
      <c r="D8" s="1"/>
    </row>
    <row r="10" spans="1:4" x14ac:dyDescent="0.25">
      <c r="B10" s="4" t="s">
        <v>11</v>
      </c>
      <c r="C10" s="1">
        <f>COUNT(A2:D7)</f>
        <v>10</v>
      </c>
    </row>
    <row r="11" spans="1:4" x14ac:dyDescent="0.25">
      <c r="B11" s="5" t="s">
        <v>12</v>
      </c>
      <c r="C11" s="1">
        <f>COUNTA(A2:D7)</f>
        <v>24</v>
      </c>
    </row>
    <row r="12" spans="1:4" x14ac:dyDescent="0.25">
      <c r="B12" s="3" t="s">
        <v>13</v>
      </c>
      <c r="C12" s="1"/>
    </row>
    <row r="13" spans="1:4" x14ac:dyDescent="0.25">
      <c r="B13" s="7" t="s">
        <v>14</v>
      </c>
      <c r="C13" s="1">
        <f>COUNTIF(B3:B7,B3)</f>
        <v>2</v>
      </c>
    </row>
    <row r="14" spans="1:4" x14ac:dyDescent="0.25">
      <c r="B14" s="8" t="s">
        <v>15</v>
      </c>
      <c r="C14" s="1">
        <f>COUNTIFS(B3:B7,B3,C3:C7,C3)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13" sqref="F13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4" bestFit="1" customWidth="1"/>
    <col min="4" max="4" width="7.5703125" bestFit="1" customWidth="1"/>
  </cols>
  <sheetData>
    <row r="1" spans="1:4" x14ac:dyDescent="0.25">
      <c r="A1" s="6" t="s">
        <v>16</v>
      </c>
      <c r="B1" s="6" t="s">
        <v>17</v>
      </c>
      <c r="C1" s="6" t="s">
        <v>18</v>
      </c>
      <c r="D1" s="6" t="s">
        <v>23</v>
      </c>
    </row>
    <row r="2" spans="1:4" x14ac:dyDescent="0.25">
      <c r="A2" s="1" t="s">
        <v>19</v>
      </c>
      <c r="B2" s="1">
        <v>1</v>
      </c>
      <c r="C2" s="1">
        <v>23</v>
      </c>
      <c r="D2" s="1">
        <f>C2*B2</f>
        <v>23</v>
      </c>
    </row>
    <row r="3" spans="1:4" x14ac:dyDescent="0.25">
      <c r="A3" s="1" t="s">
        <v>20</v>
      </c>
      <c r="B3" s="1">
        <v>2</v>
      </c>
      <c r="C3" s="1">
        <v>34</v>
      </c>
      <c r="D3" s="1">
        <f t="shared" ref="D3:D9" si="0">C3*B3</f>
        <v>68</v>
      </c>
    </row>
    <row r="4" spans="1:4" x14ac:dyDescent="0.25">
      <c r="A4" s="1" t="s">
        <v>21</v>
      </c>
      <c r="B4" s="1">
        <v>4</v>
      </c>
      <c r="C4" s="1">
        <v>34</v>
      </c>
      <c r="D4" s="1">
        <f t="shared" si="0"/>
        <v>136</v>
      </c>
    </row>
    <row r="5" spans="1:4" x14ac:dyDescent="0.25">
      <c r="A5" s="1" t="s">
        <v>22</v>
      </c>
      <c r="B5" s="1">
        <v>3</v>
      </c>
      <c r="C5" s="1">
        <v>87</v>
      </c>
      <c r="D5" s="1">
        <f t="shared" si="0"/>
        <v>261</v>
      </c>
    </row>
    <row r="6" spans="1:4" x14ac:dyDescent="0.25">
      <c r="A6" s="1" t="s">
        <v>19</v>
      </c>
      <c r="B6" s="1">
        <v>4</v>
      </c>
      <c r="C6" s="1">
        <v>88</v>
      </c>
      <c r="D6" s="1">
        <f t="shared" si="0"/>
        <v>352</v>
      </c>
    </row>
    <row r="7" spans="1:4" x14ac:dyDescent="0.25">
      <c r="A7" s="1" t="s">
        <v>20</v>
      </c>
      <c r="B7" s="1">
        <v>2</v>
      </c>
      <c r="C7" s="1">
        <v>98</v>
      </c>
      <c r="D7" s="1">
        <f t="shared" si="0"/>
        <v>196</v>
      </c>
    </row>
    <row r="8" spans="1:4" x14ac:dyDescent="0.25">
      <c r="A8" s="1" t="s">
        <v>21</v>
      </c>
      <c r="B8" s="1">
        <v>5</v>
      </c>
      <c r="C8" s="1">
        <v>87</v>
      </c>
      <c r="D8" s="1">
        <f t="shared" si="0"/>
        <v>435</v>
      </c>
    </row>
    <row r="9" spans="1:4" x14ac:dyDescent="0.25">
      <c r="A9" s="1" t="s">
        <v>22</v>
      </c>
      <c r="B9" s="1">
        <v>7</v>
      </c>
      <c r="C9" s="1">
        <v>77</v>
      </c>
      <c r="D9" s="1">
        <f t="shared" si="0"/>
        <v>539</v>
      </c>
    </row>
    <row r="12" spans="1:4" x14ac:dyDescent="0.25">
      <c r="A12" t="s">
        <v>24</v>
      </c>
      <c r="B12">
        <f>LARGE(D2:D9,3)</f>
        <v>352</v>
      </c>
    </row>
    <row r="13" spans="1:4" x14ac:dyDescent="0.25">
      <c r="A13" t="s">
        <v>25</v>
      </c>
      <c r="B13" s="9">
        <f>STDEV(D2:D9)</f>
        <v>180.80119310605068</v>
      </c>
    </row>
    <row r="14" spans="1:4" x14ac:dyDescent="0.25">
      <c r="A14" t="s">
        <v>26</v>
      </c>
      <c r="B14">
        <f>_xlfn.STDEV.P(D2:D9)</f>
        <v>169.12402993069909</v>
      </c>
    </row>
    <row r="15" spans="1:4" x14ac:dyDescent="0.25">
      <c r="A15" t="s">
        <v>27</v>
      </c>
      <c r="B15">
        <f>AVERAGEIF(A2:$A$9,A2,D2:D9)</f>
        <v>187.5</v>
      </c>
    </row>
    <row r="16" spans="1:4" x14ac:dyDescent="0.25">
      <c r="A16" t="s">
        <v>28</v>
      </c>
      <c r="B16">
        <f>MEDIAN(D2:D9)</f>
        <v>228.5</v>
      </c>
    </row>
  </sheetData>
  <conditionalFormatting sqref="A2:A9">
    <cfRule type="containsText" dxfId="43" priority="6" operator="containsText" text="P4">
      <formula>NOT(ISERROR(SEARCH("P4",A2)))</formula>
    </cfRule>
    <cfRule type="containsText" dxfId="42" priority="7" operator="containsText" text="P3">
      <formula>NOT(ISERROR(SEARCH("P3",A2)))</formula>
    </cfRule>
    <cfRule type="containsText" dxfId="41" priority="8" operator="containsText" text="P2">
      <formula>NOT(ISERROR(SEARCH("P2",A2)))</formula>
    </cfRule>
    <cfRule type="containsText" dxfId="40" priority="9" operator="containsText" text="p1">
      <formula>NOT(ISERROR(SEARCH("p1",A2)))</formula>
    </cfRule>
  </conditionalFormatting>
  <conditionalFormatting sqref="A12:A16">
    <cfRule type="containsText" dxfId="39" priority="1" operator="containsText" text="MEDIAN">
      <formula>NOT(ISERROR(SEARCH("MEDIAN",A12)))</formula>
    </cfRule>
    <cfRule type="containsText" dxfId="38" priority="2" operator="containsText" text="AVERAGEIF">
      <formula>NOT(ISERROR(SEARCH("AVERAGEIF",A12)))</formula>
    </cfRule>
    <cfRule type="containsText" dxfId="37" priority="3" operator="containsText" text="STDEVP">
      <formula>NOT(ISERROR(SEARCH("STDEVP",A12)))</formula>
    </cfRule>
    <cfRule type="containsText" dxfId="36" priority="4" operator="containsText" text="STDEV">
      <formula>NOT(ISERROR(SEARCH("STDEV",A12)))</formula>
    </cfRule>
    <cfRule type="containsText" dxfId="35" priority="5" operator="containsText" text="LARGE">
      <formula>NOT(ISERROR(SEARCH("LARGE",A12)))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zoomScale="115" zoomScaleNormal="115" workbookViewId="0">
      <selection activeCell="C38" sqref="C38"/>
    </sheetView>
  </sheetViews>
  <sheetFormatPr defaultRowHeight="15" x14ac:dyDescent="0.25"/>
  <cols>
    <col min="1" max="1" width="8.85546875" bestFit="1" customWidth="1"/>
    <col min="2" max="2" width="5.42578125" bestFit="1" customWidth="1"/>
    <col min="3" max="4" width="31.85546875" bestFit="1" customWidth="1"/>
    <col min="5" max="5" width="47.42578125" bestFit="1" customWidth="1"/>
    <col min="6" max="6" width="7.42578125" customWidth="1"/>
    <col min="9" max="9" width="10.42578125" customWidth="1"/>
  </cols>
  <sheetData>
    <row r="2" spans="1:7" x14ac:dyDescent="0.25">
      <c r="B2" s="43" t="s">
        <v>39</v>
      </c>
      <c r="C2" s="43"/>
      <c r="D2" s="43"/>
      <c r="E2" s="43"/>
      <c r="F2" s="43"/>
      <c r="G2" s="43"/>
    </row>
    <row r="3" spans="1:7" x14ac:dyDescent="0.25">
      <c r="B3" s="43"/>
      <c r="C3" s="43"/>
      <c r="D3" s="43"/>
      <c r="E3" s="43"/>
      <c r="F3" s="43"/>
      <c r="G3" s="43"/>
    </row>
    <row r="5" spans="1:7" x14ac:dyDescent="0.25">
      <c r="A5" s="10" t="s">
        <v>1</v>
      </c>
      <c r="B5" s="10" t="s">
        <v>35</v>
      </c>
      <c r="C5" s="10" t="s">
        <v>36</v>
      </c>
      <c r="D5" s="10" t="s">
        <v>37</v>
      </c>
      <c r="E5" s="10" t="s">
        <v>38</v>
      </c>
    </row>
    <row r="6" spans="1:7" x14ac:dyDescent="0.25">
      <c r="A6" s="1" t="s">
        <v>29</v>
      </c>
      <c r="B6" s="1">
        <v>23</v>
      </c>
      <c r="C6" s="1">
        <v>78</v>
      </c>
      <c r="D6" s="1">
        <v>92</v>
      </c>
      <c r="E6" s="1" t="str">
        <f t="shared" ref="E6:E11" si="0">IF(AND(B6&gt;45,C6&gt;=45,D6&gt;=45),"PASS and you have been cleared your peresnt level","FAIL and can't go to next level")</f>
        <v>FAIL and can't go to next level</v>
      </c>
    </row>
    <row r="7" spans="1:7" x14ac:dyDescent="0.25">
      <c r="A7" s="1" t="s">
        <v>30</v>
      </c>
      <c r="B7" s="1">
        <v>34</v>
      </c>
      <c r="C7" s="1">
        <v>36</v>
      </c>
      <c r="D7" s="1">
        <v>13</v>
      </c>
      <c r="E7" s="1" t="str">
        <f t="shared" si="0"/>
        <v>FAIL and can't go to next level</v>
      </c>
    </row>
    <row r="8" spans="1:7" x14ac:dyDescent="0.25">
      <c r="A8" s="1" t="s">
        <v>31</v>
      </c>
      <c r="B8" s="1">
        <v>78</v>
      </c>
      <c r="C8" s="1">
        <v>45</v>
      </c>
      <c r="D8" s="1">
        <v>44</v>
      </c>
      <c r="E8" s="1" t="str">
        <f t="shared" si="0"/>
        <v>FAIL and can't go to next level</v>
      </c>
    </row>
    <row r="9" spans="1:7" x14ac:dyDescent="0.25">
      <c r="A9" s="1" t="s">
        <v>32</v>
      </c>
      <c r="B9" s="1">
        <v>67</v>
      </c>
      <c r="C9" s="1">
        <v>32</v>
      </c>
      <c r="D9" s="1">
        <v>67</v>
      </c>
      <c r="E9" s="1" t="str">
        <f t="shared" si="0"/>
        <v>FAIL and can't go to next level</v>
      </c>
    </row>
    <row r="10" spans="1:7" x14ac:dyDescent="0.25">
      <c r="A10" s="1" t="s">
        <v>33</v>
      </c>
      <c r="B10" s="1">
        <v>89</v>
      </c>
      <c r="C10" s="1">
        <v>78</v>
      </c>
      <c r="D10" s="1">
        <v>69</v>
      </c>
      <c r="E10" s="1" t="str">
        <f t="shared" si="0"/>
        <v>PASS and you have been cleared your peresnt level</v>
      </c>
    </row>
    <row r="11" spans="1:7" x14ac:dyDescent="0.25">
      <c r="A11" s="1" t="s">
        <v>34</v>
      </c>
      <c r="B11" s="1">
        <v>97</v>
      </c>
      <c r="C11" s="1">
        <v>87</v>
      </c>
      <c r="D11" s="1">
        <v>88</v>
      </c>
      <c r="E11" s="1" t="str">
        <f t="shared" si="0"/>
        <v>PASS and you have been cleared your peresnt level</v>
      </c>
    </row>
    <row r="13" spans="1:7" x14ac:dyDescent="0.25">
      <c r="A13" s="43" t="s">
        <v>40</v>
      </c>
      <c r="B13" s="43"/>
      <c r="C13" s="43"/>
      <c r="D13" s="43"/>
    </row>
    <row r="14" spans="1:7" x14ac:dyDescent="0.25">
      <c r="A14" s="43"/>
      <c r="B14" s="43"/>
      <c r="C14" s="43"/>
      <c r="D14" s="43"/>
    </row>
    <row r="16" spans="1:7" x14ac:dyDescent="0.25">
      <c r="A16" s="10" t="s">
        <v>1</v>
      </c>
      <c r="B16" s="10" t="s">
        <v>35</v>
      </c>
      <c r="C16" s="10" t="s">
        <v>36</v>
      </c>
      <c r="D16" s="10" t="s">
        <v>37</v>
      </c>
      <c r="E16" s="10" t="s">
        <v>41</v>
      </c>
    </row>
    <row r="17" spans="1:5" x14ac:dyDescent="0.25">
      <c r="A17" s="1" t="s">
        <v>29</v>
      </c>
      <c r="B17" s="1">
        <v>23</v>
      </c>
      <c r="C17" s="1">
        <v>78</v>
      </c>
      <c r="D17" s="1">
        <v>92</v>
      </c>
      <c r="E17" s="1" t="str">
        <f t="shared" ref="E17:E22" si="1">IF(OR(B17&gt;=45,C17&gt;=45,D17&gt;=45),"PASS AND YOU MAY GO TO NEXT LEVEL","FAIL AND YOU MAY NOT GO TO NEXT LEVEL")</f>
        <v>PASS AND YOU MAY GO TO NEXT LEVEL</v>
      </c>
    </row>
    <row r="18" spans="1:5" x14ac:dyDescent="0.25">
      <c r="A18" s="1" t="s">
        <v>30</v>
      </c>
      <c r="B18" s="1">
        <v>34</v>
      </c>
      <c r="C18" s="1">
        <v>36</v>
      </c>
      <c r="D18" s="1">
        <v>13</v>
      </c>
      <c r="E18" s="1" t="str">
        <f t="shared" si="1"/>
        <v>FAIL AND YOU MAY NOT GO TO NEXT LEVEL</v>
      </c>
    </row>
    <row r="19" spans="1:5" x14ac:dyDescent="0.25">
      <c r="A19" s="1" t="s">
        <v>31</v>
      </c>
      <c r="B19" s="1">
        <v>78</v>
      </c>
      <c r="C19" s="1">
        <v>45</v>
      </c>
      <c r="D19" s="1">
        <v>44</v>
      </c>
      <c r="E19" s="1" t="str">
        <f t="shared" si="1"/>
        <v>PASS AND YOU MAY GO TO NEXT LEVEL</v>
      </c>
    </row>
    <row r="20" spans="1:5" x14ac:dyDescent="0.25">
      <c r="A20" s="1" t="s">
        <v>32</v>
      </c>
      <c r="B20" s="1">
        <v>67</v>
      </c>
      <c r="C20" s="1">
        <v>32</v>
      </c>
      <c r="D20" s="1">
        <v>67</v>
      </c>
      <c r="E20" s="1" t="str">
        <f t="shared" si="1"/>
        <v>PASS AND YOU MAY GO TO NEXT LEVEL</v>
      </c>
    </row>
    <row r="21" spans="1:5" x14ac:dyDescent="0.25">
      <c r="A21" s="1" t="s">
        <v>33</v>
      </c>
      <c r="B21" s="1">
        <v>89</v>
      </c>
      <c r="C21" s="1">
        <v>78</v>
      </c>
      <c r="D21" s="1">
        <v>69</v>
      </c>
      <c r="E21" s="1" t="str">
        <f t="shared" si="1"/>
        <v>PASS AND YOU MAY GO TO NEXT LEVEL</v>
      </c>
    </row>
    <row r="22" spans="1:5" x14ac:dyDescent="0.25">
      <c r="A22" s="1" t="s">
        <v>34</v>
      </c>
      <c r="B22" s="1">
        <v>97</v>
      </c>
      <c r="C22" s="1">
        <v>87</v>
      </c>
      <c r="D22" s="1">
        <v>88</v>
      </c>
      <c r="E22" s="1" t="str">
        <f t="shared" si="1"/>
        <v>PASS AND YOU MAY GO TO NEXT LEVEL</v>
      </c>
    </row>
    <row r="24" spans="1:5" x14ac:dyDescent="0.25">
      <c r="A24" s="43" t="s">
        <v>42</v>
      </c>
      <c r="B24" s="43"/>
      <c r="C24" s="43"/>
      <c r="D24" s="43"/>
    </row>
    <row r="25" spans="1:5" x14ac:dyDescent="0.25">
      <c r="A25" s="43"/>
      <c r="B25" s="43"/>
      <c r="C25" s="43"/>
      <c r="D25" s="43"/>
    </row>
    <row r="26" spans="1:5" x14ac:dyDescent="0.25">
      <c r="A26" s="10" t="s">
        <v>1</v>
      </c>
      <c r="B26" s="10" t="s">
        <v>44</v>
      </c>
      <c r="C26" s="10" t="s">
        <v>45</v>
      </c>
      <c r="D26" s="10" t="s">
        <v>46</v>
      </c>
      <c r="E26" s="10"/>
    </row>
    <row r="27" spans="1:5" x14ac:dyDescent="0.25">
      <c r="A27" s="1" t="s">
        <v>29</v>
      </c>
      <c r="B27" s="1" t="s">
        <v>47</v>
      </c>
      <c r="C27" s="1" t="s">
        <v>48</v>
      </c>
      <c r="D27" s="1" t="str">
        <f t="shared" ref="D27:D32" si="2">IF(_xlfn.XOR(B27="YES",C27="YES"),"APPLICABLE","NOT APPLICABLE")</f>
        <v>APPLICABLE</v>
      </c>
      <c r="E27" s="1"/>
    </row>
    <row r="28" spans="1:5" x14ac:dyDescent="0.25">
      <c r="A28" s="1" t="s">
        <v>30</v>
      </c>
      <c r="B28" s="1" t="s">
        <v>48</v>
      </c>
      <c r="C28" s="1" t="s">
        <v>48</v>
      </c>
      <c r="D28" s="1" t="str">
        <f t="shared" si="2"/>
        <v>NOT APPLICABLE</v>
      </c>
      <c r="E28" s="1"/>
    </row>
    <row r="29" spans="1:5" x14ac:dyDescent="0.25">
      <c r="A29" s="1" t="s">
        <v>31</v>
      </c>
      <c r="B29" s="1" t="s">
        <v>47</v>
      </c>
      <c r="C29" s="1" t="s">
        <v>47</v>
      </c>
      <c r="D29" s="1" t="str">
        <f t="shared" si="2"/>
        <v>NOT APPLICABLE</v>
      </c>
      <c r="E29" s="1"/>
    </row>
    <row r="30" spans="1:5" x14ac:dyDescent="0.25">
      <c r="A30" s="1" t="s">
        <v>32</v>
      </c>
      <c r="B30" s="1" t="s">
        <v>48</v>
      </c>
      <c r="C30" s="1" t="s">
        <v>47</v>
      </c>
      <c r="D30" s="1" t="str">
        <f t="shared" si="2"/>
        <v>APPLICABLE</v>
      </c>
      <c r="E30" s="1"/>
    </row>
    <row r="31" spans="1:5" x14ac:dyDescent="0.25">
      <c r="A31" s="1" t="s">
        <v>33</v>
      </c>
      <c r="B31" s="1" t="s">
        <v>48</v>
      </c>
      <c r="C31" s="1" t="s">
        <v>48</v>
      </c>
      <c r="D31" s="1" t="str">
        <f t="shared" si="2"/>
        <v>NOT APPLICABLE</v>
      </c>
      <c r="E31" s="1"/>
    </row>
    <row r="32" spans="1:5" x14ac:dyDescent="0.25">
      <c r="A32" s="1" t="s">
        <v>34</v>
      </c>
      <c r="B32" s="1" t="s">
        <v>47</v>
      </c>
      <c r="C32" s="1" t="s">
        <v>47</v>
      </c>
      <c r="D32" s="1" t="str">
        <f t="shared" si="2"/>
        <v>NOT APPLICABLE</v>
      </c>
      <c r="E32" s="1"/>
    </row>
    <row r="34" spans="1:4" x14ac:dyDescent="0.25">
      <c r="A34" s="43" t="s">
        <v>43</v>
      </c>
      <c r="B34" s="43"/>
      <c r="C34" s="43"/>
      <c r="D34" s="43"/>
    </row>
    <row r="35" spans="1:4" x14ac:dyDescent="0.25">
      <c r="A35" s="43"/>
      <c r="B35" s="43"/>
      <c r="C35" s="43"/>
      <c r="D35" s="43"/>
    </row>
    <row r="36" spans="1:4" x14ac:dyDescent="0.25">
      <c r="A36" s="10" t="s">
        <v>1</v>
      </c>
      <c r="B36" s="10" t="s">
        <v>44</v>
      </c>
      <c r="C36" s="10" t="s">
        <v>46</v>
      </c>
      <c r="D36" s="10"/>
    </row>
    <row r="37" spans="1:4" x14ac:dyDescent="0.25">
      <c r="A37" s="1" t="s">
        <v>29</v>
      </c>
      <c r="B37" s="1" t="s">
        <v>47</v>
      </c>
      <c r="C37" s="1" t="str">
        <f>IF(NOT(B37="YES"),"APPLICABLE","NOT APPLICABLE")</f>
        <v>NOT APPLICABLE</v>
      </c>
      <c r="D37" s="1"/>
    </row>
    <row r="38" spans="1:4" x14ac:dyDescent="0.25">
      <c r="A38" s="1" t="s">
        <v>30</v>
      </c>
      <c r="B38" s="1" t="s">
        <v>48</v>
      </c>
      <c r="C38" s="1" t="str">
        <f t="shared" ref="C38:C42" si="3">IF(NOT(B38="YES"),"APPLICABLE","NOT APPLICABLE")</f>
        <v>APPLICABLE</v>
      </c>
      <c r="D38" s="1"/>
    </row>
    <row r="39" spans="1:4" x14ac:dyDescent="0.25">
      <c r="A39" s="1" t="s">
        <v>31</v>
      </c>
      <c r="B39" s="1" t="s">
        <v>47</v>
      </c>
      <c r="C39" s="1" t="str">
        <f t="shared" si="3"/>
        <v>NOT APPLICABLE</v>
      </c>
      <c r="D39" s="1"/>
    </row>
    <row r="40" spans="1:4" x14ac:dyDescent="0.25">
      <c r="A40" s="1" t="s">
        <v>32</v>
      </c>
      <c r="B40" s="1" t="s">
        <v>48</v>
      </c>
      <c r="C40" s="1" t="str">
        <f t="shared" si="3"/>
        <v>APPLICABLE</v>
      </c>
      <c r="D40" s="1"/>
    </row>
    <row r="41" spans="1:4" x14ac:dyDescent="0.25">
      <c r="A41" s="1" t="s">
        <v>33</v>
      </c>
      <c r="B41" s="1" t="s">
        <v>48</v>
      </c>
      <c r="C41" s="1" t="str">
        <f t="shared" si="3"/>
        <v>APPLICABLE</v>
      </c>
      <c r="D41" s="1"/>
    </row>
    <row r="42" spans="1:4" x14ac:dyDescent="0.25">
      <c r="A42" s="1" t="s">
        <v>34</v>
      </c>
      <c r="B42" s="1" t="s">
        <v>47</v>
      </c>
      <c r="C42" s="1" t="str">
        <f t="shared" si="3"/>
        <v>NOT APPLICABLE</v>
      </c>
      <c r="D42" s="1"/>
    </row>
  </sheetData>
  <mergeCells count="4">
    <mergeCell ref="B2:G3"/>
    <mergeCell ref="A13:D14"/>
    <mergeCell ref="A24:D25"/>
    <mergeCell ref="A34:D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workbookViewId="0">
      <selection activeCell="B6" sqref="B6"/>
    </sheetView>
  </sheetViews>
  <sheetFormatPr defaultRowHeight="15" x14ac:dyDescent="0.25"/>
  <cols>
    <col min="1" max="1" width="20.42578125" bestFit="1" customWidth="1"/>
    <col min="2" max="2" width="16.42578125" bestFit="1" customWidth="1"/>
    <col min="3" max="3" width="17.42578125" customWidth="1"/>
    <col min="4" max="4" width="17.85546875" bestFit="1" customWidth="1"/>
    <col min="5" max="5" width="16.140625" bestFit="1" customWidth="1"/>
    <col min="6" max="6" width="6.7109375" bestFit="1" customWidth="1"/>
  </cols>
  <sheetData>
    <row r="2" spans="1:6" x14ac:dyDescent="0.25">
      <c r="A2" s="44" t="s">
        <v>49</v>
      </c>
      <c r="B2" s="44"/>
      <c r="C2" s="44"/>
      <c r="D2" s="44"/>
      <c r="E2" s="1"/>
      <c r="F2" s="1"/>
    </row>
    <row r="3" spans="1:6" x14ac:dyDescent="0.25">
      <c r="A3" s="44"/>
      <c r="B3" s="44"/>
      <c r="C3" s="44"/>
      <c r="D3" s="44"/>
      <c r="E3" s="1"/>
      <c r="F3" s="1"/>
    </row>
    <row r="4" spans="1:6" x14ac:dyDescent="0.25">
      <c r="A4" s="2" t="s">
        <v>87</v>
      </c>
      <c r="B4" s="2" t="s">
        <v>77</v>
      </c>
      <c r="C4" s="2" t="s">
        <v>78</v>
      </c>
      <c r="D4" s="2" t="s">
        <v>79</v>
      </c>
      <c r="E4" s="2" t="s">
        <v>80</v>
      </c>
      <c r="F4" s="2" t="s">
        <v>81</v>
      </c>
    </row>
    <row r="5" spans="1:6" x14ac:dyDescent="0.25">
      <c r="A5" s="11" t="s">
        <v>51</v>
      </c>
      <c r="B5" s="1" t="str">
        <f>TRIM(A5)</f>
        <v>Nazneen akbr</v>
      </c>
      <c r="C5" s="1" t="str">
        <f>PROPER(B5)</f>
        <v>Nazneen Akbr</v>
      </c>
      <c r="D5" s="1" t="str">
        <f>UPPER(C5)</f>
        <v>NAZNEEN AKBR</v>
      </c>
      <c r="E5" s="1" t="str">
        <f>LOWER(D5)</f>
        <v>nazneen akbr</v>
      </c>
      <c r="F5" s="1">
        <f>LEN(E5)</f>
        <v>12</v>
      </c>
    </row>
    <row r="6" spans="1:6" x14ac:dyDescent="0.25">
      <c r="A6" s="11" t="s">
        <v>52</v>
      </c>
      <c r="B6" s="1" t="str">
        <f t="shared" ref="B6:B11" si="0">TRIM(A6)</f>
        <v>Anam mujtaba</v>
      </c>
      <c r="C6" s="1" t="str">
        <f t="shared" ref="C6:C36" si="1">PROPER(B6)</f>
        <v>Anam Mujtaba</v>
      </c>
      <c r="D6" s="1" t="str">
        <f t="shared" ref="D6:D36" si="2">UPPER(C6)</f>
        <v>ANAM MUJTABA</v>
      </c>
      <c r="E6" s="1" t="str">
        <f t="shared" ref="E6:E36" si="3">LOWER(D6)</f>
        <v>anam mujtaba</v>
      </c>
      <c r="F6" s="1">
        <f t="shared" ref="F6:F36" si="4">LEN(E6)</f>
        <v>12</v>
      </c>
    </row>
    <row r="7" spans="1:6" x14ac:dyDescent="0.25">
      <c r="A7" s="11" t="s">
        <v>57</v>
      </c>
      <c r="B7" s="1" t="str">
        <f t="shared" si="0"/>
        <v>Saqib raza</v>
      </c>
      <c r="C7" s="1" t="str">
        <f t="shared" si="1"/>
        <v>Saqib Raza</v>
      </c>
      <c r="D7" s="1" t="str">
        <f t="shared" si="2"/>
        <v>SAQIB RAZA</v>
      </c>
      <c r="E7" s="1" t="str">
        <f t="shared" si="3"/>
        <v>saqib raza</v>
      </c>
      <c r="F7" s="1">
        <f t="shared" si="4"/>
        <v>10</v>
      </c>
    </row>
    <row r="8" spans="1:6" x14ac:dyDescent="0.25">
      <c r="A8" s="11" t="s">
        <v>53</v>
      </c>
      <c r="B8" s="1" t="str">
        <f t="shared" si="0"/>
        <v>Shahab akbr</v>
      </c>
      <c r="C8" s="1" t="str">
        <f t="shared" si="1"/>
        <v>Shahab Akbr</v>
      </c>
      <c r="D8" s="1" t="str">
        <f t="shared" si="2"/>
        <v>SHAHAB AKBR</v>
      </c>
      <c r="E8" s="1" t="str">
        <f t="shared" si="3"/>
        <v>shahab akbr</v>
      </c>
      <c r="F8" s="1">
        <f t="shared" si="4"/>
        <v>11</v>
      </c>
    </row>
    <row r="9" spans="1:6" x14ac:dyDescent="0.25">
      <c r="A9" s="11" t="s">
        <v>62</v>
      </c>
      <c r="B9" s="1" t="str">
        <f t="shared" si="0"/>
        <v>Zafar umer</v>
      </c>
      <c r="C9" s="1" t="str">
        <f t="shared" si="1"/>
        <v>Zafar Umer</v>
      </c>
      <c r="D9" s="1" t="str">
        <f t="shared" si="2"/>
        <v>ZAFAR UMER</v>
      </c>
      <c r="E9" s="1" t="str">
        <f t="shared" si="3"/>
        <v>zafar umer</v>
      </c>
      <c r="F9" s="1">
        <f t="shared" si="4"/>
        <v>10</v>
      </c>
    </row>
    <row r="10" spans="1:6" x14ac:dyDescent="0.25">
      <c r="A10" s="12" t="s">
        <v>61</v>
      </c>
      <c r="B10" s="1" t="str">
        <f t="shared" si="0"/>
        <v>Sidra raza</v>
      </c>
      <c r="C10" s="1" t="str">
        <f t="shared" si="1"/>
        <v>Sidra Raza</v>
      </c>
      <c r="D10" s="1" t="str">
        <f t="shared" si="2"/>
        <v>SIDRA RAZA</v>
      </c>
      <c r="E10" s="1" t="str">
        <f t="shared" si="3"/>
        <v>sidra raza</v>
      </c>
      <c r="F10" s="1">
        <f t="shared" si="4"/>
        <v>10</v>
      </c>
    </row>
    <row r="11" spans="1:6" x14ac:dyDescent="0.25">
      <c r="A11" s="11" t="s">
        <v>55</v>
      </c>
      <c r="B11" s="1" t="str">
        <f t="shared" si="0"/>
        <v>Rashid mujtaba</v>
      </c>
      <c r="C11" s="1" t="str">
        <f t="shared" si="1"/>
        <v>Rashid Mujtaba</v>
      </c>
      <c r="D11" s="1" t="str">
        <f t="shared" si="2"/>
        <v>RASHID MUJTABA</v>
      </c>
      <c r="E11" s="1" t="str">
        <f t="shared" si="3"/>
        <v>rashid mujtaba</v>
      </c>
      <c r="F11" s="1">
        <f t="shared" si="4"/>
        <v>14</v>
      </c>
    </row>
    <row r="12" spans="1:6" x14ac:dyDescent="0.25">
      <c r="A12" s="11" t="s">
        <v>54</v>
      </c>
      <c r="B12" s="1" t="str">
        <f t="shared" ref="B12:B36" si="5">TRIM(A12)</f>
        <v>Nadim akbr</v>
      </c>
      <c r="C12" s="1" t="str">
        <f t="shared" si="1"/>
        <v>Nadim Akbr</v>
      </c>
      <c r="D12" s="1" t="str">
        <f t="shared" si="2"/>
        <v>NADIM AKBR</v>
      </c>
      <c r="E12" s="1" t="str">
        <f t="shared" si="3"/>
        <v>nadim akbr</v>
      </c>
      <c r="F12" s="1">
        <f t="shared" si="4"/>
        <v>10</v>
      </c>
    </row>
    <row r="13" spans="1:6" x14ac:dyDescent="0.25">
      <c r="A13" s="11" t="s">
        <v>58</v>
      </c>
      <c r="B13" s="1" t="str">
        <f t="shared" si="5"/>
        <v>Akram raza</v>
      </c>
      <c r="C13" s="1" t="str">
        <f t="shared" si="1"/>
        <v>Akram Raza</v>
      </c>
      <c r="D13" s="1" t="str">
        <f t="shared" si="2"/>
        <v>AKRAM RAZA</v>
      </c>
      <c r="E13" s="1" t="str">
        <f t="shared" si="3"/>
        <v>akram raza</v>
      </c>
      <c r="F13" s="1">
        <f t="shared" si="4"/>
        <v>10</v>
      </c>
    </row>
    <row r="14" spans="1:6" x14ac:dyDescent="0.25">
      <c r="A14" s="11" t="s">
        <v>68</v>
      </c>
      <c r="B14" s="1" t="str">
        <f t="shared" si="5"/>
        <v>Zia ali</v>
      </c>
      <c r="C14" s="1" t="str">
        <f t="shared" si="1"/>
        <v>Zia Ali</v>
      </c>
      <c r="D14" s="1" t="str">
        <f t="shared" si="2"/>
        <v>ZIA ALI</v>
      </c>
      <c r="E14" s="1" t="str">
        <f t="shared" si="3"/>
        <v>zia ali</v>
      </c>
      <c r="F14" s="1">
        <f t="shared" si="4"/>
        <v>7</v>
      </c>
    </row>
    <row r="15" spans="1:6" x14ac:dyDescent="0.25">
      <c r="A15" s="11" t="s">
        <v>69</v>
      </c>
      <c r="B15" s="1" t="str">
        <f t="shared" si="5"/>
        <v>Erum ali</v>
      </c>
      <c r="C15" s="1" t="str">
        <f t="shared" si="1"/>
        <v>Erum Ali</v>
      </c>
      <c r="D15" s="1" t="str">
        <f t="shared" si="2"/>
        <v>ERUM ALI</v>
      </c>
      <c r="E15" s="1" t="str">
        <f t="shared" si="3"/>
        <v>erum ali</v>
      </c>
      <c r="F15" s="1">
        <f t="shared" si="4"/>
        <v>8</v>
      </c>
    </row>
    <row r="16" spans="1:6" x14ac:dyDescent="0.25">
      <c r="A16" s="11" t="s">
        <v>50</v>
      </c>
      <c r="B16" s="1" t="str">
        <f t="shared" si="5"/>
        <v>Mehwish Shahid</v>
      </c>
      <c r="C16" s="1" t="str">
        <f t="shared" si="1"/>
        <v>Mehwish Shahid</v>
      </c>
      <c r="D16" s="1" t="str">
        <f t="shared" si="2"/>
        <v>MEHWISH SHAHID</v>
      </c>
      <c r="E16" s="1" t="str">
        <f t="shared" si="3"/>
        <v>mehwish shahid</v>
      </c>
      <c r="F16" s="1">
        <f t="shared" si="4"/>
        <v>14</v>
      </c>
    </row>
    <row r="17" spans="1:6" x14ac:dyDescent="0.25">
      <c r="A17" s="11" t="s">
        <v>59</v>
      </c>
      <c r="B17" s="1" t="str">
        <f t="shared" si="5"/>
        <v>Sidra raza</v>
      </c>
      <c r="C17" s="1" t="str">
        <f t="shared" si="1"/>
        <v>Sidra Raza</v>
      </c>
      <c r="D17" s="1" t="str">
        <f t="shared" si="2"/>
        <v>SIDRA RAZA</v>
      </c>
      <c r="E17" s="1" t="str">
        <f t="shared" si="3"/>
        <v>sidra raza</v>
      </c>
      <c r="F17" s="1">
        <f t="shared" si="4"/>
        <v>10</v>
      </c>
    </row>
    <row r="18" spans="1:6" x14ac:dyDescent="0.25">
      <c r="A18" s="11" t="s">
        <v>72</v>
      </c>
      <c r="B18" s="1" t="str">
        <f t="shared" si="5"/>
        <v>Aqeel tahir</v>
      </c>
      <c r="C18" s="1" t="str">
        <f t="shared" si="1"/>
        <v>Aqeel Tahir</v>
      </c>
      <c r="D18" s="1" t="str">
        <f t="shared" si="2"/>
        <v>AQEEL TAHIR</v>
      </c>
      <c r="E18" s="1" t="str">
        <f t="shared" si="3"/>
        <v>aqeel tahir</v>
      </c>
      <c r="F18" s="1">
        <f t="shared" si="4"/>
        <v>11</v>
      </c>
    </row>
    <row r="19" spans="1:6" x14ac:dyDescent="0.25">
      <c r="A19" s="11" t="s">
        <v>76</v>
      </c>
      <c r="B19" s="1" t="str">
        <f t="shared" si="5"/>
        <v>Shahid anwar</v>
      </c>
      <c r="C19" s="1" t="str">
        <f t="shared" si="1"/>
        <v>Shahid Anwar</v>
      </c>
      <c r="D19" s="1" t="str">
        <f t="shared" si="2"/>
        <v>SHAHID ANWAR</v>
      </c>
      <c r="E19" s="1" t="str">
        <f t="shared" si="3"/>
        <v>shahid anwar</v>
      </c>
      <c r="F19" s="1">
        <f t="shared" si="4"/>
        <v>12</v>
      </c>
    </row>
    <row r="20" spans="1:6" x14ac:dyDescent="0.25">
      <c r="A20" s="11" t="s">
        <v>67</v>
      </c>
      <c r="B20" s="1" t="str">
        <f t="shared" si="5"/>
        <v>Nadeem mujtaba</v>
      </c>
      <c r="C20" s="1" t="str">
        <f t="shared" si="1"/>
        <v>Nadeem Mujtaba</v>
      </c>
      <c r="D20" s="1" t="str">
        <f t="shared" si="2"/>
        <v>NADEEM MUJTABA</v>
      </c>
      <c r="E20" s="1" t="str">
        <f t="shared" si="3"/>
        <v>nadeem mujtaba</v>
      </c>
      <c r="F20" s="1">
        <f t="shared" si="4"/>
        <v>14</v>
      </c>
    </row>
    <row r="21" spans="1:6" x14ac:dyDescent="0.25">
      <c r="A21" s="11" t="s">
        <v>70</v>
      </c>
      <c r="B21" s="1" t="str">
        <f t="shared" si="5"/>
        <v>Zeeshan ali</v>
      </c>
      <c r="C21" s="1" t="str">
        <f t="shared" si="1"/>
        <v>Zeeshan Ali</v>
      </c>
      <c r="D21" s="1" t="str">
        <f t="shared" si="2"/>
        <v>ZEESHAN ALI</v>
      </c>
      <c r="E21" s="1" t="str">
        <f t="shared" si="3"/>
        <v>zeeshan ali</v>
      </c>
      <c r="F21" s="1">
        <f t="shared" si="4"/>
        <v>11</v>
      </c>
    </row>
    <row r="22" spans="1:6" x14ac:dyDescent="0.25">
      <c r="A22" s="11" t="s">
        <v>60</v>
      </c>
      <c r="B22" s="1" t="str">
        <f t="shared" si="5"/>
        <v>Rani raza</v>
      </c>
      <c r="C22" s="1" t="str">
        <f t="shared" si="1"/>
        <v>Rani Raza</v>
      </c>
      <c r="D22" s="1" t="str">
        <f t="shared" si="2"/>
        <v>RANI RAZA</v>
      </c>
      <c r="E22" s="1" t="str">
        <f t="shared" si="3"/>
        <v>rani raza</v>
      </c>
      <c r="F22" s="1">
        <f t="shared" si="4"/>
        <v>9</v>
      </c>
    </row>
    <row r="23" spans="1:6" x14ac:dyDescent="0.25">
      <c r="A23" s="11" t="s">
        <v>65</v>
      </c>
      <c r="B23" s="1" t="str">
        <f t="shared" si="5"/>
        <v>raja mujtaba</v>
      </c>
      <c r="C23" s="1" t="str">
        <f t="shared" si="1"/>
        <v>Raja Mujtaba</v>
      </c>
      <c r="D23" s="1" t="str">
        <f t="shared" si="2"/>
        <v>RAJA MUJTABA</v>
      </c>
      <c r="E23" s="1" t="str">
        <f t="shared" si="3"/>
        <v>raja mujtaba</v>
      </c>
      <c r="F23" s="1">
        <f t="shared" si="4"/>
        <v>12</v>
      </c>
    </row>
    <row r="24" spans="1:6" x14ac:dyDescent="0.25">
      <c r="A24" s="11" t="s">
        <v>75</v>
      </c>
      <c r="B24" s="1" t="str">
        <f t="shared" si="5"/>
        <v>waqqar tahir</v>
      </c>
      <c r="C24" s="1" t="str">
        <f t="shared" si="1"/>
        <v>Waqqar Tahir</v>
      </c>
      <c r="D24" s="1" t="str">
        <f t="shared" si="2"/>
        <v>WAQQAR TAHIR</v>
      </c>
      <c r="E24" s="1" t="str">
        <f t="shared" si="3"/>
        <v>waqqar tahir</v>
      </c>
      <c r="F24" s="1">
        <f t="shared" si="4"/>
        <v>12</v>
      </c>
    </row>
    <row r="25" spans="1:6" x14ac:dyDescent="0.25">
      <c r="A25" s="11" t="s">
        <v>66</v>
      </c>
      <c r="B25" s="1" t="str">
        <f t="shared" si="5"/>
        <v>kashif umer</v>
      </c>
      <c r="C25" s="1" t="str">
        <f t="shared" si="1"/>
        <v>Kashif Umer</v>
      </c>
      <c r="D25" s="1" t="str">
        <f t="shared" si="2"/>
        <v>KASHIF UMER</v>
      </c>
      <c r="E25" s="1" t="str">
        <f t="shared" si="3"/>
        <v>kashif umer</v>
      </c>
      <c r="F25" s="1">
        <f t="shared" si="4"/>
        <v>11</v>
      </c>
    </row>
    <row r="26" spans="1:6" x14ac:dyDescent="0.25">
      <c r="A26" s="11" t="s">
        <v>55</v>
      </c>
      <c r="B26" s="1" t="str">
        <f t="shared" si="5"/>
        <v>Rashid mujtaba</v>
      </c>
      <c r="C26" s="1" t="str">
        <f t="shared" si="1"/>
        <v>Rashid Mujtaba</v>
      </c>
      <c r="D26" s="1" t="str">
        <f t="shared" si="2"/>
        <v>RASHID MUJTABA</v>
      </c>
      <c r="E26" s="1" t="str">
        <f t="shared" si="3"/>
        <v>rashid mujtaba</v>
      </c>
      <c r="F26" s="1">
        <f t="shared" si="4"/>
        <v>14</v>
      </c>
    </row>
    <row r="27" spans="1:6" x14ac:dyDescent="0.25">
      <c r="A27" s="11" t="s">
        <v>54</v>
      </c>
      <c r="B27" s="1" t="str">
        <f t="shared" si="5"/>
        <v>Nadim akbr</v>
      </c>
      <c r="C27" s="1" t="str">
        <f t="shared" si="1"/>
        <v>Nadim Akbr</v>
      </c>
      <c r="D27" s="1" t="str">
        <f t="shared" si="2"/>
        <v>NADIM AKBR</v>
      </c>
      <c r="E27" s="1" t="str">
        <f t="shared" si="3"/>
        <v>nadim akbr</v>
      </c>
      <c r="F27" s="1">
        <f t="shared" si="4"/>
        <v>10</v>
      </c>
    </row>
    <row r="28" spans="1:6" x14ac:dyDescent="0.25">
      <c r="A28" s="11" t="s">
        <v>58</v>
      </c>
      <c r="B28" s="1" t="str">
        <f t="shared" si="5"/>
        <v>Akram raza</v>
      </c>
      <c r="C28" s="1" t="str">
        <f t="shared" si="1"/>
        <v>Akram Raza</v>
      </c>
      <c r="D28" s="1" t="str">
        <f t="shared" si="2"/>
        <v>AKRAM RAZA</v>
      </c>
      <c r="E28" s="1" t="str">
        <f t="shared" si="3"/>
        <v>akram raza</v>
      </c>
      <c r="F28" s="1">
        <f t="shared" si="4"/>
        <v>10</v>
      </c>
    </row>
    <row r="29" spans="1:6" x14ac:dyDescent="0.25">
      <c r="A29" s="11" t="s">
        <v>73</v>
      </c>
      <c r="B29" s="1" t="str">
        <f t="shared" si="5"/>
        <v>farzana tahir</v>
      </c>
      <c r="C29" s="1" t="str">
        <f t="shared" si="1"/>
        <v>Farzana Tahir</v>
      </c>
      <c r="D29" s="1" t="str">
        <f t="shared" si="2"/>
        <v>FARZANA TAHIR</v>
      </c>
      <c r="E29" s="1" t="str">
        <f t="shared" si="3"/>
        <v>farzana tahir</v>
      </c>
      <c r="F29" s="1">
        <f t="shared" si="4"/>
        <v>13</v>
      </c>
    </row>
    <row r="30" spans="1:6" x14ac:dyDescent="0.25">
      <c r="A30" s="11" t="s">
        <v>74</v>
      </c>
      <c r="B30" s="1" t="str">
        <f t="shared" si="5"/>
        <v>Erum tahir</v>
      </c>
      <c r="C30" s="1" t="str">
        <f t="shared" si="1"/>
        <v>Erum Tahir</v>
      </c>
      <c r="D30" s="1" t="str">
        <f t="shared" si="2"/>
        <v>ERUM TAHIR</v>
      </c>
      <c r="E30" s="1" t="str">
        <f t="shared" si="3"/>
        <v>erum tahir</v>
      </c>
      <c r="F30" s="1">
        <f t="shared" si="4"/>
        <v>10</v>
      </c>
    </row>
    <row r="31" spans="1:6" x14ac:dyDescent="0.25">
      <c r="A31" s="11" t="s">
        <v>50</v>
      </c>
      <c r="B31" s="1" t="str">
        <f t="shared" si="5"/>
        <v>Mehwish Shahid</v>
      </c>
      <c r="C31" s="1" t="str">
        <f t="shared" si="1"/>
        <v>Mehwish Shahid</v>
      </c>
      <c r="D31" s="1" t="str">
        <f t="shared" si="2"/>
        <v>MEHWISH SHAHID</v>
      </c>
      <c r="E31" s="1" t="str">
        <f t="shared" si="3"/>
        <v>mehwish shahid</v>
      </c>
      <c r="F31" s="1">
        <v>155</v>
      </c>
    </row>
    <row r="32" spans="1:6" x14ac:dyDescent="0.25">
      <c r="A32" s="11" t="s">
        <v>61</v>
      </c>
      <c r="B32" s="1" t="str">
        <f t="shared" si="5"/>
        <v>Sidra raza</v>
      </c>
      <c r="C32" s="1" t="str">
        <f t="shared" si="1"/>
        <v>Sidra Raza</v>
      </c>
      <c r="D32" s="1" t="str">
        <f t="shared" si="2"/>
        <v>SIDRA RAZA</v>
      </c>
      <c r="E32" s="1" t="str">
        <f t="shared" si="3"/>
        <v>sidra raza</v>
      </c>
      <c r="F32" s="1">
        <f t="shared" si="4"/>
        <v>10</v>
      </c>
    </row>
    <row r="33" spans="1:6" x14ac:dyDescent="0.25">
      <c r="A33" s="11" t="s">
        <v>63</v>
      </c>
      <c r="B33" s="1" t="str">
        <f t="shared" si="5"/>
        <v>Shabana umer</v>
      </c>
      <c r="C33" s="1" t="str">
        <f t="shared" si="1"/>
        <v>Shabana Umer</v>
      </c>
      <c r="D33" s="1" t="str">
        <f t="shared" si="2"/>
        <v>SHABANA UMER</v>
      </c>
      <c r="E33" s="1" t="str">
        <f t="shared" si="3"/>
        <v>shabana umer</v>
      </c>
      <c r="F33" s="1">
        <f t="shared" si="4"/>
        <v>12</v>
      </c>
    </row>
    <row r="34" spans="1:6" x14ac:dyDescent="0.25">
      <c r="A34" s="11" t="s">
        <v>71</v>
      </c>
      <c r="B34" s="1" t="str">
        <f t="shared" si="5"/>
        <v>Nazeer ali</v>
      </c>
      <c r="C34" s="1" t="str">
        <f t="shared" si="1"/>
        <v>Nazeer Ali</v>
      </c>
      <c r="D34" s="1" t="str">
        <f t="shared" si="2"/>
        <v>NAZEER ALI</v>
      </c>
      <c r="E34" s="1" t="str">
        <f t="shared" si="3"/>
        <v>nazeer ali</v>
      </c>
      <c r="F34" s="1">
        <f t="shared" si="4"/>
        <v>10</v>
      </c>
    </row>
    <row r="35" spans="1:6" x14ac:dyDescent="0.25">
      <c r="A35" s="11" t="s">
        <v>64</v>
      </c>
      <c r="B35" s="1" t="str">
        <f t="shared" si="5"/>
        <v>Anwer umer</v>
      </c>
      <c r="C35" s="1" t="str">
        <f t="shared" si="1"/>
        <v>Anwer Umer</v>
      </c>
      <c r="D35" s="1" t="str">
        <f t="shared" si="2"/>
        <v>ANWER UMER</v>
      </c>
      <c r="E35" s="1" t="str">
        <f t="shared" si="3"/>
        <v>anwer umer</v>
      </c>
      <c r="F35" s="1">
        <f t="shared" si="4"/>
        <v>10</v>
      </c>
    </row>
    <row r="36" spans="1:6" x14ac:dyDescent="0.25">
      <c r="A36" s="11" t="s">
        <v>56</v>
      </c>
      <c r="B36" s="1" t="str">
        <f t="shared" si="5"/>
        <v>Froz mujtaba</v>
      </c>
      <c r="C36" s="1" t="str">
        <f t="shared" si="1"/>
        <v>Froz Mujtaba</v>
      </c>
      <c r="D36" s="1" t="str">
        <f t="shared" si="2"/>
        <v>FROZ MUJTABA</v>
      </c>
      <c r="E36" s="1" t="str">
        <f t="shared" si="3"/>
        <v>froz mujtaba</v>
      </c>
      <c r="F36" s="1">
        <f t="shared" si="4"/>
        <v>12</v>
      </c>
    </row>
    <row r="39" spans="1:6" x14ac:dyDescent="0.25">
      <c r="A39" s="14" t="s">
        <v>82</v>
      </c>
      <c r="B39">
        <f>SEARCH("ali",C34)</f>
        <v>8</v>
      </c>
      <c r="C39" t="s">
        <v>89</v>
      </c>
    </row>
    <row r="40" spans="1:6" x14ac:dyDescent="0.25">
      <c r="A40" s="15" t="s">
        <v>83</v>
      </c>
      <c r="B40" t="str">
        <f>SUBSTITUTE(B33,"umer","ashfaq")</f>
        <v>Shabana ashfaq</v>
      </c>
      <c r="C40">
        <v>123</v>
      </c>
    </row>
    <row r="41" spans="1:6" x14ac:dyDescent="0.25">
      <c r="A41" s="16" t="s">
        <v>84</v>
      </c>
      <c r="B41" t="b">
        <f>EXACT(B31,C31)</f>
        <v>1</v>
      </c>
      <c r="C41">
        <v>23</v>
      </c>
    </row>
    <row r="42" spans="1:6" x14ac:dyDescent="0.25">
      <c r="A42" s="13" t="s">
        <v>85</v>
      </c>
      <c r="B42" t="str">
        <f>_xlfn.UNICHAR(C42)</f>
        <v>ç</v>
      </c>
      <c r="C42">
        <v>231</v>
      </c>
    </row>
    <row r="43" spans="1:6" x14ac:dyDescent="0.25">
      <c r="A43" s="17" t="s">
        <v>86</v>
      </c>
      <c r="B43">
        <f>_xlfn.UNICODE(B42)</f>
        <v>231</v>
      </c>
      <c r="C43">
        <v>343</v>
      </c>
    </row>
    <row r="44" spans="1:6" x14ac:dyDescent="0.25">
      <c r="A44" s="18" t="s">
        <v>88</v>
      </c>
      <c r="B44">
        <f>FIND("ali",B34)</f>
        <v>8</v>
      </c>
      <c r="C44">
        <v>5464</v>
      </c>
    </row>
  </sheetData>
  <mergeCells count="1">
    <mergeCell ref="A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opLeftCell="A16" zoomScale="85" zoomScaleNormal="85" workbookViewId="0">
      <selection activeCell="J30" sqref="J30"/>
    </sheetView>
  </sheetViews>
  <sheetFormatPr defaultRowHeight="15" x14ac:dyDescent="0.25"/>
  <cols>
    <col min="1" max="1" width="5.140625" bestFit="1" customWidth="1"/>
    <col min="2" max="2" width="15" bestFit="1" customWidth="1"/>
    <col min="3" max="3" width="12.28515625" bestFit="1" customWidth="1"/>
    <col min="4" max="4" width="21.140625" bestFit="1" customWidth="1"/>
    <col min="5" max="5" width="12.28515625" bestFit="1" customWidth="1"/>
    <col min="6" max="6" width="18" bestFit="1" customWidth="1"/>
    <col min="7" max="7" width="8.140625" bestFit="1" customWidth="1"/>
  </cols>
  <sheetData>
    <row r="2" spans="1:8" x14ac:dyDescent="0.25">
      <c r="A2" s="43" t="s">
        <v>106</v>
      </c>
      <c r="B2" s="43"/>
      <c r="C2" s="43"/>
      <c r="D2" s="43"/>
    </row>
    <row r="3" spans="1:8" x14ac:dyDescent="0.25">
      <c r="A3" s="43"/>
      <c r="B3" s="43"/>
      <c r="C3" s="43"/>
      <c r="D3" s="43"/>
    </row>
    <row r="5" spans="1:8" x14ac:dyDescent="0.25">
      <c r="A5" s="19" t="s">
        <v>90</v>
      </c>
      <c r="B5" s="19" t="s">
        <v>1</v>
      </c>
      <c r="C5" s="19" t="s">
        <v>5</v>
      </c>
      <c r="D5" s="19" t="s">
        <v>91</v>
      </c>
      <c r="E5" s="19" t="s">
        <v>92</v>
      </c>
      <c r="F5" s="19" t="s">
        <v>10</v>
      </c>
    </row>
    <row r="6" spans="1:8" x14ac:dyDescent="0.25">
      <c r="A6" s="1">
        <v>1231</v>
      </c>
      <c r="B6" s="1" t="s">
        <v>114</v>
      </c>
      <c r="C6" s="1" t="s">
        <v>9</v>
      </c>
      <c r="D6" s="20" t="s">
        <v>93</v>
      </c>
      <c r="E6" s="21">
        <v>3124365</v>
      </c>
      <c r="F6" s="1">
        <v>24000</v>
      </c>
    </row>
    <row r="7" spans="1:8" x14ac:dyDescent="0.25">
      <c r="A7" s="1">
        <v>1232</v>
      </c>
      <c r="B7" s="1" t="s">
        <v>115</v>
      </c>
      <c r="C7" s="1" t="s">
        <v>126</v>
      </c>
      <c r="D7" s="20" t="s">
        <v>94</v>
      </c>
      <c r="E7" s="1">
        <v>3389748</v>
      </c>
      <c r="F7" s="1">
        <v>18323</v>
      </c>
    </row>
    <row r="8" spans="1:8" x14ac:dyDescent="0.25">
      <c r="A8" s="1">
        <v>1233</v>
      </c>
      <c r="B8" s="1" t="s">
        <v>116</v>
      </c>
      <c r="C8" s="1" t="s">
        <v>6</v>
      </c>
      <c r="D8" s="20" t="s">
        <v>95</v>
      </c>
      <c r="E8" s="21">
        <v>3655131</v>
      </c>
      <c r="F8" s="1">
        <v>19000</v>
      </c>
      <c r="G8" s="22" t="s">
        <v>135</v>
      </c>
      <c r="H8" s="25" t="s">
        <v>136</v>
      </c>
    </row>
    <row r="9" spans="1:8" x14ac:dyDescent="0.25">
      <c r="A9" s="1">
        <v>1234</v>
      </c>
      <c r="B9" s="1" t="s">
        <v>117</v>
      </c>
      <c r="C9" s="1" t="s">
        <v>9</v>
      </c>
      <c r="D9" s="20" t="s">
        <v>96</v>
      </c>
      <c r="E9" s="1">
        <v>3920514</v>
      </c>
      <c r="F9" s="1">
        <v>65465</v>
      </c>
      <c r="G9">
        <v>20000</v>
      </c>
      <c r="H9" s="26">
        <v>0.1</v>
      </c>
    </row>
    <row r="10" spans="1:8" x14ac:dyDescent="0.25">
      <c r="A10" s="1">
        <v>1235</v>
      </c>
      <c r="B10" s="1" t="s">
        <v>118</v>
      </c>
      <c r="C10" s="1" t="s">
        <v>127</v>
      </c>
      <c r="D10" s="20" t="s">
        <v>97</v>
      </c>
      <c r="E10" s="21">
        <v>4185897</v>
      </c>
      <c r="F10" s="1">
        <v>98049</v>
      </c>
      <c r="G10">
        <v>100000</v>
      </c>
      <c r="H10" s="26">
        <v>0.12</v>
      </c>
    </row>
    <row r="11" spans="1:8" x14ac:dyDescent="0.25">
      <c r="A11" s="1">
        <v>1236</v>
      </c>
      <c r="B11" s="1" t="s">
        <v>119</v>
      </c>
      <c r="C11" s="1" t="s">
        <v>128</v>
      </c>
      <c r="D11" s="20" t="s">
        <v>98</v>
      </c>
      <c r="E11" s="1">
        <v>4451280</v>
      </c>
      <c r="F11" s="1">
        <v>34523</v>
      </c>
      <c r="G11">
        <v>199728</v>
      </c>
      <c r="H11" s="26">
        <v>0.03</v>
      </c>
    </row>
    <row r="12" spans="1:8" x14ac:dyDescent="0.25">
      <c r="A12" s="1">
        <v>1237</v>
      </c>
      <c r="B12" s="1" t="s">
        <v>120</v>
      </c>
      <c r="C12" s="1" t="s">
        <v>129</v>
      </c>
      <c r="D12" s="20" t="s">
        <v>99</v>
      </c>
      <c r="E12" s="21">
        <v>4716663</v>
      </c>
      <c r="F12" s="1">
        <v>35263</v>
      </c>
      <c r="G12">
        <v>1212908</v>
      </c>
      <c r="H12" s="26">
        <v>0.02</v>
      </c>
    </row>
    <row r="13" spans="1:8" x14ac:dyDescent="0.25">
      <c r="A13" s="1">
        <v>1238</v>
      </c>
      <c r="B13" s="1" t="s">
        <v>121</v>
      </c>
      <c r="C13" s="1" t="s">
        <v>9</v>
      </c>
      <c r="D13" s="20" t="s">
        <v>100</v>
      </c>
      <c r="E13" s="1">
        <v>4982046</v>
      </c>
      <c r="F13" s="1">
        <v>42382</v>
      </c>
    </row>
    <row r="14" spans="1:8" x14ac:dyDescent="0.25">
      <c r="A14" s="1">
        <v>1239</v>
      </c>
      <c r="B14" s="1" t="s">
        <v>122</v>
      </c>
      <c r="C14" s="1" t="s">
        <v>130</v>
      </c>
      <c r="D14" s="20" t="s">
        <v>101</v>
      </c>
      <c r="E14" s="21">
        <v>5247429</v>
      </c>
      <c r="F14" s="1">
        <v>24243</v>
      </c>
    </row>
    <row r="15" spans="1:8" x14ac:dyDescent="0.25">
      <c r="A15" s="1">
        <v>1240</v>
      </c>
      <c r="B15" s="1" t="s">
        <v>123</v>
      </c>
      <c r="C15" s="1" t="s">
        <v>131</v>
      </c>
      <c r="D15" s="20" t="s">
        <v>102</v>
      </c>
      <c r="E15" s="1">
        <v>5512812</v>
      </c>
      <c r="F15" s="1">
        <v>12463</v>
      </c>
    </row>
    <row r="16" spans="1:8" x14ac:dyDescent="0.25">
      <c r="A16" s="1">
        <v>1241</v>
      </c>
      <c r="B16" s="1" t="s">
        <v>124</v>
      </c>
      <c r="C16" s="1" t="s">
        <v>132</v>
      </c>
      <c r="D16" s="20" t="s">
        <v>96</v>
      </c>
      <c r="E16" s="21">
        <v>5778195</v>
      </c>
      <c r="F16" s="1">
        <v>23423</v>
      </c>
    </row>
    <row r="17" spans="1:7" x14ac:dyDescent="0.25">
      <c r="A17" s="1">
        <v>1242</v>
      </c>
      <c r="B17" s="1" t="s">
        <v>113</v>
      </c>
      <c r="C17" s="1" t="s">
        <v>133</v>
      </c>
      <c r="D17" s="20" t="s">
        <v>103</v>
      </c>
      <c r="E17" s="1">
        <v>6043578</v>
      </c>
      <c r="F17" s="1">
        <v>35624</v>
      </c>
    </row>
    <row r="18" spans="1:7" x14ac:dyDescent="0.25">
      <c r="A18" s="1">
        <v>1243</v>
      </c>
      <c r="B18" s="1" t="s">
        <v>125</v>
      </c>
      <c r="C18" s="1" t="s">
        <v>134</v>
      </c>
      <c r="D18" s="20" t="s">
        <v>104</v>
      </c>
      <c r="E18" s="21">
        <v>6308961</v>
      </c>
      <c r="F18" s="1">
        <v>23423</v>
      </c>
    </row>
    <row r="20" spans="1:7" x14ac:dyDescent="0.25">
      <c r="B20" s="43" t="s">
        <v>105</v>
      </c>
      <c r="C20" s="43"/>
      <c r="D20" s="43"/>
    </row>
    <row r="21" spans="1:7" x14ac:dyDescent="0.25">
      <c r="B21" s="43"/>
      <c r="C21" s="43"/>
      <c r="D21" s="43"/>
    </row>
    <row r="24" spans="1:7" x14ac:dyDescent="0.25">
      <c r="C24" s="19" t="s">
        <v>135</v>
      </c>
      <c r="D24" s="1">
        <v>20000</v>
      </c>
      <c r="E24" s="1">
        <v>100000</v>
      </c>
      <c r="F24" s="1">
        <v>199728</v>
      </c>
      <c r="G24" s="1">
        <v>1212908</v>
      </c>
    </row>
    <row r="25" spans="1:7" x14ac:dyDescent="0.25">
      <c r="C25" s="19" t="s">
        <v>136</v>
      </c>
      <c r="D25" s="27">
        <v>0.1</v>
      </c>
      <c r="E25" s="27">
        <v>0.12</v>
      </c>
      <c r="F25" s="27">
        <v>0.03</v>
      </c>
      <c r="G25" s="27">
        <v>0.02</v>
      </c>
    </row>
    <row r="29" spans="1:7" x14ac:dyDescent="0.25">
      <c r="B29" s="43" t="s">
        <v>107</v>
      </c>
      <c r="C29" s="43"/>
      <c r="D29" s="43"/>
    </row>
    <row r="30" spans="1:7" x14ac:dyDescent="0.25">
      <c r="B30" s="43"/>
      <c r="C30" s="43"/>
      <c r="D30" s="43"/>
    </row>
    <row r="33" spans="2:8" x14ac:dyDescent="0.25">
      <c r="C33" t="s">
        <v>111</v>
      </c>
      <c r="E33" s="19" t="s">
        <v>112</v>
      </c>
      <c r="F33" s="19" t="s">
        <v>90</v>
      </c>
    </row>
    <row r="34" spans="2:8" x14ac:dyDescent="0.25">
      <c r="B34" s="22" t="s">
        <v>108</v>
      </c>
      <c r="C34">
        <f>LOOKUP(E34,G9:H12)</f>
        <v>0.12</v>
      </c>
      <c r="E34">
        <v>100000</v>
      </c>
      <c r="F34">
        <v>1238</v>
      </c>
    </row>
    <row r="35" spans="2:8" x14ac:dyDescent="0.25">
      <c r="B35" s="24" t="s">
        <v>109</v>
      </c>
      <c r="C35">
        <f>LOOKUP(E34,D24:G25)</f>
        <v>0.12</v>
      </c>
    </row>
    <row r="36" spans="2:8" x14ac:dyDescent="0.25">
      <c r="B36" s="23" t="s">
        <v>110</v>
      </c>
      <c r="C36" t="str">
        <f>LOOKUP(F34,A6:C18)</f>
        <v>teacher</v>
      </c>
    </row>
    <row r="37" spans="2:8" x14ac:dyDescent="0.25">
      <c r="B37" s="28" t="s">
        <v>137</v>
      </c>
      <c r="C37" s="19" t="s">
        <v>90</v>
      </c>
      <c r="D37" s="19" t="s">
        <v>1</v>
      </c>
      <c r="E37" s="19" t="s">
        <v>5</v>
      </c>
      <c r="F37" s="19" t="s">
        <v>91</v>
      </c>
      <c r="G37" s="19" t="s">
        <v>92</v>
      </c>
      <c r="H37" s="19" t="s">
        <v>10</v>
      </c>
    </row>
    <row r="38" spans="2:8" x14ac:dyDescent="0.25">
      <c r="C38" s="1">
        <v>1238</v>
      </c>
      <c r="D38" s="1" t="str">
        <f>LOOKUP($C$38,$A$6:$A$18,B6:B18)</f>
        <v xml:space="preserve">zia </v>
      </c>
      <c r="E38" s="1" t="str">
        <f t="shared" ref="E38:H38" si="0">LOOKUP($C$38,$A$6:$A$18,C6:C18)</f>
        <v>teacher</v>
      </c>
      <c r="F38" s="1" t="str">
        <f t="shared" si="0"/>
        <v>zia@gmail.com</v>
      </c>
      <c r="G38" s="1">
        <f t="shared" si="0"/>
        <v>4982046</v>
      </c>
      <c r="H38" s="1">
        <f t="shared" si="0"/>
        <v>42382</v>
      </c>
    </row>
  </sheetData>
  <mergeCells count="3">
    <mergeCell ref="A2:D3"/>
    <mergeCell ref="B20:D21"/>
    <mergeCell ref="B29:D30"/>
  </mergeCells>
  <conditionalFormatting sqref="B6:B18">
    <cfRule type="duplicateValues" dxfId="34" priority="3"/>
  </conditionalFormatting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6" r:id="rId11"/>
    <hyperlink ref="D17" r:id="rId12"/>
    <hyperlink ref="D18" r:id="rId1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D25" zoomScaleNormal="100" workbookViewId="0">
      <selection activeCell="D52" sqref="D52"/>
    </sheetView>
  </sheetViews>
  <sheetFormatPr defaultRowHeight="15" x14ac:dyDescent="0.25"/>
  <cols>
    <col min="1" max="1" width="19.140625" customWidth="1"/>
    <col min="2" max="2" width="9.85546875" customWidth="1"/>
    <col min="3" max="4" width="14.85546875" customWidth="1"/>
    <col min="5" max="5" width="24.7109375" customWidth="1"/>
    <col min="6" max="6" width="23" customWidth="1"/>
    <col min="7" max="7" width="21.42578125" customWidth="1"/>
    <col min="8" max="8" width="29.42578125" customWidth="1"/>
    <col min="9" max="9" width="29.140625" bestFit="1" customWidth="1"/>
  </cols>
  <sheetData>
    <row r="1" spans="1:8" x14ac:dyDescent="0.25">
      <c r="B1" s="45" t="s">
        <v>166</v>
      </c>
      <c r="C1" s="45"/>
      <c r="D1" s="45"/>
      <c r="E1" s="45"/>
      <c r="F1" s="45"/>
      <c r="G1" s="45"/>
    </row>
    <row r="2" spans="1:8" x14ac:dyDescent="0.25">
      <c r="B2" s="45"/>
      <c r="C2" s="45"/>
      <c r="D2" s="45"/>
      <c r="E2" s="45"/>
      <c r="F2" s="45"/>
      <c r="G2" s="45"/>
    </row>
    <row r="10" spans="1:8" x14ac:dyDescent="0.25">
      <c r="A10" s="29"/>
      <c r="B10" s="29"/>
      <c r="C10" s="29"/>
    </row>
    <row r="11" spans="1:8" x14ac:dyDescent="0.25">
      <c r="A11" s="29"/>
      <c r="B11" s="29"/>
      <c r="C11" s="29"/>
    </row>
    <row r="13" spans="1:8" x14ac:dyDescent="0.25">
      <c r="A13" s="36" t="s">
        <v>139</v>
      </c>
      <c r="B13" s="35" t="s">
        <v>138</v>
      </c>
      <c r="C13" s="36" t="s">
        <v>140</v>
      </c>
      <c r="D13" s="36" t="s">
        <v>141</v>
      </c>
      <c r="E13" s="36" t="s">
        <v>142</v>
      </c>
      <c r="F13" s="36" t="s">
        <v>143</v>
      </c>
      <c r="G13" s="37" t="s">
        <v>167</v>
      </c>
      <c r="H13" s="36" t="s">
        <v>168</v>
      </c>
    </row>
    <row r="14" spans="1:8" x14ac:dyDescent="0.25">
      <c r="A14" t="str">
        <f>PROPER("wajaht")</f>
        <v>Wajaht</v>
      </c>
      <c r="B14" s="33" t="s">
        <v>155</v>
      </c>
      <c r="C14" s="1" t="s">
        <v>157</v>
      </c>
      <c r="D14">
        <v>45000</v>
      </c>
      <c r="E14" s="32">
        <v>39824</v>
      </c>
      <c r="F14" s="1">
        <v>12</v>
      </c>
      <c r="G14" s="34"/>
    </row>
    <row r="15" spans="1:8" x14ac:dyDescent="0.25">
      <c r="A15" t="str">
        <f>PROPER("asgar")</f>
        <v>Asgar</v>
      </c>
      <c r="B15" s="33" t="s">
        <v>156</v>
      </c>
      <c r="C15" s="1" t="s">
        <v>158</v>
      </c>
      <c r="D15" s="1">
        <v>19700</v>
      </c>
      <c r="E15" s="32">
        <v>39479</v>
      </c>
      <c r="F15" s="1">
        <v>13</v>
      </c>
      <c r="G15" s="34"/>
    </row>
    <row r="16" spans="1:8" x14ac:dyDescent="0.25">
      <c r="A16" t="s">
        <v>145</v>
      </c>
      <c r="B16" s="33" t="s">
        <v>155</v>
      </c>
      <c r="C16" s="1" t="s">
        <v>157</v>
      </c>
      <c r="D16" s="1">
        <v>15000</v>
      </c>
      <c r="E16" s="32">
        <v>43911</v>
      </c>
      <c r="F16" s="1">
        <v>1.9</v>
      </c>
      <c r="G16" s="34"/>
    </row>
    <row r="17" spans="1:7" x14ac:dyDescent="0.25">
      <c r="A17" t="s">
        <v>146</v>
      </c>
      <c r="B17" s="33" t="s">
        <v>155</v>
      </c>
      <c r="C17" s="1" t="s">
        <v>157</v>
      </c>
      <c r="D17" s="1">
        <v>35000</v>
      </c>
      <c r="E17" s="32">
        <v>43912</v>
      </c>
      <c r="F17" s="1">
        <v>1.9</v>
      </c>
      <c r="G17" s="34"/>
    </row>
    <row r="18" spans="1:7" x14ac:dyDescent="0.25">
      <c r="A18" t="s">
        <v>147</v>
      </c>
      <c r="B18" s="33" t="s">
        <v>156</v>
      </c>
      <c r="C18" s="1" t="s">
        <v>157</v>
      </c>
      <c r="D18" s="1">
        <v>29000</v>
      </c>
      <c r="E18" s="32">
        <v>41014</v>
      </c>
      <c r="F18" s="1">
        <v>9</v>
      </c>
      <c r="G18" s="34"/>
    </row>
    <row r="19" spans="1:7" x14ac:dyDescent="0.25">
      <c r="A19" t="s">
        <v>148</v>
      </c>
      <c r="B19" s="33" t="s">
        <v>155</v>
      </c>
      <c r="C19" s="1" t="s">
        <v>158</v>
      </c>
      <c r="D19" s="1">
        <v>28000</v>
      </c>
      <c r="E19" s="32">
        <v>40345</v>
      </c>
      <c r="F19" s="1">
        <v>11</v>
      </c>
      <c r="G19" s="34"/>
    </row>
    <row r="20" spans="1:7" x14ac:dyDescent="0.25">
      <c r="A20" t="s">
        <v>149</v>
      </c>
      <c r="B20" s="33" t="s">
        <v>156</v>
      </c>
      <c r="C20" s="1" t="s">
        <v>157</v>
      </c>
      <c r="D20" s="1">
        <v>25000</v>
      </c>
      <c r="E20" s="32">
        <v>44217</v>
      </c>
      <c r="F20" s="1">
        <v>1</v>
      </c>
      <c r="G20" s="34"/>
    </row>
    <row r="21" spans="1:7" x14ac:dyDescent="0.25">
      <c r="A21" t="s">
        <v>150</v>
      </c>
      <c r="B21" s="33" t="s">
        <v>156</v>
      </c>
      <c r="C21" s="1" t="s">
        <v>158</v>
      </c>
      <c r="D21" s="1">
        <v>25000</v>
      </c>
      <c r="E21" s="32">
        <v>42934</v>
      </c>
      <c r="F21" s="1">
        <v>4</v>
      </c>
      <c r="G21" s="34"/>
    </row>
    <row r="22" spans="1:7" x14ac:dyDescent="0.25">
      <c r="A22" t="s">
        <v>151</v>
      </c>
      <c r="B22" s="33" t="s">
        <v>155</v>
      </c>
      <c r="C22" s="1" t="s">
        <v>157</v>
      </c>
      <c r="D22" s="1">
        <v>32000</v>
      </c>
      <c r="E22" s="32">
        <v>42601</v>
      </c>
      <c r="F22" s="1">
        <v>5</v>
      </c>
      <c r="G22" s="34"/>
    </row>
    <row r="23" spans="1:7" x14ac:dyDescent="0.25">
      <c r="A23" t="s">
        <v>152</v>
      </c>
      <c r="B23" s="33" t="s">
        <v>156</v>
      </c>
      <c r="C23" s="1" t="s">
        <v>158</v>
      </c>
      <c r="D23" s="1">
        <v>22000</v>
      </c>
      <c r="E23" s="32">
        <v>44490</v>
      </c>
      <c r="F23" s="1">
        <v>0.3</v>
      </c>
      <c r="G23" s="34"/>
    </row>
    <row r="24" spans="1:7" x14ac:dyDescent="0.25">
      <c r="A24" t="s">
        <v>153</v>
      </c>
      <c r="B24" s="33" t="s">
        <v>155</v>
      </c>
      <c r="C24" s="1" t="s">
        <v>158</v>
      </c>
      <c r="D24" s="1">
        <v>18000</v>
      </c>
      <c r="E24" s="32">
        <v>44618</v>
      </c>
      <c r="F24" s="1">
        <v>0.1</v>
      </c>
      <c r="G24" s="34"/>
    </row>
    <row r="25" spans="1:7" x14ac:dyDescent="0.25">
      <c r="A25" t="s">
        <v>144</v>
      </c>
      <c r="B25" s="33" t="s">
        <v>156</v>
      </c>
      <c r="C25" s="1" t="s">
        <v>158</v>
      </c>
      <c r="D25" s="1">
        <v>27000</v>
      </c>
      <c r="E25" s="32">
        <v>43356</v>
      </c>
      <c r="F25" s="1">
        <v>13</v>
      </c>
      <c r="G25" s="34"/>
    </row>
    <row r="26" spans="1:7" x14ac:dyDescent="0.25">
      <c r="A26" t="s">
        <v>148</v>
      </c>
      <c r="B26" s="33" t="s">
        <v>156</v>
      </c>
      <c r="C26" s="1" t="s">
        <v>157</v>
      </c>
      <c r="D26" s="1">
        <v>27000</v>
      </c>
      <c r="E26" s="32">
        <v>43357</v>
      </c>
      <c r="F26" s="1">
        <v>12</v>
      </c>
      <c r="G26" s="34"/>
    </row>
    <row r="27" spans="1:7" x14ac:dyDescent="0.25">
      <c r="A27" t="s">
        <v>154</v>
      </c>
      <c r="B27" s="38" t="s">
        <v>155</v>
      </c>
      <c r="C27" s="39" t="s">
        <v>158</v>
      </c>
      <c r="D27" s="39">
        <v>38000</v>
      </c>
      <c r="E27" s="40">
        <v>39078</v>
      </c>
      <c r="F27" s="39">
        <v>15</v>
      </c>
      <c r="G27" s="41"/>
    </row>
    <row r="29" spans="1:7" x14ac:dyDescent="0.25">
      <c r="A29" s="29"/>
      <c r="B29" s="29"/>
      <c r="C29" s="29"/>
    </row>
    <row r="30" spans="1:7" x14ac:dyDescent="0.25">
      <c r="A30" s="29"/>
      <c r="B30" s="29"/>
      <c r="C30" s="29"/>
    </row>
    <row r="39" spans="1:7" x14ac:dyDescent="0.25">
      <c r="A39" t="s">
        <v>139</v>
      </c>
      <c r="B39" t="s">
        <v>141</v>
      </c>
      <c r="C39" t="s">
        <v>159</v>
      </c>
      <c r="D39" t="s">
        <v>160</v>
      </c>
      <c r="E39" t="s">
        <v>162</v>
      </c>
      <c r="F39" t="s">
        <v>164</v>
      </c>
      <c r="G39" t="s">
        <v>163</v>
      </c>
    </row>
    <row r="40" spans="1:7" x14ac:dyDescent="0.25">
      <c r="A40" t="str">
        <f>PROPER("wajaht")</f>
        <v>Wajaht</v>
      </c>
      <c r="B40">
        <v>45000</v>
      </c>
      <c r="C40" s="31" t="s">
        <v>161</v>
      </c>
      <c r="D40" t="s">
        <v>48</v>
      </c>
      <c r="F40" t="str">
        <f>TRIM(E40)</f>
        <v/>
      </c>
    </row>
    <row r="41" spans="1:7" x14ac:dyDescent="0.25">
      <c r="A41" t="str">
        <f>PROPER("asgar")</f>
        <v>Asgar</v>
      </c>
      <c r="B41">
        <v>19700</v>
      </c>
      <c r="C41" t="s">
        <v>161</v>
      </c>
      <c r="D41" t="s">
        <v>47</v>
      </c>
      <c r="F41" t="str">
        <f t="shared" ref="F41:F53" si="0">TRIM(E41)</f>
        <v/>
      </c>
    </row>
    <row r="42" spans="1:7" x14ac:dyDescent="0.25">
      <c r="A42" t="s">
        <v>145</v>
      </c>
      <c r="B42">
        <v>15000</v>
      </c>
      <c r="C42" t="s">
        <v>48</v>
      </c>
      <c r="D42" t="s">
        <v>48</v>
      </c>
      <c r="F42" t="str">
        <f t="shared" si="0"/>
        <v/>
      </c>
    </row>
    <row r="43" spans="1:7" x14ac:dyDescent="0.25">
      <c r="A43" t="s">
        <v>146</v>
      </c>
      <c r="B43">
        <v>35000</v>
      </c>
      <c r="C43" t="s">
        <v>48</v>
      </c>
      <c r="D43" t="s">
        <v>47</v>
      </c>
      <c r="F43" t="str">
        <f t="shared" si="0"/>
        <v/>
      </c>
    </row>
    <row r="44" spans="1:7" x14ac:dyDescent="0.25">
      <c r="A44" t="s">
        <v>147</v>
      </c>
      <c r="B44">
        <v>29000</v>
      </c>
      <c r="C44" t="s">
        <v>48</v>
      </c>
      <c r="D44" t="s">
        <v>48</v>
      </c>
      <c r="F44" t="str">
        <f t="shared" si="0"/>
        <v/>
      </c>
    </row>
    <row r="45" spans="1:7" x14ac:dyDescent="0.25">
      <c r="A45" t="s">
        <v>148</v>
      </c>
      <c r="B45">
        <v>28000</v>
      </c>
      <c r="C45" t="s">
        <v>161</v>
      </c>
      <c r="D45" t="s">
        <v>48</v>
      </c>
      <c r="F45" t="str">
        <f t="shared" si="0"/>
        <v/>
      </c>
    </row>
    <row r="46" spans="1:7" x14ac:dyDescent="0.25">
      <c r="A46" t="s">
        <v>149</v>
      </c>
      <c r="B46">
        <v>25000</v>
      </c>
      <c r="C46" t="s">
        <v>161</v>
      </c>
      <c r="D46" t="s">
        <v>47</v>
      </c>
      <c r="F46" t="str">
        <f t="shared" si="0"/>
        <v/>
      </c>
    </row>
    <row r="47" spans="1:7" x14ac:dyDescent="0.25">
      <c r="A47" t="s">
        <v>150</v>
      </c>
      <c r="B47">
        <v>25000</v>
      </c>
      <c r="C47" t="s">
        <v>161</v>
      </c>
      <c r="D47" t="s">
        <v>48</v>
      </c>
      <c r="F47" t="str">
        <f t="shared" si="0"/>
        <v/>
      </c>
    </row>
    <row r="48" spans="1:7" x14ac:dyDescent="0.25">
      <c r="A48" t="s">
        <v>151</v>
      </c>
      <c r="B48">
        <v>32000</v>
      </c>
      <c r="C48" t="s">
        <v>161</v>
      </c>
      <c r="D48" t="s">
        <v>48</v>
      </c>
      <c r="F48" t="str">
        <f t="shared" si="0"/>
        <v/>
      </c>
    </row>
    <row r="49" spans="1:6" x14ac:dyDescent="0.25">
      <c r="A49" t="s">
        <v>152</v>
      </c>
      <c r="B49">
        <v>22000</v>
      </c>
      <c r="C49" t="s">
        <v>48</v>
      </c>
      <c r="D49" t="s">
        <v>47</v>
      </c>
      <c r="F49" t="str">
        <f t="shared" si="0"/>
        <v/>
      </c>
    </row>
    <row r="50" spans="1:6" x14ac:dyDescent="0.25">
      <c r="A50" t="s">
        <v>153</v>
      </c>
      <c r="B50">
        <v>18000</v>
      </c>
      <c r="C50" t="s">
        <v>48</v>
      </c>
      <c r="D50" t="s">
        <v>48</v>
      </c>
      <c r="F50" t="str">
        <f t="shared" si="0"/>
        <v/>
      </c>
    </row>
    <row r="51" spans="1:6" x14ac:dyDescent="0.25">
      <c r="A51" t="s">
        <v>144</v>
      </c>
      <c r="B51">
        <v>27000</v>
      </c>
      <c r="C51" t="s">
        <v>161</v>
      </c>
      <c r="D51" t="s">
        <v>47</v>
      </c>
      <c r="F51" t="str">
        <f t="shared" si="0"/>
        <v/>
      </c>
    </row>
    <row r="52" spans="1:6" x14ac:dyDescent="0.25">
      <c r="A52" t="s">
        <v>148</v>
      </c>
      <c r="B52">
        <v>27000</v>
      </c>
      <c r="C52" t="s">
        <v>48</v>
      </c>
      <c r="D52" t="s">
        <v>48</v>
      </c>
      <c r="F52" t="str">
        <f t="shared" si="0"/>
        <v/>
      </c>
    </row>
    <row r="53" spans="1:6" x14ac:dyDescent="0.25">
      <c r="A53" t="s">
        <v>154</v>
      </c>
      <c r="B53">
        <v>38000</v>
      </c>
      <c r="C53" t="s">
        <v>161</v>
      </c>
      <c r="D53" t="s">
        <v>48</v>
      </c>
      <c r="F53" t="str">
        <f t="shared" si="0"/>
        <v/>
      </c>
    </row>
  </sheetData>
  <mergeCells count="1">
    <mergeCell ref="B1:G2"/>
  </mergeCells>
  <conditionalFormatting sqref="G40:G53">
    <cfRule type="containsText" dxfId="33" priority="2" operator="containsText" text="SORRY">
      <formula>NOT(ISERROR(SEARCH("SORRY",G40)))</formula>
    </cfRule>
    <cfRule type="cellIs" dxfId="32" priority="3" operator="greaterThan">
      <formula>15000</formula>
    </cfRule>
    <cfRule type="containsText" dxfId="31" priority="4" operator="containsText" text="SORRY">
      <formula>NOT(ISERROR(SEARCH("SORRY",G40)))</formula>
    </cfRule>
    <cfRule type="cellIs" dxfId="30" priority="5" operator="greaterThan">
      <formula>15000</formula>
    </cfRule>
  </conditionalFormatting>
  <conditionalFormatting sqref="H14:H27">
    <cfRule type="containsText" dxfId="29" priority="1" operator="containsText" text="SORRY">
      <formula>NOT(ISERROR(SEARCH("SORRY",H14)))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B55" workbookViewId="0">
      <selection activeCell="G43" sqref="G43"/>
    </sheetView>
  </sheetViews>
  <sheetFormatPr defaultRowHeight="15" x14ac:dyDescent="0.25"/>
  <cols>
    <col min="1" max="1" width="19.140625" customWidth="1"/>
    <col min="2" max="2" width="9.85546875" customWidth="1"/>
    <col min="3" max="4" width="14.85546875" customWidth="1"/>
    <col min="5" max="5" width="24.7109375" customWidth="1"/>
    <col min="6" max="6" width="23" customWidth="1"/>
    <col min="7" max="7" width="21.42578125" customWidth="1"/>
    <col min="8" max="8" width="29.42578125" customWidth="1"/>
    <col min="9" max="9" width="29.140625" bestFit="1" customWidth="1"/>
  </cols>
  <sheetData>
    <row r="1" spans="1:9" x14ac:dyDescent="0.25">
      <c r="B1" s="45" t="s">
        <v>166</v>
      </c>
      <c r="C1" s="45"/>
      <c r="D1" s="45"/>
      <c r="E1" s="45"/>
      <c r="F1" s="45"/>
      <c r="G1" s="45"/>
    </row>
    <row r="2" spans="1:9" x14ac:dyDescent="0.25">
      <c r="B2" s="45"/>
      <c r="C2" s="45"/>
      <c r="D2" s="45"/>
      <c r="E2" s="45"/>
      <c r="F2" s="45"/>
      <c r="G2" s="45"/>
    </row>
    <row r="10" spans="1:9" x14ac:dyDescent="0.25">
      <c r="A10" s="30"/>
      <c r="B10" s="30"/>
      <c r="C10" s="30"/>
    </row>
    <row r="11" spans="1:9" x14ac:dyDescent="0.25">
      <c r="A11" s="30"/>
      <c r="B11" s="30"/>
      <c r="C11" s="30"/>
    </row>
    <row r="13" spans="1:9" x14ac:dyDescent="0.25">
      <c r="A13" s="36" t="s">
        <v>139</v>
      </c>
      <c r="B13" s="35" t="s">
        <v>138</v>
      </c>
      <c r="C13" s="36" t="s">
        <v>140</v>
      </c>
      <c r="D13" s="36" t="s">
        <v>141</v>
      </c>
      <c r="E13" s="36" t="s">
        <v>142</v>
      </c>
      <c r="F13" s="36" t="s">
        <v>165</v>
      </c>
      <c r="G13" s="36" t="s">
        <v>143</v>
      </c>
      <c r="H13" s="37" t="s">
        <v>167</v>
      </c>
      <c r="I13" s="36" t="s">
        <v>168</v>
      </c>
    </row>
    <row r="14" spans="1:9" x14ac:dyDescent="0.25">
      <c r="A14" t="str">
        <f>PROPER("wajaht")</f>
        <v>Wajaht</v>
      </c>
      <c r="B14" s="33" t="s">
        <v>155</v>
      </c>
      <c r="C14" s="1" t="s">
        <v>157</v>
      </c>
      <c r="D14">
        <v>45000</v>
      </c>
      <c r="E14" s="32">
        <v>39824</v>
      </c>
      <c r="F14" s="32"/>
      <c r="G14" s="1">
        <v>12</v>
      </c>
      <c r="H14" s="34" t="str">
        <f t="shared" ref="H14:H27" si="0">IF(AND(B14="full time",G14&gt;3),"ELIGIBLE FOR 10%",IF(OR(D14&lt;20000),"ELIGIBLE FOR 15%","NOT ELIGIBLE"))</f>
        <v>ELIGIBLE FOR 10%</v>
      </c>
      <c r="I14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4500</v>
      </c>
    </row>
    <row r="15" spans="1:9" x14ac:dyDescent="0.25">
      <c r="A15" t="str">
        <f>PROPER("asgar")</f>
        <v>Asgar</v>
      </c>
      <c r="B15" s="33" t="s">
        <v>156</v>
      </c>
      <c r="C15" s="1" t="s">
        <v>158</v>
      </c>
      <c r="D15" s="1">
        <v>19700</v>
      </c>
      <c r="E15" s="32">
        <v>39479</v>
      </c>
      <c r="F15" s="32"/>
      <c r="G15" s="1">
        <v>13</v>
      </c>
      <c r="H15" s="34" t="str">
        <f t="shared" si="0"/>
        <v>ELIGIBLE FOR 15%</v>
      </c>
      <c r="I15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2955</v>
      </c>
    </row>
    <row r="16" spans="1:9" x14ac:dyDescent="0.25">
      <c r="A16" t="s">
        <v>145</v>
      </c>
      <c r="B16" s="33" t="s">
        <v>155</v>
      </c>
      <c r="C16" s="1" t="s">
        <v>157</v>
      </c>
      <c r="D16" s="1">
        <v>15000</v>
      </c>
      <c r="E16" s="32">
        <v>43911</v>
      </c>
      <c r="F16" s="32"/>
      <c r="G16" s="1">
        <v>1.9</v>
      </c>
      <c r="H16" s="34" t="str">
        <f t="shared" si="0"/>
        <v>ELIGIBLE FOR 15%</v>
      </c>
      <c r="I16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2250</v>
      </c>
    </row>
    <row r="17" spans="1:9" x14ac:dyDescent="0.25">
      <c r="A17" t="s">
        <v>146</v>
      </c>
      <c r="B17" s="33" t="s">
        <v>155</v>
      </c>
      <c r="C17" s="1" t="s">
        <v>157</v>
      </c>
      <c r="D17" s="1">
        <v>35000</v>
      </c>
      <c r="E17" s="32">
        <v>43912</v>
      </c>
      <c r="F17" s="32"/>
      <c r="G17" s="1">
        <v>1.9</v>
      </c>
      <c r="H17" s="34" t="str">
        <f t="shared" si="0"/>
        <v>NOT ELIGIBLE</v>
      </c>
      <c r="I17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18" spans="1:9" x14ac:dyDescent="0.25">
      <c r="A18" t="s">
        <v>147</v>
      </c>
      <c r="B18" s="33" t="s">
        <v>156</v>
      </c>
      <c r="C18" s="1" t="s">
        <v>157</v>
      </c>
      <c r="D18" s="1">
        <v>29000</v>
      </c>
      <c r="E18" s="32">
        <v>41014</v>
      </c>
      <c r="F18" s="32"/>
      <c r="G18" s="1">
        <v>9</v>
      </c>
      <c r="H18" s="34" t="str">
        <f t="shared" si="0"/>
        <v>NOT ELIGIBLE</v>
      </c>
      <c r="I18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19" spans="1:9" x14ac:dyDescent="0.25">
      <c r="A19" t="s">
        <v>148</v>
      </c>
      <c r="B19" s="33" t="s">
        <v>155</v>
      </c>
      <c r="C19" s="1" t="s">
        <v>158</v>
      </c>
      <c r="D19" s="1">
        <v>28000</v>
      </c>
      <c r="E19" s="32">
        <v>40345</v>
      </c>
      <c r="F19" s="32"/>
      <c r="G19" s="1">
        <v>11</v>
      </c>
      <c r="H19" s="34" t="str">
        <f t="shared" si="0"/>
        <v>ELIGIBLE FOR 10%</v>
      </c>
      <c r="I19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2800</v>
      </c>
    </row>
    <row r="20" spans="1:9" x14ac:dyDescent="0.25">
      <c r="A20" t="s">
        <v>149</v>
      </c>
      <c r="B20" s="33" t="s">
        <v>156</v>
      </c>
      <c r="C20" s="1" t="s">
        <v>157</v>
      </c>
      <c r="D20" s="1">
        <v>25000</v>
      </c>
      <c r="E20" s="32">
        <v>44217</v>
      </c>
      <c r="F20" s="32"/>
      <c r="G20" s="1">
        <v>1</v>
      </c>
      <c r="H20" s="34" t="str">
        <f t="shared" si="0"/>
        <v>NOT ELIGIBLE</v>
      </c>
      <c r="I20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1" spans="1:9" x14ac:dyDescent="0.25">
      <c r="A21" t="s">
        <v>150</v>
      </c>
      <c r="B21" s="33" t="s">
        <v>156</v>
      </c>
      <c r="C21" s="1" t="s">
        <v>158</v>
      </c>
      <c r="D21" s="1">
        <v>25000</v>
      </c>
      <c r="E21" s="32">
        <v>42934</v>
      </c>
      <c r="F21" s="32"/>
      <c r="G21" s="1">
        <v>4</v>
      </c>
      <c r="H21" s="34" t="str">
        <f t="shared" si="0"/>
        <v>NOT ELIGIBLE</v>
      </c>
      <c r="I21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2" spans="1:9" x14ac:dyDescent="0.25">
      <c r="A22" t="s">
        <v>151</v>
      </c>
      <c r="B22" s="33" t="s">
        <v>155</v>
      </c>
      <c r="C22" s="1" t="s">
        <v>157</v>
      </c>
      <c r="D22" s="1">
        <v>32000</v>
      </c>
      <c r="E22" s="32">
        <v>42601</v>
      </c>
      <c r="F22" s="32"/>
      <c r="G22" s="1">
        <v>5</v>
      </c>
      <c r="H22" s="34" t="str">
        <f t="shared" si="0"/>
        <v>ELIGIBLE FOR 10%</v>
      </c>
      <c r="I22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3200</v>
      </c>
    </row>
    <row r="23" spans="1:9" x14ac:dyDescent="0.25">
      <c r="A23" t="s">
        <v>152</v>
      </c>
      <c r="B23" s="33" t="s">
        <v>156</v>
      </c>
      <c r="C23" s="1" t="s">
        <v>158</v>
      </c>
      <c r="D23" s="1">
        <v>22000</v>
      </c>
      <c r="E23" s="32">
        <v>44490</v>
      </c>
      <c r="F23" s="32"/>
      <c r="G23" s="1">
        <v>0.3</v>
      </c>
      <c r="H23" s="34" t="str">
        <f t="shared" si="0"/>
        <v>NOT ELIGIBLE</v>
      </c>
      <c r="I23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4" spans="1:9" x14ac:dyDescent="0.25">
      <c r="A24" t="s">
        <v>153</v>
      </c>
      <c r="B24" s="33" t="s">
        <v>155</v>
      </c>
      <c r="C24" s="1" t="s">
        <v>158</v>
      </c>
      <c r="D24" s="1">
        <v>18000</v>
      </c>
      <c r="E24" s="32">
        <v>44618</v>
      </c>
      <c r="F24" s="32"/>
      <c r="G24" s="1">
        <v>0.1</v>
      </c>
      <c r="H24" s="34" t="str">
        <f t="shared" si="0"/>
        <v>ELIGIBLE FOR 15%</v>
      </c>
      <c r="I24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2700</v>
      </c>
    </row>
    <row r="25" spans="1:9" x14ac:dyDescent="0.25">
      <c r="A25" t="s">
        <v>144</v>
      </c>
      <c r="B25" s="33" t="s">
        <v>156</v>
      </c>
      <c r="C25" s="1" t="s">
        <v>158</v>
      </c>
      <c r="D25" s="1">
        <v>27000</v>
      </c>
      <c r="E25" s="32">
        <v>43356</v>
      </c>
      <c r="F25" s="32"/>
      <c r="G25" s="1">
        <v>13</v>
      </c>
      <c r="H25" s="34" t="str">
        <f t="shared" si="0"/>
        <v>NOT ELIGIBLE</v>
      </c>
      <c r="I25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6" spans="1:9" x14ac:dyDescent="0.25">
      <c r="A26" t="s">
        <v>148</v>
      </c>
      <c r="B26" s="33" t="s">
        <v>156</v>
      </c>
      <c r="C26" s="1" t="s">
        <v>157</v>
      </c>
      <c r="D26" s="1">
        <v>27000</v>
      </c>
      <c r="E26" s="32">
        <v>43357</v>
      </c>
      <c r="F26" s="32"/>
      <c r="G26" s="1">
        <v>12</v>
      </c>
      <c r="H26" s="34" t="str">
        <f t="shared" si="0"/>
        <v>NOT ELIGIBLE</v>
      </c>
      <c r="I26" t="str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SORRY</v>
      </c>
    </row>
    <row r="27" spans="1:9" x14ac:dyDescent="0.25">
      <c r="A27" t="s">
        <v>154</v>
      </c>
      <c r="B27" s="38" t="s">
        <v>155</v>
      </c>
      <c r="C27" s="39" t="s">
        <v>158</v>
      </c>
      <c r="D27" s="39">
        <v>38000</v>
      </c>
      <c r="E27" s="40">
        <v>39078</v>
      </c>
      <c r="F27" s="40"/>
      <c r="G27" s="39">
        <v>15</v>
      </c>
      <c r="H27" s="41" t="str">
        <f t="shared" si="0"/>
        <v>ELIGIBLE FOR 10%</v>
      </c>
      <c r="I27">
        <f>IF(Table13[[#This Row],[RAMADAN BONUS ELIGIBLITIY]]="ELIGIBLE FOR 10%",Table13[[#This Row],[SALARY]]*10%,IF(Table13[[#This Row],[RAMADAN BONUS ELIGIBLITIY]]="ELIGIBLE FOR 15%",Table13[[#This Row],[SALARY]]*15%,IF(Table13[[#This Row],[RAMADAN BONUS ELIGIBLITIY]]="NOT ELIGIBLE","SORRY")))</f>
        <v>3800</v>
      </c>
    </row>
    <row r="29" spans="1:9" x14ac:dyDescent="0.25">
      <c r="A29" s="30"/>
      <c r="B29" s="30"/>
      <c r="C29" s="30"/>
    </row>
    <row r="30" spans="1:9" x14ac:dyDescent="0.25">
      <c r="A30" s="30"/>
      <c r="B30" s="30"/>
      <c r="C30" s="30"/>
    </row>
    <row r="39" spans="1:7" x14ac:dyDescent="0.25">
      <c r="A39" t="s">
        <v>139</v>
      </c>
      <c r="B39" t="s">
        <v>141</v>
      </c>
      <c r="C39" t="s">
        <v>159</v>
      </c>
      <c r="D39" t="s">
        <v>160</v>
      </c>
      <c r="E39" t="s">
        <v>162</v>
      </c>
      <c r="F39" t="s">
        <v>164</v>
      </c>
      <c r="G39" t="s">
        <v>163</v>
      </c>
    </row>
    <row r="40" spans="1:7" x14ac:dyDescent="0.25">
      <c r="A40" t="str">
        <f>PROPER("wajaht")</f>
        <v>Wajaht</v>
      </c>
      <c r="B40">
        <v>45000</v>
      </c>
      <c r="C40" s="31" t="s">
        <v>161</v>
      </c>
      <c r="D40" t="s">
        <v>48</v>
      </c>
      <c r="E40" t="str">
        <f>IF(_xlfn.XOR(C40="NO",D40="NO")," ELIGIBLE ",IF(AND(C40="NO",D40="NO"),"ELIGIBLE FOR DOUBLE"," NOT ELIGIBLE"))</f>
        <v xml:space="preserve"> ELIGIBLE </v>
      </c>
      <c r="F40" t="str">
        <f>TRIM(E40)</f>
        <v>ELIGIBLE</v>
      </c>
      <c r="G40">
        <f>IF(F40="NOT ELIGIBLE","SORRY",IF(F40="ELIGIBLE",B40*30%,IF(F40="ELIGIBLE FOR DOUBLE",B40*60%)))</f>
        <v>13500</v>
      </c>
    </row>
    <row r="41" spans="1:7" x14ac:dyDescent="0.25">
      <c r="A41" t="str">
        <f>PROPER("asgar")</f>
        <v>Asgar</v>
      </c>
      <c r="B41">
        <v>19700</v>
      </c>
      <c r="C41" t="s">
        <v>161</v>
      </c>
      <c r="D41" t="s">
        <v>47</v>
      </c>
      <c r="E41" t="str">
        <f t="shared" ref="E41:E53" si="1">IF(_xlfn.XOR(C41="NO",D41="NO")," ELIGIBLE ",IF(AND(C41="NO",D41="NO"),"ELIGIBLE FOR DOUBLE"," NOT ELIGIBLE"))</f>
        <v xml:space="preserve"> NOT ELIGIBLE</v>
      </c>
      <c r="F41" t="str">
        <f t="shared" ref="F41:F53" si="2">TRIM(E41)</f>
        <v>NOT ELIGIBLE</v>
      </c>
      <c r="G41" t="str">
        <f t="shared" ref="G41:G53" si="3">IF(F41="NOT ELIGIBLE","SORRY",IF(F41="ELIGIBLE",B41*30%,IF(F41="ELIGIBLE FOR DOUBLE",B41*60%)))</f>
        <v>SORRY</v>
      </c>
    </row>
    <row r="42" spans="1:7" x14ac:dyDescent="0.25">
      <c r="A42" t="s">
        <v>145</v>
      </c>
      <c r="B42">
        <v>15000</v>
      </c>
      <c r="C42" t="s">
        <v>48</v>
      </c>
      <c r="D42" t="s">
        <v>48</v>
      </c>
      <c r="E42" t="str">
        <f t="shared" si="1"/>
        <v>ELIGIBLE FOR DOUBLE</v>
      </c>
      <c r="F42" t="str">
        <f t="shared" si="2"/>
        <v>ELIGIBLE FOR DOUBLE</v>
      </c>
      <c r="G42">
        <f t="shared" si="3"/>
        <v>9000</v>
      </c>
    </row>
    <row r="43" spans="1:7" x14ac:dyDescent="0.25">
      <c r="A43" t="s">
        <v>146</v>
      </c>
      <c r="B43">
        <v>35000</v>
      </c>
      <c r="C43" t="s">
        <v>48</v>
      </c>
      <c r="D43" t="s">
        <v>47</v>
      </c>
      <c r="E43" t="str">
        <f t="shared" si="1"/>
        <v xml:space="preserve"> ELIGIBLE </v>
      </c>
      <c r="F43" t="str">
        <f t="shared" si="2"/>
        <v>ELIGIBLE</v>
      </c>
      <c r="G43">
        <f t="shared" si="3"/>
        <v>10500</v>
      </c>
    </row>
    <row r="44" spans="1:7" x14ac:dyDescent="0.25">
      <c r="A44" t="s">
        <v>147</v>
      </c>
      <c r="B44">
        <v>29000</v>
      </c>
      <c r="C44" t="s">
        <v>48</v>
      </c>
      <c r="D44" t="s">
        <v>48</v>
      </c>
      <c r="E44" t="str">
        <f t="shared" si="1"/>
        <v>ELIGIBLE FOR DOUBLE</v>
      </c>
      <c r="F44" t="str">
        <f t="shared" si="2"/>
        <v>ELIGIBLE FOR DOUBLE</v>
      </c>
      <c r="G44">
        <f t="shared" si="3"/>
        <v>17400</v>
      </c>
    </row>
    <row r="45" spans="1:7" x14ac:dyDescent="0.25">
      <c r="A45" t="s">
        <v>148</v>
      </c>
      <c r="B45">
        <v>28000</v>
      </c>
      <c r="C45" t="s">
        <v>161</v>
      </c>
      <c r="D45" t="s">
        <v>48</v>
      </c>
      <c r="E45" t="str">
        <f t="shared" si="1"/>
        <v xml:space="preserve"> ELIGIBLE </v>
      </c>
      <c r="F45" t="str">
        <f t="shared" si="2"/>
        <v>ELIGIBLE</v>
      </c>
      <c r="G45">
        <f t="shared" si="3"/>
        <v>8400</v>
      </c>
    </row>
    <row r="46" spans="1:7" x14ac:dyDescent="0.25">
      <c r="A46" t="s">
        <v>149</v>
      </c>
      <c r="B46">
        <v>25000</v>
      </c>
      <c r="C46" t="s">
        <v>161</v>
      </c>
      <c r="D46" t="s">
        <v>47</v>
      </c>
      <c r="E46" t="str">
        <f t="shared" si="1"/>
        <v xml:space="preserve"> NOT ELIGIBLE</v>
      </c>
      <c r="F46" t="str">
        <f t="shared" si="2"/>
        <v>NOT ELIGIBLE</v>
      </c>
      <c r="G46" t="str">
        <f t="shared" si="3"/>
        <v>SORRY</v>
      </c>
    </row>
    <row r="47" spans="1:7" x14ac:dyDescent="0.25">
      <c r="A47" t="s">
        <v>150</v>
      </c>
      <c r="B47">
        <v>25000</v>
      </c>
      <c r="C47" t="s">
        <v>161</v>
      </c>
      <c r="D47" t="s">
        <v>48</v>
      </c>
      <c r="E47" t="str">
        <f t="shared" si="1"/>
        <v xml:space="preserve"> ELIGIBLE </v>
      </c>
      <c r="F47" t="str">
        <f t="shared" si="2"/>
        <v>ELIGIBLE</v>
      </c>
      <c r="G47">
        <f t="shared" si="3"/>
        <v>7500</v>
      </c>
    </row>
    <row r="48" spans="1:7" x14ac:dyDescent="0.25">
      <c r="A48" t="s">
        <v>151</v>
      </c>
      <c r="B48">
        <v>32000</v>
      </c>
      <c r="C48" t="s">
        <v>161</v>
      </c>
      <c r="D48" t="s">
        <v>48</v>
      </c>
      <c r="E48" t="str">
        <f t="shared" si="1"/>
        <v xml:space="preserve"> ELIGIBLE </v>
      </c>
      <c r="F48" t="str">
        <f t="shared" si="2"/>
        <v>ELIGIBLE</v>
      </c>
      <c r="G48">
        <f t="shared" si="3"/>
        <v>9600</v>
      </c>
    </row>
    <row r="49" spans="1:7" x14ac:dyDescent="0.25">
      <c r="A49" t="s">
        <v>152</v>
      </c>
      <c r="B49">
        <v>22000</v>
      </c>
      <c r="C49" t="s">
        <v>48</v>
      </c>
      <c r="D49" t="s">
        <v>47</v>
      </c>
      <c r="E49" t="str">
        <f t="shared" si="1"/>
        <v xml:space="preserve"> ELIGIBLE </v>
      </c>
      <c r="F49" t="str">
        <f t="shared" si="2"/>
        <v>ELIGIBLE</v>
      </c>
      <c r="G49">
        <f t="shared" si="3"/>
        <v>6600</v>
      </c>
    </row>
    <row r="50" spans="1:7" x14ac:dyDescent="0.25">
      <c r="A50" t="s">
        <v>153</v>
      </c>
      <c r="B50">
        <v>18000</v>
      </c>
      <c r="C50" t="s">
        <v>48</v>
      </c>
      <c r="D50" t="s">
        <v>48</v>
      </c>
      <c r="E50" t="str">
        <f t="shared" si="1"/>
        <v>ELIGIBLE FOR DOUBLE</v>
      </c>
      <c r="F50" t="str">
        <f t="shared" si="2"/>
        <v>ELIGIBLE FOR DOUBLE</v>
      </c>
      <c r="G50">
        <f t="shared" si="3"/>
        <v>10800</v>
      </c>
    </row>
    <row r="51" spans="1:7" x14ac:dyDescent="0.25">
      <c r="A51" t="s">
        <v>144</v>
      </c>
      <c r="B51">
        <v>27000</v>
      </c>
      <c r="C51" t="s">
        <v>161</v>
      </c>
      <c r="D51" t="s">
        <v>47</v>
      </c>
      <c r="E51" t="str">
        <f t="shared" si="1"/>
        <v xml:space="preserve"> NOT ELIGIBLE</v>
      </c>
      <c r="F51" t="str">
        <f t="shared" si="2"/>
        <v>NOT ELIGIBLE</v>
      </c>
      <c r="G51" t="str">
        <f t="shared" si="3"/>
        <v>SORRY</v>
      </c>
    </row>
    <row r="52" spans="1:7" x14ac:dyDescent="0.25">
      <c r="A52" t="s">
        <v>148</v>
      </c>
      <c r="B52">
        <v>27000</v>
      </c>
      <c r="C52" t="s">
        <v>48</v>
      </c>
      <c r="D52" t="s">
        <v>48</v>
      </c>
      <c r="E52" t="str">
        <f t="shared" si="1"/>
        <v>ELIGIBLE FOR DOUBLE</v>
      </c>
      <c r="F52" t="str">
        <f t="shared" si="2"/>
        <v>ELIGIBLE FOR DOUBLE</v>
      </c>
      <c r="G52">
        <f t="shared" si="3"/>
        <v>16200</v>
      </c>
    </row>
    <row r="53" spans="1:7" x14ac:dyDescent="0.25">
      <c r="A53" t="s">
        <v>154</v>
      </c>
      <c r="B53">
        <v>38000</v>
      </c>
      <c r="C53" t="s">
        <v>161</v>
      </c>
      <c r="D53" t="s">
        <v>48</v>
      </c>
      <c r="E53" t="str">
        <f t="shared" si="1"/>
        <v xml:space="preserve"> ELIGIBLE </v>
      </c>
      <c r="F53" t="str">
        <f t="shared" si="2"/>
        <v>ELIGIBLE</v>
      </c>
      <c r="G53">
        <f t="shared" si="3"/>
        <v>11400</v>
      </c>
    </row>
  </sheetData>
  <mergeCells count="1">
    <mergeCell ref="B1:G2"/>
  </mergeCells>
  <conditionalFormatting sqref="G40:G53">
    <cfRule type="containsText" dxfId="17" priority="2" operator="containsText" text="SORRY">
      <formula>NOT(ISERROR(SEARCH("SORRY",G40)))</formula>
    </cfRule>
    <cfRule type="cellIs" dxfId="16" priority="3" operator="greaterThan">
      <formula>15000</formula>
    </cfRule>
    <cfRule type="containsText" dxfId="15" priority="4" operator="containsText" text="SORRY">
      <formula>NOT(ISERROR(SEARCH("SORRY",G40)))</formula>
    </cfRule>
    <cfRule type="cellIs" dxfId="14" priority="5" operator="greaterThan">
      <formula>15000</formula>
    </cfRule>
  </conditionalFormatting>
  <conditionalFormatting sqref="I14:I27">
    <cfRule type="containsText" dxfId="13" priority="1" operator="containsText" text="SORRY">
      <formula>NOT(ISERROR(SEARCH("SORRY",I14)))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5"/>
  <sheetViews>
    <sheetView topLeftCell="A16" workbookViewId="0">
      <selection activeCell="D25" sqref="D25"/>
    </sheetView>
  </sheetViews>
  <sheetFormatPr defaultRowHeight="15" x14ac:dyDescent="0.25"/>
  <cols>
    <col min="2" max="2" width="12.42578125" bestFit="1" customWidth="1"/>
  </cols>
  <sheetData>
    <row r="7" spans="1:6" x14ac:dyDescent="0.25">
      <c r="B7" s="46" t="s">
        <v>169</v>
      </c>
      <c r="C7" s="43"/>
      <c r="D7" s="43"/>
      <c r="E7" s="43"/>
    </row>
    <row r="8" spans="1:6" x14ac:dyDescent="0.25">
      <c r="B8" s="47"/>
      <c r="C8" s="47"/>
      <c r="D8" s="47"/>
      <c r="E8" s="47"/>
    </row>
    <row r="9" spans="1:6" x14ac:dyDescent="0.25">
      <c r="A9" s="19" t="s">
        <v>90</v>
      </c>
      <c r="B9" s="19" t="s">
        <v>1</v>
      </c>
      <c r="C9" s="19" t="s">
        <v>5</v>
      </c>
      <c r="D9" s="19" t="s">
        <v>91</v>
      </c>
      <c r="E9" s="19" t="s">
        <v>92</v>
      </c>
      <c r="F9" s="19" t="s">
        <v>10</v>
      </c>
    </row>
    <row r="10" spans="1:6" x14ac:dyDescent="0.25">
      <c r="A10" s="1">
        <v>1231</v>
      </c>
      <c r="B10" s="1" t="s">
        <v>114</v>
      </c>
      <c r="C10" s="1" t="s">
        <v>9</v>
      </c>
      <c r="D10" s="20" t="s">
        <v>93</v>
      </c>
      <c r="E10" s="21">
        <v>3124365</v>
      </c>
      <c r="F10" s="1">
        <v>24000</v>
      </c>
    </row>
    <row r="11" spans="1:6" x14ac:dyDescent="0.25">
      <c r="A11" s="1">
        <v>1232</v>
      </c>
      <c r="B11" s="1" t="s">
        <v>115</v>
      </c>
      <c r="C11" s="1" t="s">
        <v>126</v>
      </c>
      <c r="D11" s="20" t="s">
        <v>94</v>
      </c>
      <c r="E11" s="1">
        <v>3389748</v>
      </c>
      <c r="F11" s="1">
        <v>18323</v>
      </c>
    </row>
    <row r="12" spans="1:6" x14ac:dyDescent="0.25">
      <c r="A12" s="1">
        <v>1233</v>
      </c>
      <c r="B12" s="1" t="s">
        <v>116</v>
      </c>
      <c r="C12" s="1" t="s">
        <v>6</v>
      </c>
      <c r="D12" s="20" t="s">
        <v>95</v>
      </c>
      <c r="E12" s="21">
        <v>3655131</v>
      </c>
      <c r="F12" s="1">
        <v>19000</v>
      </c>
    </row>
    <row r="13" spans="1:6" x14ac:dyDescent="0.25">
      <c r="A13" s="1">
        <v>1234</v>
      </c>
      <c r="B13" s="1" t="s">
        <v>117</v>
      </c>
      <c r="C13" s="1" t="s">
        <v>9</v>
      </c>
      <c r="D13" s="20" t="s">
        <v>96</v>
      </c>
      <c r="E13" s="1">
        <v>3920514</v>
      </c>
      <c r="F13" s="1">
        <v>65465</v>
      </c>
    </row>
    <row r="14" spans="1:6" x14ac:dyDescent="0.25">
      <c r="A14" s="1">
        <v>1235</v>
      </c>
      <c r="B14" s="1" t="s">
        <v>118</v>
      </c>
      <c r="C14" s="1" t="s">
        <v>127</v>
      </c>
      <c r="D14" s="20" t="s">
        <v>97</v>
      </c>
      <c r="E14" s="21">
        <v>4185897</v>
      </c>
      <c r="F14" s="1">
        <v>98049</v>
      </c>
    </row>
    <row r="15" spans="1:6" x14ac:dyDescent="0.25">
      <c r="A15" s="1">
        <v>1236</v>
      </c>
      <c r="B15" s="1" t="s">
        <v>119</v>
      </c>
      <c r="C15" s="1" t="s">
        <v>128</v>
      </c>
      <c r="D15" s="20" t="s">
        <v>98</v>
      </c>
      <c r="E15" s="1">
        <v>4451280</v>
      </c>
      <c r="F15" s="1">
        <v>34523</v>
      </c>
    </row>
    <row r="16" spans="1:6" x14ac:dyDescent="0.25">
      <c r="A16" s="1">
        <v>1237</v>
      </c>
      <c r="B16" s="1" t="s">
        <v>120</v>
      </c>
      <c r="C16" s="1" t="s">
        <v>129</v>
      </c>
      <c r="D16" s="20" t="s">
        <v>99</v>
      </c>
      <c r="E16" s="21">
        <v>4716663</v>
      </c>
      <c r="F16" s="1">
        <v>35263</v>
      </c>
    </row>
    <row r="17" spans="1:6" x14ac:dyDescent="0.25">
      <c r="A17" s="1">
        <v>1238</v>
      </c>
      <c r="B17" s="1" t="s">
        <v>121</v>
      </c>
      <c r="C17" s="1" t="s">
        <v>9</v>
      </c>
      <c r="D17" s="20" t="s">
        <v>100</v>
      </c>
      <c r="E17" s="1">
        <v>4982046</v>
      </c>
      <c r="F17" s="1">
        <v>42382</v>
      </c>
    </row>
    <row r="18" spans="1:6" x14ac:dyDescent="0.25">
      <c r="A18" s="1">
        <v>1239</v>
      </c>
      <c r="B18" s="1" t="s">
        <v>122</v>
      </c>
      <c r="C18" s="1" t="s">
        <v>130</v>
      </c>
      <c r="D18" s="20" t="s">
        <v>101</v>
      </c>
      <c r="E18" s="21">
        <v>5247429</v>
      </c>
      <c r="F18" s="1">
        <v>24243</v>
      </c>
    </row>
    <row r="19" spans="1:6" x14ac:dyDescent="0.25">
      <c r="A19" s="1">
        <v>1240</v>
      </c>
      <c r="B19" s="1" t="s">
        <v>123</v>
      </c>
      <c r="C19" s="1" t="s">
        <v>131</v>
      </c>
      <c r="D19" s="20" t="s">
        <v>102</v>
      </c>
      <c r="E19" s="1">
        <v>5512812</v>
      </c>
      <c r="F19" s="1">
        <v>12463</v>
      </c>
    </row>
    <row r="20" spans="1:6" x14ac:dyDescent="0.25">
      <c r="A20" s="1">
        <v>1241</v>
      </c>
      <c r="B20" s="1" t="s">
        <v>124</v>
      </c>
      <c r="C20" s="1" t="s">
        <v>132</v>
      </c>
      <c r="D20" s="20" t="s">
        <v>96</v>
      </c>
      <c r="E20" s="21">
        <v>5778195</v>
      </c>
      <c r="F20" s="1">
        <v>23423</v>
      </c>
    </row>
    <row r="21" spans="1:6" x14ac:dyDescent="0.25">
      <c r="A21" s="1">
        <v>1242</v>
      </c>
      <c r="B21" s="1" t="s">
        <v>113</v>
      </c>
      <c r="C21" s="1" t="s">
        <v>133</v>
      </c>
      <c r="D21" s="20" t="s">
        <v>103</v>
      </c>
      <c r="E21" s="1">
        <v>6043578</v>
      </c>
      <c r="F21" s="1">
        <v>35624</v>
      </c>
    </row>
    <row r="22" spans="1:6" x14ac:dyDescent="0.25">
      <c r="A22" s="1">
        <v>1243</v>
      </c>
      <c r="B22" s="1" t="s">
        <v>125</v>
      </c>
      <c r="C22" s="1" t="s">
        <v>134</v>
      </c>
      <c r="D22" s="20" t="s">
        <v>104</v>
      </c>
      <c r="E22" s="21">
        <v>6308961</v>
      </c>
      <c r="F22" s="1">
        <v>23423</v>
      </c>
    </row>
    <row r="24" spans="1:6" x14ac:dyDescent="0.25">
      <c r="B24" s="42" t="s">
        <v>170</v>
      </c>
      <c r="C24" s="42" t="s">
        <v>171</v>
      </c>
    </row>
    <row r="25" spans="1:6" x14ac:dyDescent="0.25">
      <c r="B25" s="42">
        <v>1231</v>
      </c>
      <c r="C25" s="42">
        <f>VLOOKUP(B25,A:F,6,0)</f>
        <v>24000</v>
      </c>
    </row>
  </sheetData>
  <mergeCells count="1">
    <mergeCell ref="B7:E8"/>
  </mergeCells>
  <conditionalFormatting sqref="B10:B22 B24">
    <cfRule type="duplicateValues" dxfId="0" priority="1"/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19" r:id="rId10"/>
    <hyperlink ref="D20" r:id="rId11"/>
    <hyperlink ref="D21" r:id="rId12"/>
    <hyperlink ref="D22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</vt:lpstr>
      <vt:lpstr>statistical</vt:lpstr>
      <vt:lpstr>logical</vt:lpstr>
      <vt:lpstr>text</vt:lpstr>
      <vt:lpstr>lookup</vt:lpstr>
      <vt:lpstr>assigment</vt:lpstr>
      <vt:lpstr>Sheet1</vt:lpstr>
      <vt:lpstr>vlookup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2022-02-26T09:54:06Z</dcterms:created>
  <dcterms:modified xsi:type="dcterms:W3CDTF">2022-03-24T23:40:45Z</dcterms:modified>
</cp:coreProperties>
</file>