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\Desktop\webEngineering\excel\"/>
    </mc:Choice>
  </mc:AlternateContent>
  <xr:revisionPtr revIDLastSave="0" documentId="13_ncr:1_{8B35938E-E087-4E41-ABA4-457933C906C3}" xr6:coauthVersionLast="36" xr6:coauthVersionMax="36" xr10:uidLastSave="{00000000-0000-0000-0000-000000000000}"/>
  <bookViews>
    <workbookView xWindow="0" yWindow="0" windowWidth="10380" windowHeight="3490" activeTab="5" xr2:uid="{E6C8D6AA-A157-499D-ACE8-89D2AB6D4E84}"/>
  </bookViews>
  <sheets>
    <sheet name="format" sheetId="1" r:id="rId1"/>
    <sheet name="practice" sheetId="3" r:id="rId2"/>
    <sheet name="Sheet3" sheetId="10" r:id="rId3"/>
    <sheet name="Sheet5" sheetId="12" r:id="rId4"/>
    <sheet name="Sheet4" sheetId="11" r:id="rId5"/>
    <sheet name="resultsheet" sheetId="4" r:id="rId6"/>
    <sheet name="validation" sheetId="5" r:id="rId7"/>
    <sheet name="sumif" sheetId="6" r:id="rId8"/>
    <sheet name="loopkup" sheetId="7" r:id="rId9"/>
    <sheet name="LINKWITHVLOOKP" sheetId="9" r:id="rId10"/>
    <sheet name="task1" sheetId="8" r:id="rId11"/>
  </sheets>
  <definedNames>
    <definedName name="Chemistry">resultsheet!$G$7:$G$26</definedName>
    <definedName name="Count">resultsheet!$P$7:$P$26</definedName>
    <definedName name="CountA">resultsheet!$Q$7:$Q$26</definedName>
    <definedName name="CountBlank">resultsheet!$R$7:$R$26</definedName>
    <definedName name="designation">loopkup!$C$6:$C$18</definedName>
    <definedName name="email">loopkup!$D$6:$D$18</definedName>
    <definedName name="English">resultsheet!$C$7:$C$26</definedName>
    <definedName name="Grade_by_if">resultsheet!$K$7:$K$26</definedName>
    <definedName name="Grade_by_ifs">resultsheet!$L$7:$L$26</definedName>
    <definedName name="id">loopkup!$A$6:$A$18</definedName>
    <definedName name="Maths">resultsheet!$E$7:$E$26</definedName>
    <definedName name="Max">resultsheet!$N$7:$N$26</definedName>
    <definedName name="Min">resultsheet!$O$7:$O$26</definedName>
    <definedName name="Name" localSheetId="5">resultsheet!$B$7:$B$26</definedName>
    <definedName name="name">loopkup!$B$6:$B$18</definedName>
    <definedName name="Obtained">resultsheet!$H$7:$H$26</definedName>
    <definedName name="Percentage">resultsheet!$J$7:$J$26</definedName>
    <definedName name="phone">loopkup!$E$6:$E$18</definedName>
    <definedName name="Physics">resultsheet!$F$7:$F$26</definedName>
    <definedName name="Remarks">resultsheet!$M$7:$M$26</definedName>
    <definedName name="result_sheet">Table3[]</definedName>
    <definedName name="roll_no">Table3[[#Headers],[RollNo]]</definedName>
    <definedName name="RollNo">resultsheet!$A$7:$A$26</definedName>
    <definedName name="salary">loopkup!$F$6:$F$18</definedName>
    <definedName name="Total">resultsheet!$I$7:$I$26</definedName>
    <definedName name="Urdu">resultsheet!$D$7:$D$26</definedName>
  </definedNames>
  <calcPr calcId="191029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J8" i="4" s="1"/>
  <c r="H16" i="4"/>
  <c r="J16" i="4" s="1"/>
  <c r="L16" i="4" s="1"/>
  <c r="M16" i="4" s="1"/>
  <c r="H21" i="4"/>
  <c r="H14" i="4"/>
  <c r="J14" i="4" s="1"/>
  <c r="R7" i="4"/>
  <c r="A32" i="4"/>
  <c r="C5" i="9"/>
  <c r="D5" i="9"/>
  <c r="E5" i="9"/>
  <c r="F5" i="9"/>
  <c r="B5" i="9"/>
  <c r="C3" i="9"/>
  <c r="D3" i="9"/>
  <c r="E3" i="9"/>
  <c r="F3" i="9"/>
  <c r="B3" i="9"/>
  <c r="H4" i="8"/>
  <c r="I4" i="8"/>
  <c r="J4" i="8"/>
  <c r="H5" i="8"/>
  <c r="J5" i="8" s="1"/>
  <c r="I5" i="8"/>
  <c r="H6" i="8"/>
  <c r="J6" i="8" s="1"/>
  <c r="I6" i="8"/>
  <c r="H7" i="8"/>
  <c r="I7" i="8"/>
  <c r="J7" i="8"/>
  <c r="H8" i="8"/>
  <c r="J8" i="8" s="1"/>
  <c r="I8" i="8"/>
  <c r="H9" i="8"/>
  <c r="J9" i="8" s="1"/>
  <c r="I9" i="8"/>
  <c r="H10" i="8"/>
  <c r="I10" i="8"/>
  <c r="J10" i="8"/>
  <c r="H11" i="8"/>
  <c r="I11" i="8"/>
  <c r="J11" i="8"/>
  <c r="H12" i="8"/>
  <c r="J12" i="8" s="1"/>
  <c r="I12" i="8"/>
  <c r="H13" i="8"/>
  <c r="J13" i="8" s="1"/>
  <c r="I13" i="8"/>
  <c r="H14" i="8"/>
  <c r="I14" i="8"/>
  <c r="J14" i="8"/>
  <c r="K8" i="4" l="1"/>
  <c r="L8" i="4"/>
  <c r="M8" i="4" s="1"/>
  <c r="K16" i="4"/>
  <c r="J21" i="4"/>
  <c r="K21" i="4" s="1"/>
  <c r="K14" i="4"/>
  <c r="L14" i="4"/>
  <c r="M14" i="4" s="1"/>
  <c r="H20" i="7"/>
  <c r="I20" i="7"/>
  <c r="J20" i="7"/>
  <c r="K20" i="7"/>
  <c r="L20" i="7"/>
  <c r="H22" i="7"/>
  <c r="I22" i="7"/>
  <c r="J22" i="7"/>
  <c r="K22" i="7"/>
  <c r="L22" i="7"/>
  <c r="G22" i="7"/>
  <c r="L21" i="4" l="1"/>
  <c r="M21" i="4" s="1"/>
  <c r="K10" i="6"/>
  <c r="I5" i="6"/>
  <c r="K19" i="6"/>
  <c r="F27" i="6"/>
  <c r="F21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2" i="6"/>
  <c r="F23" i="6"/>
  <c r="F24" i="6"/>
  <c r="F25" i="6"/>
  <c r="F26" i="6"/>
  <c r="F6" i="6"/>
  <c r="J14" i="6"/>
  <c r="H18" i="4" l="1"/>
  <c r="H25" i="4"/>
  <c r="H7" i="4"/>
  <c r="J7" i="4" l="1"/>
  <c r="H17" i="4"/>
  <c r="J17" i="4" s="1"/>
  <c r="K17" i="4" s="1"/>
  <c r="H9" i="4"/>
  <c r="J25" i="4"/>
  <c r="L25" i="4" s="1"/>
  <c r="M25" i="4" s="1"/>
  <c r="J18" i="4"/>
  <c r="K18" i="4" s="1"/>
  <c r="H15" i="4"/>
  <c r="J15" i="4" s="1"/>
  <c r="H13" i="4"/>
  <c r="J13" i="4" s="1"/>
  <c r="K13" i="4" s="1"/>
  <c r="H24" i="4"/>
  <c r="J24" i="4" s="1"/>
  <c r="H26" i="4"/>
  <c r="J26" i="4" s="1"/>
  <c r="H23" i="4"/>
  <c r="J23" i="4" s="1"/>
  <c r="H12" i="4"/>
  <c r="J12" i="4" s="1"/>
  <c r="H19" i="4"/>
  <c r="J19" i="4" s="1"/>
  <c r="L19" i="4" s="1"/>
  <c r="M19" i="4" s="1"/>
  <c r="H20" i="4"/>
  <c r="J20" i="4" s="1"/>
  <c r="K20" i="4" s="1"/>
  <c r="H22" i="4"/>
  <c r="J22" i="4" s="1"/>
  <c r="K22" i="4" s="1"/>
  <c r="H11" i="4"/>
  <c r="J11" i="4" s="1"/>
  <c r="H10" i="4"/>
  <c r="J10" i="4" s="1"/>
  <c r="P7" i="4" l="1"/>
  <c r="L7" i="4"/>
  <c r="M7" i="4" s="1"/>
  <c r="L12" i="4"/>
  <c r="M12" i="4" s="1"/>
  <c r="K12" i="4"/>
  <c r="K24" i="4"/>
  <c r="L24" i="4"/>
  <c r="M24" i="4" s="1"/>
  <c r="L23" i="4"/>
  <c r="M23" i="4" s="1"/>
  <c r="K23" i="4"/>
  <c r="K15" i="4"/>
  <c r="L15" i="4"/>
  <c r="M15" i="4" s="1"/>
  <c r="L10" i="4"/>
  <c r="M10" i="4" s="1"/>
  <c r="K10" i="4"/>
  <c r="L11" i="4"/>
  <c r="M11" i="4" s="1"/>
  <c r="K11" i="4"/>
  <c r="L26" i="4"/>
  <c r="M26" i="4" s="1"/>
  <c r="K26" i="4"/>
  <c r="L20" i="4"/>
  <c r="M20" i="4" s="1"/>
  <c r="K19" i="4"/>
  <c r="L22" i="4"/>
  <c r="M22" i="4" s="1"/>
  <c r="L13" i="4"/>
  <c r="M13" i="4" s="1"/>
  <c r="J9" i="4"/>
  <c r="K9" i="4" s="1"/>
  <c r="K25" i="4"/>
  <c r="L18" i="4"/>
  <c r="M18" i="4" s="1"/>
  <c r="K7" i="4"/>
  <c r="L17" i="4"/>
  <c r="M17" i="4" s="1"/>
  <c r="A30" i="4"/>
  <c r="F19" i="1"/>
  <c r="F18" i="1"/>
  <c r="E19" i="1"/>
  <c r="E18" i="1"/>
  <c r="D19" i="1"/>
  <c r="D18" i="1"/>
  <c r="C19" i="1"/>
  <c r="C18" i="1"/>
  <c r="B19" i="1"/>
  <c r="B18" i="1"/>
  <c r="C6" i="1"/>
  <c r="F7" i="1"/>
  <c r="F8" i="1"/>
  <c r="F9" i="1"/>
  <c r="F10" i="1"/>
  <c r="F11" i="1"/>
  <c r="F12" i="1"/>
  <c r="F13" i="1"/>
  <c r="C15" i="1" s="1"/>
  <c r="F6" i="1"/>
  <c r="E7" i="1"/>
  <c r="E8" i="1"/>
  <c r="E9" i="1"/>
  <c r="E10" i="1"/>
  <c r="E11" i="1"/>
  <c r="E12" i="1"/>
  <c r="E13" i="1"/>
  <c r="E6" i="1"/>
  <c r="D7" i="1"/>
  <c r="D8" i="1"/>
  <c r="D9" i="1"/>
  <c r="D10" i="1"/>
  <c r="D11" i="1"/>
  <c r="D12" i="1"/>
  <c r="D13" i="1"/>
  <c r="D6" i="1"/>
  <c r="C7" i="1"/>
  <c r="C8" i="1"/>
  <c r="C9" i="1"/>
  <c r="C10" i="1"/>
  <c r="C11" i="1"/>
  <c r="C12" i="1"/>
  <c r="C13" i="1"/>
  <c r="L9" i="4" l="1"/>
  <c r="M9" i="4" s="1"/>
  <c r="Q7" i="4" s="1"/>
  <c r="O7" i="4"/>
  <c r="XFD1048576" i="4"/>
</calcChain>
</file>

<file path=xl/sharedStrings.xml><?xml version="1.0" encoding="utf-8"?>
<sst xmlns="http://schemas.openxmlformats.org/spreadsheetml/2006/main" count="336" uniqueCount="175">
  <si>
    <t>ali</t>
  </si>
  <si>
    <t>osama</t>
  </si>
  <si>
    <t>kinza</t>
  </si>
  <si>
    <t>student name</t>
  </si>
  <si>
    <t>date</t>
  </si>
  <si>
    <t>ggckjsdgcjkadckjadhckajdhckadhckadh</t>
  </si>
  <si>
    <t>hfgvfkdgvkjdfgjkbhmdgjkvbhg</t>
  </si>
  <si>
    <t>jvjfklfjbl;fgjh;fgl</t>
  </si>
  <si>
    <t xml:space="preserve">cvhxkcv,bxfcv,m </t>
  </si>
  <si>
    <t xml:space="preserve">oprand1 </t>
  </si>
  <si>
    <t>oprand2</t>
  </si>
  <si>
    <t>operation of arthimatics operators</t>
  </si>
  <si>
    <t>addition (+)</t>
  </si>
  <si>
    <t>subtraction (-)</t>
  </si>
  <si>
    <t>multipilcation (*)</t>
  </si>
  <si>
    <t>division (/)</t>
  </si>
  <si>
    <t>comparision operators</t>
  </si>
  <si>
    <t>greaterthan &gt;</t>
  </si>
  <si>
    <t>lessthab &lt;</t>
  </si>
  <si>
    <t>greaterthan and equalto &gt;=</t>
  </si>
  <si>
    <t>lessthan and equalto &lt;=</t>
  </si>
  <si>
    <t>euqal to =</t>
  </si>
  <si>
    <t>ResultSheet</t>
  </si>
  <si>
    <t>RollNo</t>
  </si>
  <si>
    <t>Name</t>
  </si>
  <si>
    <t>English</t>
  </si>
  <si>
    <t>Urdu</t>
  </si>
  <si>
    <t>Maths</t>
  </si>
  <si>
    <t>Physics</t>
  </si>
  <si>
    <t>Chemistry</t>
  </si>
  <si>
    <t>Obtained</t>
  </si>
  <si>
    <t>Total</t>
  </si>
  <si>
    <t>Percentage</t>
  </si>
  <si>
    <t>Grade by if</t>
  </si>
  <si>
    <t>Grade by ifs</t>
  </si>
  <si>
    <t>Remarks</t>
  </si>
  <si>
    <t xml:space="preserve">Max </t>
  </si>
  <si>
    <t>Min</t>
  </si>
  <si>
    <t>Count</t>
  </si>
  <si>
    <t>asma</t>
  </si>
  <si>
    <t>khalid</t>
  </si>
  <si>
    <t>hamza</t>
  </si>
  <si>
    <t>fazeela</t>
  </si>
  <si>
    <t>yusra</t>
  </si>
  <si>
    <t>hammad</t>
  </si>
  <si>
    <t>umair</t>
  </si>
  <si>
    <t>zeenat</t>
  </si>
  <si>
    <t>faridha</t>
  </si>
  <si>
    <t>mubashir</t>
  </si>
  <si>
    <t>raheela</t>
  </si>
  <si>
    <t>rashid</t>
  </si>
  <si>
    <t>faiza</t>
  </si>
  <si>
    <t>babar</t>
  </si>
  <si>
    <t>CountA</t>
  </si>
  <si>
    <t>CountBlank</t>
  </si>
  <si>
    <t xml:space="preserve">whole no </t>
  </si>
  <si>
    <t>name</t>
  </si>
  <si>
    <t xml:space="preserve">Sum Advance Function </t>
  </si>
  <si>
    <t xml:space="preserve">S:NO </t>
  </si>
  <si>
    <t>F1291</t>
  </si>
  <si>
    <t>F1292</t>
  </si>
  <si>
    <t>F1293</t>
  </si>
  <si>
    <t>F1294</t>
  </si>
  <si>
    <t>F1295</t>
  </si>
  <si>
    <t>F1296</t>
  </si>
  <si>
    <t>F1297</t>
  </si>
  <si>
    <t>F1298</t>
  </si>
  <si>
    <t>F1299</t>
  </si>
  <si>
    <t>F1300</t>
  </si>
  <si>
    <t>F1301</t>
  </si>
  <si>
    <t>F1302</t>
  </si>
  <si>
    <t>F1303</t>
  </si>
  <si>
    <t>F1304</t>
  </si>
  <si>
    <t>F1305</t>
  </si>
  <si>
    <t>F1306</t>
  </si>
  <si>
    <t>F1307</t>
  </si>
  <si>
    <t>F1308</t>
  </si>
  <si>
    <t>F1309</t>
  </si>
  <si>
    <t>F1310</t>
  </si>
  <si>
    <t>F1311</t>
  </si>
  <si>
    <t>PRODUCT</t>
  </si>
  <si>
    <t>QUANTITY</t>
  </si>
  <si>
    <t>PRICE</t>
  </si>
  <si>
    <t>TOTAL</t>
  </si>
  <si>
    <t>Shops details</t>
  </si>
  <si>
    <t>shop saddar</t>
  </si>
  <si>
    <t>shop orangi</t>
  </si>
  <si>
    <t>shop nazmabad</t>
  </si>
  <si>
    <t>shop sarjani</t>
  </si>
  <si>
    <t>shop cilfton</t>
  </si>
  <si>
    <t>shop liaquatabad</t>
  </si>
  <si>
    <t>shop liyari</t>
  </si>
  <si>
    <t>mobile infinix</t>
  </si>
  <si>
    <t>laptop hp</t>
  </si>
  <si>
    <t>mobile iphone</t>
  </si>
  <si>
    <t>dslr camera</t>
  </si>
  <si>
    <t>mobile vivo</t>
  </si>
  <si>
    <t>laptop dell</t>
  </si>
  <si>
    <t>laptop lenavo</t>
  </si>
  <si>
    <t>nikon camera</t>
  </si>
  <si>
    <t>SUM IF</t>
  </si>
  <si>
    <t>CRITERIA</t>
  </si>
  <si>
    <t>FORMULA</t>
  </si>
  <si>
    <t>SUMIFS</t>
  </si>
  <si>
    <t>critera 1</t>
  </si>
  <si>
    <t>criteria 2</t>
  </si>
  <si>
    <t>formula</t>
  </si>
  <si>
    <t>vlookup</t>
  </si>
  <si>
    <t>id</t>
  </si>
  <si>
    <t>designation</t>
  </si>
  <si>
    <t>email</t>
  </si>
  <si>
    <t>phone</t>
  </si>
  <si>
    <t>salary</t>
  </si>
  <si>
    <t>teacher</t>
  </si>
  <si>
    <t>saqib@gmail.com</t>
  </si>
  <si>
    <t xml:space="preserve">shahab </t>
  </si>
  <si>
    <t>sweeper</t>
  </si>
  <si>
    <t>shahab@gmail.com</t>
  </si>
  <si>
    <t xml:space="preserve">zafar </t>
  </si>
  <si>
    <t>coordinator</t>
  </si>
  <si>
    <t>zafar@gmail.com</t>
  </si>
  <si>
    <t xml:space="preserve">sidra </t>
  </si>
  <si>
    <t>sidra@gmail.com</t>
  </si>
  <si>
    <t>principle</t>
  </si>
  <si>
    <t>rashid@gmail.com</t>
  </si>
  <si>
    <t xml:space="preserve">nadim </t>
  </si>
  <si>
    <t>reciptionist</t>
  </si>
  <si>
    <t>nadim@gmail.com</t>
  </si>
  <si>
    <t xml:space="preserve">akram </t>
  </si>
  <si>
    <t>gard</t>
  </si>
  <si>
    <t>akram@gmail.com</t>
  </si>
  <si>
    <t xml:space="preserve">zia </t>
  </si>
  <si>
    <t>zia@gmail.com</t>
  </si>
  <si>
    <t xml:space="preserve">erum </t>
  </si>
  <si>
    <t>assistant</t>
  </si>
  <si>
    <t>erum@gmail.com</t>
  </si>
  <si>
    <t xml:space="preserve">mehwish </t>
  </si>
  <si>
    <t>pa</t>
  </si>
  <si>
    <t>mehwish@gmail.com</t>
  </si>
  <si>
    <t>shakir</t>
  </si>
  <si>
    <t>hdr</t>
  </si>
  <si>
    <t>shakir@gmail.com</t>
  </si>
  <si>
    <t xml:space="preserve">aqeel </t>
  </si>
  <si>
    <t>casher</t>
  </si>
  <si>
    <t>aqeel@gmail.com</t>
  </si>
  <si>
    <t>shahid</t>
  </si>
  <si>
    <t>ta</t>
  </si>
  <si>
    <t>shahid@gmail.com</t>
  </si>
  <si>
    <t>iqra</t>
  </si>
  <si>
    <t>P</t>
  </si>
  <si>
    <t>A</t>
  </si>
  <si>
    <t>total p</t>
  </si>
  <si>
    <t>total A</t>
  </si>
  <si>
    <t>ELIGIBILITY CRITERIA FOR  EXAMS</t>
  </si>
  <si>
    <t>yasir</t>
  </si>
  <si>
    <t>anwar</t>
  </si>
  <si>
    <t>fiza</t>
  </si>
  <si>
    <t>omaima</t>
  </si>
  <si>
    <t>filza</t>
  </si>
  <si>
    <t>hira</t>
  </si>
  <si>
    <t>huraira</t>
  </si>
  <si>
    <t>faiqa</t>
  </si>
  <si>
    <t>uzma</t>
  </si>
  <si>
    <t>LIST OF CRITERIA</t>
  </si>
  <si>
    <t>NOT ELIGIBALE</t>
  </si>
  <si>
    <t>ID</t>
  </si>
  <si>
    <t>Row Labels</t>
  </si>
  <si>
    <t>Grand Total</t>
  </si>
  <si>
    <t>B</t>
  </si>
  <si>
    <t>D</t>
  </si>
  <si>
    <t>FAIL</t>
  </si>
  <si>
    <t>BETTER</t>
  </si>
  <si>
    <t>KEEP IT UP</t>
  </si>
  <si>
    <t>KEEP WORK HARD</t>
  </si>
  <si>
    <t>Sum of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</si>
</sst>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6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textRotation="44"/>
    </xf>
    <xf numFmtId="0" fontId="0" fillId="4" borderId="0" xfId="0" applyFill="1"/>
    <xf numFmtId="0" fontId="0" fillId="0" borderId="1" xfId="0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6" fillId="5" borderId="1" xfId="0" applyFont="1" applyFill="1" applyBorder="1"/>
    <xf numFmtId="0" fontId="7" fillId="0" borderId="1" xfId="1" applyBorder="1"/>
    <xf numFmtId="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6" borderId="11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1" fontId="0" fillId="6" borderId="5" xfId="0" applyNumberFormat="1" applyFont="1" applyFill="1" applyBorder="1" applyAlignment="1">
      <alignment horizontal="center" vertical="center"/>
    </xf>
    <xf numFmtId="0" fontId="0" fillId="6" borderId="13" xfId="0" applyFont="1" applyFill="1" applyBorder="1"/>
    <xf numFmtId="0" fontId="0" fillId="6" borderId="15" xfId="0" applyFont="1" applyFill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3" xfId="0" applyFont="1" applyBorder="1"/>
    <xf numFmtId="0" fontId="0" fillId="0" borderId="15" xfId="0" applyFont="1" applyBorder="1"/>
    <xf numFmtId="0" fontId="2" fillId="3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6" borderId="12" xfId="0" applyFont="1" applyFill="1" applyBorder="1"/>
    <xf numFmtId="0" fontId="0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Hyperlink" xfId="1" builtinId="8"/>
    <cellStyle name="Normal" xfId="0" builtinId="0"/>
  </cellStyles>
  <dxfs count="36">
    <dxf>
      <font>
        <color auto="1"/>
      </font>
    </dxf>
    <dxf>
      <font>
        <color auto="1"/>
      </font>
    </dxf>
    <dxf>
      <fill>
        <patternFill patternType="solid">
          <fgColor rgb="FFC6E0B4"/>
          <bgColor rgb="FFD9E1F2"/>
        </patternFill>
      </fill>
    </dxf>
    <dxf>
      <fill>
        <patternFill patternType="solid">
          <fgColor rgb="FFC6E0B4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206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color theme="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99"/>
      </font>
      <fill>
        <patternFill>
          <bgColor theme="4" tint="0.79998168889431442"/>
        </patternFill>
      </fill>
    </dxf>
    <dxf>
      <font>
        <b/>
        <i/>
        <color theme="5" tint="-0.499984740745262"/>
      </font>
      <fill>
        <patternFill>
          <bgColor theme="7" tint="0.59996337778862885"/>
        </patternFill>
      </fill>
    </dxf>
    <dxf>
      <font>
        <b/>
        <i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" refreshedDate="45305.498994328707" createdVersion="6" refreshedVersion="6" minRefreshableVersion="3" recordCount="20" xr:uid="{5DE4DA9B-1BBC-4278-9247-3A414FA635E7}">
  <cacheSource type="worksheet">
    <worksheetSource name="Table3"/>
  </cacheSource>
  <cacheFields count="18">
    <cacheField name="RollNo" numFmtId="0">
      <sharedItems containsSemiMixedTypes="0" containsString="0" containsNumber="1" containsInteger="1" minValue="12001" maxValue="12039" count="20">
        <n v="12001"/>
        <n v="12007"/>
        <n v="12003"/>
        <n v="12039"/>
        <n v="12037"/>
        <n v="12023"/>
        <n v="12011"/>
        <n v="12035"/>
        <n v="12009"/>
        <n v="12029"/>
        <n v="12005"/>
        <n v="12021"/>
        <n v="12025"/>
        <n v="12027"/>
        <n v="12031"/>
        <n v="12033"/>
        <n v="12017"/>
        <n v="12013"/>
        <n v="12019"/>
        <n v="12015"/>
      </sharedItems>
    </cacheField>
    <cacheField name="Name" numFmtId="0">
      <sharedItems count="16">
        <s v="ali"/>
        <s v="asma"/>
        <s v="babar"/>
        <s v="faiza"/>
        <s v="faridha"/>
        <s v="fazeela"/>
        <s v="hamza"/>
        <s v="khalid"/>
        <s v="kinza"/>
        <s v="mubashir"/>
        <s v="raheela"/>
        <s v="rashid"/>
        <s v="umair"/>
        <s v="yusra"/>
        <s v="zeenat"/>
        <s v="hammad"/>
      </sharedItems>
    </cacheField>
    <cacheField name="English" numFmtId="0">
      <sharedItems containsSemiMixedTypes="0" containsString="0" containsNumber="1" containsInteger="1" minValue="24" maxValue="98"/>
    </cacheField>
    <cacheField name="Urdu" numFmtId="0">
      <sharedItems containsSemiMixedTypes="0" containsString="0" containsNumber="1" containsInteger="1" minValue="32" maxValue="95"/>
    </cacheField>
    <cacheField name="Maths" numFmtId="0">
      <sharedItems containsSemiMixedTypes="0" containsString="0" containsNumber="1" containsInteger="1" minValue="26" maxValue="98"/>
    </cacheField>
    <cacheField name="Physics" numFmtId="0">
      <sharedItems containsSemiMixedTypes="0" containsString="0" containsNumber="1" containsInteger="1" minValue="25" maxValue="98"/>
    </cacheField>
    <cacheField name="Chemistry" numFmtId="0">
      <sharedItems containsSemiMixedTypes="0" containsString="0" containsNumber="1" containsInteger="1" minValue="35" maxValue="92"/>
    </cacheField>
    <cacheField name="Obtained" numFmtId="0">
      <sharedItems containsSemiMixedTypes="0" containsString="0" containsNumber="1" containsInteger="1" minValue="189" maxValue="451"/>
    </cacheField>
    <cacheField name="Total" numFmtId="0">
      <sharedItems containsSemiMixedTypes="0" containsString="0" containsNumber="1" containsInteger="1" minValue="500" maxValue="500"/>
    </cacheField>
    <cacheField name="Percentage" numFmtId="0">
      <sharedItems containsSemiMixedTypes="0" containsString="0" containsNumber="1" minValue="37.799999999999997" maxValue="90.2"/>
    </cacheField>
    <cacheField name="Grade by if" numFmtId="0">
      <sharedItems count="7">
        <s v="A+"/>
        <s v="A"/>
        <s v="C"/>
        <s v="B"/>
        <s v="FAIL"/>
        <s v="D"/>
        <s v="A+1"/>
      </sharedItems>
    </cacheField>
    <cacheField name="Grade by ifs" numFmtId="0">
      <sharedItems/>
    </cacheField>
    <cacheField name="Remarks" numFmtId="0">
      <sharedItems count="7">
        <s v="VERY GOOD"/>
        <s v="GOOD"/>
        <s v="SATISFACTORY"/>
        <s v="BETTER"/>
        <s v="KEEP WORK HARD"/>
        <s v="KEEP IT UP"/>
        <s v="EXCELLENT"/>
      </sharedItems>
    </cacheField>
    <cacheField name="Max " numFmtId="0">
      <sharedItems containsNonDate="0" containsString="0" containsBlank="1"/>
    </cacheField>
    <cacheField name="Min" numFmtId="0">
      <sharedItems containsString="0" containsBlank="1" containsNumber="1" minValue="37.799999999999997" maxValue="37.799999999999997"/>
    </cacheField>
    <cacheField name="Count" numFmtId="0">
      <sharedItems containsString="0" containsBlank="1" containsNumber="1" containsInteger="1" minValue="20" maxValue="20"/>
    </cacheField>
    <cacheField name="CountA" numFmtId="0">
      <sharedItems containsString="0" containsBlank="1" containsNumber="1" containsInteger="1" minValue="20" maxValue="20"/>
    </cacheField>
    <cacheField name="CountBlank" numFmtId="0">
      <sharedItems containsString="0" containsBlank="1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65"/>
    <n v="95"/>
    <n v="98"/>
    <n v="87"/>
    <n v="67"/>
    <n v="412"/>
    <n v="500"/>
    <n v="82.399999999999991"/>
    <x v="0"/>
    <s v="A+"/>
    <x v="0"/>
    <m/>
    <n v="37.799999999999997"/>
    <n v="20"/>
    <n v="20"/>
    <n v="20"/>
  </r>
  <r>
    <x v="1"/>
    <x v="0"/>
    <n v="93"/>
    <n v="56"/>
    <n v="56"/>
    <n v="75"/>
    <n v="76"/>
    <n v="356"/>
    <n v="500"/>
    <n v="71.2"/>
    <x v="1"/>
    <s v="A"/>
    <x v="1"/>
    <m/>
    <m/>
    <m/>
    <m/>
    <m/>
  </r>
  <r>
    <x v="2"/>
    <x v="1"/>
    <n v="56"/>
    <n v="44"/>
    <n v="67"/>
    <n v="76"/>
    <n v="55"/>
    <n v="298"/>
    <n v="500"/>
    <n v="59.599999999999994"/>
    <x v="2"/>
    <s v="C"/>
    <x v="2"/>
    <m/>
    <m/>
    <m/>
    <m/>
    <m/>
  </r>
  <r>
    <x v="3"/>
    <x v="2"/>
    <n v="67"/>
    <n v="76"/>
    <n v="54"/>
    <n v="98"/>
    <n v="76"/>
    <n v="371"/>
    <n v="500"/>
    <n v="74.2"/>
    <x v="1"/>
    <s v="A"/>
    <x v="1"/>
    <m/>
    <m/>
    <m/>
    <m/>
    <m/>
  </r>
  <r>
    <x v="4"/>
    <x v="3"/>
    <n v="45"/>
    <n v="65"/>
    <n v="63"/>
    <n v="88"/>
    <n v="87"/>
    <n v="348"/>
    <n v="500"/>
    <n v="69.599999999999994"/>
    <x v="3"/>
    <s v="B"/>
    <x v="3"/>
    <m/>
    <m/>
    <m/>
    <m/>
    <m/>
  </r>
  <r>
    <x v="5"/>
    <x v="4"/>
    <n v="56"/>
    <n v="45"/>
    <n v="93"/>
    <n v="74"/>
    <n v="87"/>
    <n v="355"/>
    <n v="500"/>
    <n v="71"/>
    <x v="1"/>
    <s v="A"/>
    <x v="1"/>
    <m/>
    <m/>
    <m/>
    <m/>
    <m/>
  </r>
  <r>
    <x v="6"/>
    <x v="5"/>
    <n v="98"/>
    <n v="34"/>
    <n v="54"/>
    <n v="98"/>
    <n v="56"/>
    <n v="340"/>
    <n v="500"/>
    <n v="68"/>
    <x v="3"/>
    <s v="B"/>
    <x v="3"/>
    <m/>
    <m/>
    <m/>
    <m/>
    <m/>
  </r>
  <r>
    <x v="7"/>
    <x v="5"/>
    <n v="32"/>
    <n v="32"/>
    <n v="33"/>
    <n v="25"/>
    <n v="67"/>
    <n v="189"/>
    <n v="500"/>
    <n v="37.799999999999997"/>
    <x v="4"/>
    <s v="FAIL"/>
    <x v="4"/>
    <m/>
    <m/>
    <m/>
    <m/>
    <m/>
  </r>
  <r>
    <x v="8"/>
    <x v="6"/>
    <n v="45"/>
    <n v="76"/>
    <n v="57"/>
    <n v="76"/>
    <n v="87"/>
    <n v="341"/>
    <n v="500"/>
    <n v="68.2"/>
    <x v="3"/>
    <s v="B"/>
    <x v="3"/>
    <m/>
    <m/>
    <m/>
    <m/>
    <m/>
  </r>
  <r>
    <x v="9"/>
    <x v="6"/>
    <n v="24"/>
    <n v="56"/>
    <n v="45"/>
    <n v="36"/>
    <n v="86"/>
    <n v="247"/>
    <n v="500"/>
    <n v="49.4"/>
    <x v="5"/>
    <s v="D"/>
    <x v="5"/>
    <m/>
    <m/>
    <m/>
    <m/>
    <m/>
  </r>
  <r>
    <x v="10"/>
    <x v="7"/>
    <n v="76"/>
    <n v="95"/>
    <n v="93"/>
    <n v="95"/>
    <n v="92"/>
    <n v="451"/>
    <n v="500"/>
    <n v="90.2"/>
    <x v="6"/>
    <s v="A+1"/>
    <x v="6"/>
    <m/>
    <m/>
    <m/>
    <m/>
    <m/>
  </r>
  <r>
    <x v="11"/>
    <x v="8"/>
    <n v="56"/>
    <n v="85"/>
    <n v="87"/>
    <n v="65"/>
    <n v="65"/>
    <n v="358"/>
    <n v="500"/>
    <n v="71.599999999999994"/>
    <x v="1"/>
    <s v="A"/>
    <x v="1"/>
    <m/>
    <m/>
    <m/>
    <m/>
    <m/>
  </r>
  <r>
    <x v="12"/>
    <x v="9"/>
    <n v="76"/>
    <n v="76"/>
    <n v="26"/>
    <n v="85"/>
    <n v="54"/>
    <n v="317"/>
    <n v="500"/>
    <n v="63.4"/>
    <x v="3"/>
    <s v="B"/>
    <x v="3"/>
    <m/>
    <m/>
    <m/>
    <m/>
    <m/>
  </r>
  <r>
    <x v="13"/>
    <x v="10"/>
    <n v="86"/>
    <n v="56"/>
    <n v="65"/>
    <n v="78"/>
    <n v="56"/>
    <n v="341"/>
    <n v="500"/>
    <n v="68.2"/>
    <x v="3"/>
    <s v="B"/>
    <x v="3"/>
    <m/>
    <m/>
    <m/>
    <m/>
    <m/>
  </r>
  <r>
    <x v="14"/>
    <x v="10"/>
    <n v="89"/>
    <n v="56"/>
    <n v="65"/>
    <n v="65"/>
    <n v="46"/>
    <n v="321"/>
    <n v="500"/>
    <n v="64.2"/>
    <x v="3"/>
    <s v="B"/>
    <x v="3"/>
    <m/>
    <m/>
    <m/>
    <m/>
    <m/>
  </r>
  <r>
    <x v="15"/>
    <x v="11"/>
    <n v="95"/>
    <n v="76"/>
    <n v="34"/>
    <n v="67"/>
    <n v="87"/>
    <n v="359"/>
    <n v="500"/>
    <n v="71.8"/>
    <x v="1"/>
    <s v="A"/>
    <x v="1"/>
    <m/>
    <m/>
    <m/>
    <m/>
    <m/>
  </r>
  <r>
    <x v="16"/>
    <x v="12"/>
    <n v="65"/>
    <n v="34"/>
    <n v="87"/>
    <n v="45"/>
    <n v="87"/>
    <n v="318"/>
    <n v="500"/>
    <n v="63.6"/>
    <x v="3"/>
    <s v="B"/>
    <x v="3"/>
    <m/>
    <m/>
    <m/>
    <m/>
    <m/>
  </r>
  <r>
    <x v="17"/>
    <x v="13"/>
    <n v="78"/>
    <n v="55"/>
    <n v="76"/>
    <n v="94"/>
    <n v="35"/>
    <n v="338"/>
    <n v="500"/>
    <n v="67.600000000000009"/>
    <x v="3"/>
    <s v="B"/>
    <x v="3"/>
    <m/>
    <m/>
    <m/>
    <m/>
    <m/>
  </r>
  <r>
    <x v="18"/>
    <x v="14"/>
    <n v="56"/>
    <n v="87"/>
    <n v="97"/>
    <n v="36"/>
    <n v="87"/>
    <n v="363"/>
    <n v="500"/>
    <n v="72.599999999999994"/>
    <x v="1"/>
    <s v="A"/>
    <x v="1"/>
    <m/>
    <m/>
    <m/>
    <m/>
    <m/>
  </r>
  <r>
    <x v="19"/>
    <x v="15"/>
    <n v="76"/>
    <n v="65"/>
    <n v="86"/>
    <n v="67"/>
    <n v="75"/>
    <n v="369"/>
    <n v="500"/>
    <n v="73.8"/>
    <x v="1"/>
    <s v="A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AD850-126F-4E26-AF49-8F4CD6F299DC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18">
    <pivotField axis="axisRow" showAll="0" defaultSubtotal="0">
      <items count="20">
        <item x="0"/>
        <item x="2"/>
        <item x="10"/>
        <item x="1"/>
        <item x="8"/>
        <item x="6"/>
        <item x="17"/>
        <item x="19"/>
        <item x="16"/>
        <item x="18"/>
        <item x="11"/>
        <item x="5"/>
        <item x="12"/>
        <item x="13"/>
        <item x="9"/>
        <item x="14"/>
        <item x="15"/>
        <item x="7"/>
        <item x="4"/>
        <item x="3"/>
      </items>
    </pivotField>
    <pivotField axis="axisRow" showAll="0" defaultSubtotal="0">
      <items count="16">
        <item sd="0" x="0"/>
        <item sd="0" x="1"/>
        <item sd="0" x="2"/>
        <item sd="0" x="3"/>
        <item sd="0" x="4"/>
        <item sd="0" x="5"/>
        <item sd="0" x="15"/>
        <item x="6"/>
        <item sd="0" x="7"/>
        <item sd="0" x="8"/>
        <item sd="0" x="9"/>
        <item sd="0" x="10"/>
        <item sd="0" x="11"/>
        <item sd="0" x="12"/>
        <item sd="0" x="13"/>
        <item sd="0" x="1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showAll="0" defaultSubtotal="0">
      <items count="7">
        <item x="1"/>
        <item x="0"/>
        <item x="6"/>
        <item x="3"/>
        <item x="2"/>
        <item x="5"/>
        <item x="4"/>
      </items>
    </pivotField>
    <pivotField showAll="0" defaultSubtotal="0"/>
    <pivotField axis="axisRow" showAll="0" defaultSubtotal="0">
      <items count="7">
        <item x="3"/>
        <item x="6"/>
        <item x="1"/>
        <item x="5"/>
        <item x="4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4">
    <field x="1"/>
    <field x="0"/>
    <field x="12"/>
    <field x="1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4"/>
    </i>
    <i r="2">
      <x/>
    </i>
    <i r="3">
      <x v="3"/>
    </i>
    <i r="1">
      <x v="14"/>
    </i>
    <i r="2">
      <x v="3"/>
    </i>
    <i r="3"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Obtained" fld="7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466E2A-A14E-412C-ADF6-C8AD6F20381C}" name="Table4" displayName="Table4" ref="A1:R3" totalsRowShown="0">
  <autoFilter ref="A1:R3" xr:uid="{7CAA9482-2EE3-4540-ABD0-CAA576632268}"/>
  <tableColumns count="18">
    <tableColumn id="1" xr3:uid="{C84D8F72-F4C8-407D-8CB0-FC6036296867}" name="RollNo"/>
    <tableColumn id="2" xr3:uid="{ABBB7191-7484-4146-BB56-98979E5D05DA}" name="Name"/>
    <tableColumn id="3" xr3:uid="{2C314E17-48DA-4C84-8B0A-685FEC9C55EF}" name="English"/>
    <tableColumn id="4" xr3:uid="{21917D10-A551-40DD-AA13-5CEE88999A6E}" name="Urdu"/>
    <tableColumn id="5" xr3:uid="{12298817-F097-47D7-9CD7-615FE0B1DE2E}" name="Maths"/>
    <tableColumn id="6" xr3:uid="{CEFD9AB5-4EED-4D6F-9106-AB51300FA6B5}" name="Physics"/>
    <tableColumn id="7" xr3:uid="{E9189123-7F8E-4D06-9C9C-8BF40CC7FA51}" name="Chemistry"/>
    <tableColumn id="8" xr3:uid="{F8C6ACA1-F649-4E51-9780-40550CB5B2E7}" name="Obtained"/>
    <tableColumn id="9" xr3:uid="{D46AD9B3-D9F7-443D-995F-D87E3B6E8DAF}" name="Total"/>
    <tableColumn id="10" xr3:uid="{F86C8FEF-648C-402C-B651-BD0EA9AC02C5}" name="Percentage"/>
    <tableColumn id="11" xr3:uid="{2556831F-77EA-43F7-AF02-95896E91CE68}" name="Grade by if"/>
    <tableColumn id="12" xr3:uid="{8E38C664-B171-4758-900F-936BFCEC6C4A}" name="Grade by ifs"/>
    <tableColumn id="13" xr3:uid="{ABB22188-0C7C-4397-A4DE-80068D18182A}" name="Remarks"/>
    <tableColumn id="14" xr3:uid="{0D41F7F8-9802-4EE4-993C-72031E7CBCEA}" name="Max "/>
    <tableColumn id="15" xr3:uid="{5BAAA500-D142-4BAA-A370-E42EAE03C17E}" name="Min"/>
    <tableColumn id="16" xr3:uid="{90CA60CA-AC42-4313-91BA-A5BA3535AEC6}" name="Count"/>
    <tableColumn id="17" xr3:uid="{2CA0E6FC-AA7D-43B8-9358-0AB21CAB43F5}" name="CountA"/>
    <tableColumn id="18" xr3:uid="{66A93CDB-2BB2-4650-9489-77B0A2CBE451}" name="CountBl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641DF1-E71B-4D7C-B4B7-AC018A880CFF}" name="Table3" displayName="Table3" ref="A6:R26" totalsRowShown="0" headerRowDxfId="4" dataDxfId="5" tableBorderDxfId="24">
  <autoFilter ref="A6:R26" xr:uid="{7FD08804-8988-4010-A522-3EE960E0F7C3}"/>
  <sortState ref="A7:R26">
    <sortCondition sortBy="fontColor" ref="B6:B26" dxfId="1"/>
  </sortState>
  <tableColumns count="18">
    <tableColumn id="1" xr3:uid="{87C16122-C4DE-44CC-AE82-33D5BEF60BAB}" name="RollNo" dataDxfId="23"/>
    <tableColumn id="2" xr3:uid="{FF9F90B5-49A6-4548-A8CD-9C3A327D2BC3}" name="Name" dataDxfId="22"/>
    <tableColumn id="3" xr3:uid="{10C101B7-46E0-4410-A10D-E704F9F318A0}" name="English" dataDxfId="21"/>
    <tableColumn id="4" xr3:uid="{D5F5A39E-EC94-4CBC-8AD4-998D9C9DA42E}" name="Urdu" dataDxfId="20"/>
    <tableColumn id="5" xr3:uid="{21B9B2CB-F4DD-4D4B-BA22-BE86670F77E2}" name="Maths" dataDxfId="19"/>
    <tableColumn id="6" xr3:uid="{C2FB2357-4440-4786-A7DD-3896FB356571}" name="Physics" dataDxfId="18"/>
    <tableColumn id="7" xr3:uid="{138EF97A-E829-46D7-86E8-CA943530445B}" name="Chemistry" dataDxfId="17"/>
    <tableColumn id="8" xr3:uid="{57900BFD-CA07-405D-B585-88DE488ADA10}" name="Obtained" dataDxfId="16">
      <calculatedColumnFormula>SUM(C7:G7)</calculatedColumnFormula>
    </tableColumn>
    <tableColumn id="9" xr3:uid="{C5D784DA-340F-4AA2-B5FA-0F8DE8DD3345}" name="Total" dataDxfId="15"/>
    <tableColumn id="10" xr3:uid="{62C5221C-2EAC-459F-9A5F-0294AB0FAE32}" name="Percentage" dataDxfId="14">
      <calculatedColumnFormula>H7/I7*100</calculatedColumnFormula>
    </tableColumn>
    <tableColumn id="11" xr3:uid="{8DF5A436-60F2-4401-A901-D36FBEA0A49C}" name="Grade by if" dataDxfId="13">
      <calculatedColumnFormula>IF(J7&gt;90,"A+1",IF(J7&gt;80,"A+",IF(J7&gt;70,"A",IF(J7&gt;60,"B",IF(J7&gt;50,"C",IF(J7&gt;40,"D",IF(J7&lt;=40,"FAIL")))))))</calculatedColumnFormula>
    </tableColumn>
    <tableColumn id="12" xr3:uid="{A6D58F5A-9357-448A-ADEA-6E05896029AD}" name="Grade by ifs" dataDxfId="12">
      <calculatedColumnFormula>_xlfn.IFS(J7&gt;90,"A+1",J7&gt;80,"A+",J7&gt;70,"A",J7&gt;60,"B",J7&gt;50,"C",J7&gt;40,"D",J7&lt;=40,"FAIL")</calculatedColumnFormula>
    </tableColumn>
    <tableColumn id="13" xr3:uid="{3BA99FB3-0E75-4A85-887D-E434988F079A}" name="Remarks" dataDxfId="11">
      <calculatedColumnFormula>_xlfn.SWITCH(L7,"A+1","EXCELLENT","A+","VERY GOOD","A","GOOD","B","BETTER","C","SATISFACTORY","D","KEEP IT UP","FAIL","KEEP WORK HARD")</calculatedColumnFormula>
    </tableColumn>
    <tableColumn id="14" xr3:uid="{F4C47FA6-106C-4C01-8D85-81C7313AF106}" name="Max " dataDxfId="10"/>
    <tableColumn id="15" xr3:uid="{823C3FDA-F9F1-4CC2-97DF-C786916E1AFF}" name="Min" dataDxfId="9"/>
    <tableColumn id="16" xr3:uid="{3F08408D-E78C-43FC-89A8-FB439DF4826B}" name="Count" dataDxfId="8"/>
    <tableColumn id="17" xr3:uid="{B183B826-6475-4998-A372-CE414DD55F1E}" name="CountA" dataDxfId="7"/>
    <tableColumn id="18" xr3:uid="{5CA93659-4A69-44F3-B2D8-50BEEE8944EA}" name="CountBlank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zia@gmail.com" TargetMode="External"/><Relationship Id="rId13" Type="http://schemas.openxmlformats.org/officeDocument/2006/relationships/hyperlink" Target="mailto:shahid@gmail.com" TargetMode="External"/><Relationship Id="rId3" Type="http://schemas.openxmlformats.org/officeDocument/2006/relationships/hyperlink" Target="mailto:zafar@gmail.com" TargetMode="External"/><Relationship Id="rId7" Type="http://schemas.openxmlformats.org/officeDocument/2006/relationships/hyperlink" Target="mailto:akram@gmail.com" TargetMode="External"/><Relationship Id="rId12" Type="http://schemas.openxmlformats.org/officeDocument/2006/relationships/hyperlink" Target="mailto:aqeel@gmail.com" TargetMode="External"/><Relationship Id="rId2" Type="http://schemas.openxmlformats.org/officeDocument/2006/relationships/hyperlink" Target="mailto:shahab@gmail.com" TargetMode="External"/><Relationship Id="rId1" Type="http://schemas.openxmlformats.org/officeDocument/2006/relationships/hyperlink" Target="mailto:saqib@gmail.com" TargetMode="External"/><Relationship Id="rId6" Type="http://schemas.openxmlformats.org/officeDocument/2006/relationships/hyperlink" Target="mailto:nadim@gmail.com" TargetMode="External"/><Relationship Id="rId11" Type="http://schemas.openxmlformats.org/officeDocument/2006/relationships/hyperlink" Target="mailto:shakir@gmail.com" TargetMode="External"/><Relationship Id="rId5" Type="http://schemas.openxmlformats.org/officeDocument/2006/relationships/hyperlink" Target="mailto:rashid@gmail.com" TargetMode="External"/><Relationship Id="rId10" Type="http://schemas.openxmlformats.org/officeDocument/2006/relationships/hyperlink" Target="mailto:mehwish@gmail.com" TargetMode="External"/><Relationship Id="rId4" Type="http://schemas.openxmlformats.org/officeDocument/2006/relationships/hyperlink" Target="mailto:sidra@gmail.com" TargetMode="External"/><Relationship Id="rId9" Type="http://schemas.openxmlformats.org/officeDocument/2006/relationships/hyperlink" Target="mailto:erum@gmail.com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E22-BEC2-4000-8876-3A070AF1A9AA}">
  <dimension ref="A2:F19"/>
  <sheetViews>
    <sheetView topLeftCell="C10" zoomScale="169" workbookViewId="0">
      <selection activeCell="F19" sqref="F19"/>
    </sheetView>
  </sheetViews>
  <sheetFormatPr defaultRowHeight="14.5" x14ac:dyDescent="0.35"/>
  <cols>
    <col min="1" max="1" width="8.36328125" bestFit="1" customWidth="1"/>
    <col min="2" max="2" width="12.08984375" bestFit="1" customWidth="1"/>
    <col min="3" max="3" width="30" bestFit="1" customWidth="1"/>
    <col min="4" max="4" width="23.81640625" bestFit="1" customWidth="1"/>
    <col min="5" max="5" width="20.81640625" bestFit="1" customWidth="1"/>
    <col min="6" max="6" width="12" bestFit="1" customWidth="1"/>
  </cols>
  <sheetData>
    <row r="2" spans="1:6" x14ac:dyDescent="0.35">
      <c r="C2" t="s">
        <v>11</v>
      </c>
    </row>
    <row r="4" spans="1:6" ht="13" customHeight="1" x14ac:dyDescent="0.35"/>
    <row r="5" spans="1:6" x14ac:dyDescent="0.35">
      <c r="A5" t="s">
        <v>9</v>
      </c>
      <c r="B5" t="s">
        <v>10</v>
      </c>
      <c r="C5" t="s">
        <v>12</v>
      </c>
      <c r="D5" t="s">
        <v>13</v>
      </c>
      <c r="E5" t="s">
        <v>14</v>
      </c>
      <c r="F5" t="s">
        <v>15</v>
      </c>
    </row>
    <row r="6" spans="1:6" x14ac:dyDescent="0.35">
      <c r="A6">
        <v>23</v>
      </c>
      <c r="B6">
        <v>4</v>
      </c>
      <c r="C6">
        <f>A6+B6</f>
        <v>27</v>
      </c>
      <c r="D6">
        <f>A6-B6</f>
        <v>19</v>
      </c>
      <c r="E6">
        <f>A6*B6</f>
        <v>92</v>
      </c>
      <c r="F6">
        <f>A6/B6</f>
        <v>5.75</v>
      </c>
    </row>
    <row r="7" spans="1:6" x14ac:dyDescent="0.35">
      <c r="A7">
        <v>45</v>
      </c>
      <c r="B7">
        <v>23</v>
      </c>
      <c r="C7">
        <f t="shared" ref="C7:C13" si="0">A7+B7</f>
        <v>68</v>
      </c>
      <c r="D7">
        <f t="shared" ref="D7:D13" si="1">A7-B7</f>
        <v>22</v>
      </c>
      <c r="E7">
        <f t="shared" ref="E7:E13" si="2">A7*B7</f>
        <v>1035</v>
      </c>
      <c r="F7">
        <f t="shared" ref="F7:F13" si="3">A7/B7</f>
        <v>1.9565217391304348</v>
      </c>
    </row>
    <row r="8" spans="1:6" x14ac:dyDescent="0.35">
      <c r="A8">
        <v>56</v>
      </c>
      <c r="B8">
        <v>2</v>
      </c>
      <c r="C8">
        <f t="shared" si="0"/>
        <v>58</v>
      </c>
      <c r="D8">
        <f t="shared" si="1"/>
        <v>54</v>
      </c>
      <c r="E8">
        <f t="shared" si="2"/>
        <v>112</v>
      </c>
      <c r="F8">
        <f t="shared" si="3"/>
        <v>28</v>
      </c>
    </row>
    <row r="9" spans="1:6" x14ac:dyDescent="0.35">
      <c r="A9">
        <v>34</v>
      </c>
      <c r="B9">
        <v>3</v>
      </c>
      <c r="C9">
        <f t="shared" si="0"/>
        <v>37</v>
      </c>
      <c r="D9">
        <f t="shared" si="1"/>
        <v>31</v>
      </c>
      <c r="E9">
        <f t="shared" si="2"/>
        <v>102</v>
      </c>
      <c r="F9">
        <f t="shared" si="3"/>
        <v>11.333333333333334</v>
      </c>
    </row>
    <row r="10" spans="1:6" x14ac:dyDescent="0.35">
      <c r="A10">
        <v>23</v>
      </c>
      <c r="B10">
        <v>4</v>
      </c>
      <c r="C10">
        <f t="shared" si="0"/>
        <v>27</v>
      </c>
      <c r="D10">
        <f t="shared" si="1"/>
        <v>19</v>
      </c>
      <c r="E10">
        <f t="shared" si="2"/>
        <v>92</v>
      </c>
      <c r="F10">
        <f t="shared" si="3"/>
        <v>5.75</v>
      </c>
    </row>
    <row r="11" spans="1:6" x14ac:dyDescent="0.35">
      <c r="A11">
        <v>54</v>
      </c>
      <c r="B11">
        <v>45</v>
      </c>
      <c r="C11">
        <f t="shared" si="0"/>
        <v>99</v>
      </c>
      <c r="D11">
        <f t="shared" si="1"/>
        <v>9</v>
      </c>
      <c r="E11">
        <f t="shared" si="2"/>
        <v>2430</v>
      </c>
      <c r="F11">
        <f t="shared" si="3"/>
        <v>1.2</v>
      </c>
    </row>
    <row r="12" spans="1:6" x14ac:dyDescent="0.35">
      <c r="A12">
        <v>65</v>
      </c>
      <c r="B12">
        <v>545</v>
      </c>
      <c r="C12">
        <f t="shared" si="0"/>
        <v>610</v>
      </c>
      <c r="D12">
        <f t="shared" si="1"/>
        <v>-480</v>
      </c>
      <c r="E12">
        <f t="shared" si="2"/>
        <v>35425</v>
      </c>
      <c r="F12">
        <f t="shared" si="3"/>
        <v>0.11926605504587157</v>
      </c>
    </row>
    <row r="13" spans="1:6" x14ac:dyDescent="0.35">
      <c r="A13">
        <v>45</v>
      </c>
      <c r="B13">
        <v>45</v>
      </c>
      <c r="C13">
        <f t="shared" si="0"/>
        <v>90</v>
      </c>
      <c r="D13">
        <f t="shared" si="1"/>
        <v>0</v>
      </c>
      <c r="E13">
        <f t="shared" si="2"/>
        <v>2025</v>
      </c>
      <c r="F13">
        <f t="shared" si="3"/>
        <v>1</v>
      </c>
    </row>
    <row r="15" spans="1:6" x14ac:dyDescent="0.35">
      <c r="C15">
        <f>B6+F13</f>
        <v>5</v>
      </c>
    </row>
    <row r="16" spans="1:6" x14ac:dyDescent="0.35">
      <c r="C16" t="s">
        <v>16</v>
      </c>
    </row>
    <row r="17" spans="2:6" x14ac:dyDescent="0.35">
      <c r="B17" t="s">
        <v>17</v>
      </c>
      <c r="C17" t="s">
        <v>18</v>
      </c>
      <c r="D17" t="s">
        <v>19</v>
      </c>
      <c r="E17" t="s">
        <v>20</v>
      </c>
      <c r="F17" t="s">
        <v>21</v>
      </c>
    </row>
    <row r="18" spans="2:6" x14ac:dyDescent="0.35">
      <c r="B18" t="b">
        <f>A6&gt;B6</f>
        <v>1</v>
      </c>
      <c r="C18" t="b">
        <f>A10&lt;B10</f>
        <v>0</v>
      </c>
      <c r="D18" t="b">
        <f>A12&gt;=B12</f>
        <v>0</v>
      </c>
      <c r="E18" t="b">
        <f>A13&lt;=B13</f>
        <v>1</v>
      </c>
      <c r="F18" t="b">
        <f>C11=D11</f>
        <v>0</v>
      </c>
    </row>
    <row r="19" spans="2:6" x14ac:dyDescent="0.35">
      <c r="B19" t="b">
        <f>A12&gt;B12</f>
        <v>0</v>
      </c>
      <c r="C19" t="b">
        <f>A12&lt;B12</f>
        <v>1</v>
      </c>
      <c r="D19" t="b">
        <f>A13&gt;=B13</f>
        <v>1</v>
      </c>
      <c r="E19" t="b">
        <f>A12&lt;=B12</f>
        <v>1</v>
      </c>
      <c r="F19" t="b">
        <f>A13=B13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2A70-9F14-45F4-8B04-21A6B1EC1A64}">
  <dimension ref="A2:F5"/>
  <sheetViews>
    <sheetView workbookViewId="0">
      <selection activeCell="A2" sqref="A2:F2"/>
    </sheetView>
  </sheetViews>
  <sheetFormatPr defaultRowHeight="14.5" x14ac:dyDescent="0.35"/>
  <cols>
    <col min="1" max="6" width="16.453125" customWidth="1"/>
  </cols>
  <sheetData>
    <row r="2" spans="1:6" x14ac:dyDescent="0.35">
      <c r="A2" t="s">
        <v>165</v>
      </c>
      <c r="B2" t="s">
        <v>56</v>
      </c>
      <c r="C2" t="s">
        <v>111</v>
      </c>
      <c r="D2" t="s">
        <v>109</v>
      </c>
      <c r="E2" t="s">
        <v>112</v>
      </c>
      <c r="F2" t="s">
        <v>110</v>
      </c>
    </row>
    <row r="3" spans="1:6" x14ac:dyDescent="0.35">
      <c r="A3">
        <v>1240</v>
      </c>
      <c r="B3" t="str">
        <f>VLOOKUP($A3,loopkup!$A$6:$F$18,MATCH(B2,loopkup!$A$5:$F$5,0),0)</f>
        <v xml:space="preserve">mehwish </v>
      </c>
      <c r="C3">
        <f>VLOOKUP($A3,loopkup!$A$6:$F$18,MATCH(C2,loopkup!$A$5:$F$5,0),0)</f>
        <v>5512812</v>
      </c>
      <c r="D3" t="str">
        <f>VLOOKUP($A3,loopkup!$A$6:$F$18,MATCH(D2,loopkup!$A$5:$F$5,0),0)</f>
        <v>pa</v>
      </c>
      <c r="E3">
        <f>VLOOKUP($A3,loopkup!$A$6:$F$18,MATCH(E2,loopkup!$A$5:$F$5,0),0)</f>
        <v>12463</v>
      </c>
      <c r="F3" t="str">
        <f>VLOOKUP($A3,loopkup!$A$6:$F$18,MATCH(F2,loopkup!$A$5:$F$5,0),0)</f>
        <v>mehwish@gmail.com</v>
      </c>
    </row>
    <row r="5" spans="1:6" x14ac:dyDescent="0.35">
      <c r="A5">
        <v>1236</v>
      </c>
      <c r="B5" t="str">
        <f>VLOOKUP($A5,loopkup!$A$6:$F$18,MATCH(B2,loopkup!$A$5:$F$5,0),0)</f>
        <v xml:space="preserve">nadim </v>
      </c>
      <c r="C5">
        <f>VLOOKUP($A5,loopkup!$A$6:$F$18,MATCH(C2,loopkup!$A$5:$F$5,0),0)</f>
        <v>4451280</v>
      </c>
      <c r="D5" t="str">
        <f>VLOOKUP($A5,loopkup!$A$6:$F$18,MATCH(D2,loopkup!$A$5:$F$5,0),0)</f>
        <v>reciptionist</v>
      </c>
      <c r="E5">
        <f>VLOOKUP($A5,loopkup!$A$6:$F$18,MATCH(E2,loopkup!$A$5:$F$5,0),0)</f>
        <v>34523</v>
      </c>
      <c r="F5" t="str">
        <f>VLOOKUP($A5,loopkup!$A$6:$F$18,MATCH(F2,loopkup!$A$5:$F$5,0),0)</f>
        <v>nadim@gmail.com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FC9120-EBA9-4FD2-AB18-C3CCFCE22695}">
          <x14:formula1>
            <xm:f>loopkup!$A$6:$A$18</xm:f>
          </x14:formula1>
          <xm:sqref>A3 A5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DE42-7B14-41F9-9023-E81A15A0FC23}">
  <dimension ref="A3:K14"/>
  <sheetViews>
    <sheetView workbookViewId="0">
      <selection activeCell="G21" sqref="G21"/>
    </sheetView>
  </sheetViews>
  <sheetFormatPr defaultRowHeight="14.5" x14ac:dyDescent="0.35"/>
  <cols>
    <col min="2" max="7" width="13.1796875" style="24" customWidth="1"/>
    <col min="10" max="10" width="28.90625" bestFit="1" customWidth="1"/>
    <col min="11" max="11" width="14.90625" bestFit="1" customWidth="1"/>
  </cols>
  <sheetData>
    <row r="3" spans="1:11" x14ac:dyDescent="0.35">
      <c r="A3" s="5" t="s">
        <v>56</v>
      </c>
      <c r="B3" s="26">
        <v>45292</v>
      </c>
      <c r="C3" s="26">
        <v>45293</v>
      </c>
      <c r="D3" s="26">
        <v>45294</v>
      </c>
      <c r="E3" s="26">
        <v>45295</v>
      </c>
      <c r="F3" s="26">
        <v>45296</v>
      </c>
      <c r="G3" s="26">
        <v>45297</v>
      </c>
      <c r="H3" s="5" t="s">
        <v>151</v>
      </c>
      <c r="I3" s="5" t="s">
        <v>152</v>
      </c>
      <c r="J3" s="5" t="s">
        <v>153</v>
      </c>
    </row>
    <row r="4" spans="1:11" x14ac:dyDescent="0.35">
      <c r="A4" s="5" t="s">
        <v>148</v>
      </c>
      <c r="B4" s="25" t="s">
        <v>149</v>
      </c>
      <c r="C4" s="25" t="s">
        <v>150</v>
      </c>
      <c r="D4" s="25" t="s">
        <v>149</v>
      </c>
      <c r="E4" s="25" t="s">
        <v>149</v>
      </c>
      <c r="F4" s="25" t="s">
        <v>149</v>
      </c>
      <c r="G4" s="25" t="s">
        <v>149</v>
      </c>
      <c r="H4" s="5">
        <f>COUNTIF(B4:G4,"p")</f>
        <v>5</v>
      </c>
      <c r="I4" s="5">
        <f>COUNTIF(B4:G4,"a")</f>
        <v>1</v>
      </c>
      <c r="J4" s="5" t="str">
        <f>IF(H4&gt;=5,"ELIGIBALE","NOT ELIGIBALE")</f>
        <v>ELIGIBALE</v>
      </c>
    </row>
    <row r="5" spans="1:11" x14ac:dyDescent="0.35">
      <c r="A5" s="5" t="s">
        <v>154</v>
      </c>
      <c r="B5" s="25" t="s">
        <v>149</v>
      </c>
      <c r="C5" s="25" t="s">
        <v>149</v>
      </c>
      <c r="D5" s="25" t="s">
        <v>149</v>
      </c>
      <c r="E5" s="25" t="s">
        <v>149</v>
      </c>
      <c r="F5" s="25" t="s">
        <v>149</v>
      </c>
      <c r="G5" s="25" t="s">
        <v>149</v>
      </c>
      <c r="H5" s="5">
        <f t="shared" ref="H5:H14" si="0">COUNTIF(B5:G5,"p")</f>
        <v>6</v>
      </c>
      <c r="I5" s="5">
        <f t="shared" ref="I5:I14" si="1">COUNTIF(B5:G5,"a")</f>
        <v>0</v>
      </c>
      <c r="J5" s="5" t="str">
        <f t="shared" ref="J5:J14" si="2">IF(H5&gt;=5,"ELIGIBALE","NOT ELIGIBALE")</f>
        <v>ELIGIBALE</v>
      </c>
    </row>
    <row r="6" spans="1:11" x14ac:dyDescent="0.35">
      <c r="A6" s="5" t="s">
        <v>155</v>
      </c>
      <c r="B6" s="25" t="s">
        <v>150</v>
      </c>
      <c r="C6" s="25" t="s">
        <v>149</v>
      </c>
      <c r="D6" s="25" t="s">
        <v>150</v>
      </c>
      <c r="E6" s="25" t="s">
        <v>150</v>
      </c>
      <c r="F6" s="25" t="s">
        <v>149</v>
      </c>
      <c r="G6" s="25" t="s">
        <v>149</v>
      </c>
      <c r="H6" s="5">
        <f t="shared" si="0"/>
        <v>3</v>
      </c>
      <c r="I6" s="5">
        <f t="shared" si="1"/>
        <v>3</v>
      </c>
      <c r="J6" s="5" t="str">
        <f t="shared" si="2"/>
        <v>NOT ELIGIBALE</v>
      </c>
    </row>
    <row r="7" spans="1:11" x14ac:dyDescent="0.35">
      <c r="A7" s="5" t="s">
        <v>43</v>
      </c>
      <c r="B7" s="25" t="s">
        <v>149</v>
      </c>
      <c r="C7" s="25" t="s">
        <v>149</v>
      </c>
      <c r="D7" s="25" t="s">
        <v>150</v>
      </c>
      <c r="E7" s="25" t="s">
        <v>149</v>
      </c>
      <c r="F7" s="25" t="s">
        <v>150</v>
      </c>
      <c r="G7" s="25" t="s">
        <v>150</v>
      </c>
      <c r="H7" s="5">
        <f t="shared" si="0"/>
        <v>3</v>
      </c>
      <c r="I7" s="5">
        <f t="shared" si="1"/>
        <v>3</v>
      </c>
      <c r="J7" s="5" t="str">
        <f t="shared" si="2"/>
        <v>NOT ELIGIBALE</v>
      </c>
    </row>
    <row r="8" spans="1:11" x14ac:dyDescent="0.35">
      <c r="A8" s="5" t="s">
        <v>156</v>
      </c>
      <c r="B8" s="25" t="s">
        <v>149</v>
      </c>
      <c r="C8" s="25" t="s">
        <v>149</v>
      </c>
      <c r="D8" s="25" t="s">
        <v>149</v>
      </c>
      <c r="E8" s="25" t="s">
        <v>149</v>
      </c>
      <c r="F8" s="25" t="s">
        <v>150</v>
      </c>
      <c r="G8" s="25" t="s">
        <v>149</v>
      </c>
      <c r="H8" s="5">
        <f t="shared" si="0"/>
        <v>5</v>
      </c>
      <c r="I8" s="5">
        <f t="shared" si="1"/>
        <v>1</v>
      </c>
      <c r="J8" s="5" t="str">
        <f t="shared" si="2"/>
        <v>ELIGIBALE</v>
      </c>
    </row>
    <row r="9" spans="1:11" x14ac:dyDescent="0.35">
      <c r="A9" s="5" t="s">
        <v>157</v>
      </c>
      <c r="B9" s="25" t="s">
        <v>149</v>
      </c>
      <c r="C9" s="25" t="s">
        <v>149</v>
      </c>
      <c r="D9" s="25" t="s">
        <v>149</v>
      </c>
      <c r="E9" s="25" t="s">
        <v>150</v>
      </c>
      <c r="F9" s="25" t="s">
        <v>149</v>
      </c>
      <c r="G9" s="25" t="s">
        <v>150</v>
      </c>
      <c r="H9" s="5">
        <f t="shared" si="0"/>
        <v>4</v>
      </c>
      <c r="I9" s="5">
        <f t="shared" si="1"/>
        <v>2</v>
      </c>
      <c r="J9" s="5" t="str">
        <f t="shared" si="2"/>
        <v>NOT ELIGIBALE</v>
      </c>
      <c r="K9" t="s">
        <v>163</v>
      </c>
    </row>
    <row r="10" spans="1:11" x14ac:dyDescent="0.35">
      <c r="A10" s="5" t="s">
        <v>158</v>
      </c>
      <c r="B10" s="25" t="s">
        <v>150</v>
      </c>
      <c r="C10" s="25" t="s">
        <v>149</v>
      </c>
      <c r="D10" s="25" t="s">
        <v>150</v>
      </c>
      <c r="E10" s="25" t="s">
        <v>149</v>
      </c>
      <c r="F10" s="25" t="s">
        <v>149</v>
      </c>
      <c r="G10" s="25" t="s">
        <v>150</v>
      </c>
      <c r="H10" s="5">
        <f t="shared" si="0"/>
        <v>3</v>
      </c>
      <c r="I10" s="5">
        <f t="shared" si="1"/>
        <v>3</v>
      </c>
      <c r="J10" s="5" t="str">
        <f t="shared" si="2"/>
        <v>NOT ELIGIBALE</v>
      </c>
      <c r="K10" t="s">
        <v>164</v>
      </c>
    </row>
    <row r="11" spans="1:11" x14ac:dyDescent="0.35">
      <c r="A11" s="5" t="s">
        <v>159</v>
      </c>
      <c r="B11" s="25" t="s">
        <v>149</v>
      </c>
      <c r="C11" s="25" t="s">
        <v>149</v>
      </c>
      <c r="D11" s="25" t="s">
        <v>149</v>
      </c>
      <c r="E11" s="25" t="s">
        <v>149</v>
      </c>
      <c r="F11" s="25" t="s">
        <v>149</v>
      </c>
      <c r="G11" s="25" t="s">
        <v>149</v>
      </c>
      <c r="H11" s="5">
        <f t="shared" si="0"/>
        <v>6</v>
      </c>
      <c r="I11" s="5">
        <f t="shared" si="1"/>
        <v>0</v>
      </c>
      <c r="J11" s="5" t="str">
        <f t="shared" si="2"/>
        <v>ELIGIBALE</v>
      </c>
    </row>
    <row r="12" spans="1:11" x14ac:dyDescent="0.35">
      <c r="A12" s="5" t="s">
        <v>160</v>
      </c>
      <c r="B12" s="25" t="s">
        <v>149</v>
      </c>
      <c r="C12" s="25" t="s">
        <v>150</v>
      </c>
      <c r="D12" s="25" t="s">
        <v>149</v>
      </c>
      <c r="E12" s="25" t="s">
        <v>149</v>
      </c>
      <c r="F12" s="25" t="s">
        <v>149</v>
      </c>
      <c r="G12" s="25" t="s">
        <v>150</v>
      </c>
      <c r="H12" s="5">
        <f t="shared" si="0"/>
        <v>4</v>
      </c>
      <c r="I12" s="5">
        <f t="shared" si="1"/>
        <v>2</v>
      </c>
      <c r="J12" s="5" t="str">
        <f t="shared" si="2"/>
        <v>NOT ELIGIBALE</v>
      </c>
    </row>
    <row r="13" spans="1:11" x14ac:dyDescent="0.35">
      <c r="A13" s="5" t="s">
        <v>161</v>
      </c>
      <c r="B13" s="25" t="s">
        <v>149</v>
      </c>
      <c r="C13" s="25" t="s">
        <v>149</v>
      </c>
      <c r="D13" s="25" t="s">
        <v>150</v>
      </c>
      <c r="E13" s="25" t="s">
        <v>149</v>
      </c>
      <c r="F13" s="25" t="s">
        <v>149</v>
      </c>
      <c r="G13" s="25" t="s">
        <v>149</v>
      </c>
      <c r="H13" s="5">
        <f t="shared" si="0"/>
        <v>5</v>
      </c>
      <c r="I13" s="5">
        <f t="shared" si="1"/>
        <v>1</v>
      </c>
      <c r="J13" s="5" t="str">
        <f t="shared" si="2"/>
        <v>ELIGIBALE</v>
      </c>
    </row>
    <row r="14" spans="1:11" x14ac:dyDescent="0.35">
      <c r="A14" s="5" t="s">
        <v>162</v>
      </c>
      <c r="B14" s="25" t="s">
        <v>150</v>
      </c>
      <c r="C14" s="25" t="s">
        <v>150</v>
      </c>
      <c r="D14" s="25" t="s">
        <v>149</v>
      </c>
      <c r="E14" s="25" t="s">
        <v>149</v>
      </c>
      <c r="F14" s="25" t="s">
        <v>149</v>
      </c>
      <c r="G14" s="25" t="s">
        <v>149</v>
      </c>
      <c r="H14" s="5">
        <f t="shared" si="0"/>
        <v>4</v>
      </c>
      <c r="I14" s="5">
        <f t="shared" si="1"/>
        <v>2</v>
      </c>
      <c r="J14" s="5" t="str">
        <f t="shared" si="2"/>
        <v>NOT ELIGIBALE</v>
      </c>
    </row>
  </sheetData>
  <conditionalFormatting sqref="K10">
    <cfRule type="notContainsBlanks" dxfId="31" priority="1">
      <formula>LEN(TRIM(K10))&gt;0</formula>
    </cfRule>
    <cfRule type="containsBlanks" dxfId="30" priority="2">
      <formula>LEN(TRIM(K10))=0</formula>
    </cfRule>
    <cfRule type="containsBlanks" dxfId="29" priority="12">
      <formula>LEN(TRIM(K10))=0</formula>
    </cfRule>
  </conditionalFormatting>
  <conditionalFormatting sqref="B4:G14">
    <cfRule type="containsText" dxfId="28" priority="4" operator="containsText" text="A">
      <formula>NOT(ISERROR(SEARCH("A",B4)))</formula>
    </cfRule>
    <cfRule type="containsText" dxfId="27" priority="5" operator="containsText" text="P">
      <formula>NOT(ISERROR(SEARCH("P",B4)))</formula>
    </cfRule>
    <cfRule type="cellIs" dxfId="26" priority="6" operator="greaterThan">
      <formula>"P"</formula>
    </cfRule>
  </conditionalFormatting>
  <conditionalFormatting sqref="A4:J14">
    <cfRule type="expression" dxfId="25" priority="3">
      <formula>$J4=$K$10</formula>
    </cfRule>
  </conditionalFormatting>
  <dataValidations count="1">
    <dataValidation type="list" allowBlank="1" showInputMessage="1" showErrorMessage="1" sqref="K10" xr:uid="{7F610D7D-7D22-4C9D-98E1-CB6E1414E100}">
      <formula1>$J$13:$J$15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33FC-33B0-430B-A59A-A132153B2A3D}">
  <dimension ref="A4:N38"/>
  <sheetViews>
    <sheetView zoomScale="79" zoomScaleNormal="95" workbookViewId="0">
      <selection activeCell="F5" sqref="F5"/>
    </sheetView>
  </sheetViews>
  <sheetFormatPr defaultRowHeight="14.5" x14ac:dyDescent="0.35"/>
  <cols>
    <col min="1" max="9" width="15.6328125" customWidth="1"/>
  </cols>
  <sheetData>
    <row r="4" spans="1:9" x14ac:dyDescent="0.35">
      <c r="F4" s="2"/>
      <c r="G4" t="s">
        <v>8</v>
      </c>
    </row>
    <row r="7" spans="1:9" ht="29" customHeight="1" x14ac:dyDescent="0.35">
      <c r="A7">
        <v>1</v>
      </c>
    </row>
    <row r="8" spans="1:9" ht="29" customHeight="1" x14ac:dyDescent="0.35">
      <c r="A8">
        <v>2</v>
      </c>
      <c r="B8">
        <v>2</v>
      </c>
      <c r="G8">
        <v>1</v>
      </c>
    </row>
    <row r="9" spans="1:9" ht="29" customHeight="1" x14ac:dyDescent="0.35">
      <c r="A9">
        <v>3</v>
      </c>
      <c r="B9">
        <v>4</v>
      </c>
      <c r="D9">
        <v>1</v>
      </c>
      <c r="G9">
        <v>3</v>
      </c>
      <c r="H9" s="1" t="s">
        <v>3</v>
      </c>
      <c r="I9" t="s">
        <v>4</v>
      </c>
    </row>
    <row r="10" spans="1:9" ht="29" customHeight="1" x14ac:dyDescent="0.35">
      <c r="A10">
        <v>4</v>
      </c>
      <c r="B10">
        <v>6</v>
      </c>
      <c r="D10">
        <v>2</v>
      </c>
      <c r="G10">
        <v>5</v>
      </c>
      <c r="H10" t="s">
        <v>0</v>
      </c>
    </row>
    <row r="11" spans="1:9" ht="29" customHeight="1" x14ac:dyDescent="0.35">
      <c r="A11">
        <v>5</v>
      </c>
      <c r="B11">
        <v>8</v>
      </c>
      <c r="G11">
        <v>7</v>
      </c>
      <c r="H11" t="s">
        <v>1</v>
      </c>
    </row>
    <row r="12" spans="1:9" ht="29" customHeight="1" x14ac:dyDescent="0.35">
      <c r="A12">
        <v>6</v>
      </c>
      <c r="B12">
        <v>10</v>
      </c>
      <c r="G12">
        <v>9</v>
      </c>
      <c r="H12" t="s">
        <v>2</v>
      </c>
    </row>
    <row r="13" spans="1:9" ht="29" customHeight="1" x14ac:dyDescent="0.35">
      <c r="A13">
        <v>7</v>
      </c>
      <c r="B13">
        <v>12</v>
      </c>
      <c r="G13">
        <v>11</v>
      </c>
      <c r="H13" t="s">
        <v>0</v>
      </c>
    </row>
    <row r="14" spans="1:9" ht="43.5" x14ac:dyDescent="0.35">
      <c r="A14">
        <v>8</v>
      </c>
      <c r="B14">
        <v>14</v>
      </c>
      <c r="G14">
        <v>13</v>
      </c>
      <c r="H14" s="3" t="s">
        <v>2</v>
      </c>
      <c r="I14" s="2" t="s">
        <v>5</v>
      </c>
    </row>
    <row r="15" spans="1:9" x14ac:dyDescent="0.35">
      <c r="A15">
        <v>9</v>
      </c>
      <c r="B15">
        <v>16</v>
      </c>
      <c r="G15">
        <v>15</v>
      </c>
    </row>
    <row r="16" spans="1:9" x14ac:dyDescent="0.35">
      <c r="A16">
        <v>10</v>
      </c>
      <c r="B16">
        <v>18</v>
      </c>
      <c r="G16">
        <v>17</v>
      </c>
    </row>
    <row r="17" spans="1:14" x14ac:dyDescent="0.35">
      <c r="A17">
        <v>11</v>
      </c>
      <c r="B17">
        <v>20</v>
      </c>
      <c r="G17">
        <v>19</v>
      </c>
    </row>
    <row r="18" spans="1:14" x14ac:dyDescent="0.35">
      <c r="A18">
        <v>12</v>
      </c>
      <c r="B18">
        <v>22</v>
      </c>
      <c r="G18">
        <v>21</v>
      </c>
    </row>
    <row r="19" spans="1:14" x14ac:dyDescent="0.35">
      <c r="A19">
        <v>13</v>
      </c>
      <c r="B19">
        <v>24</v>
      </c>
      <c r="G19">
        <v>23</v>
      </c>
      <c r="I19" s="1" t="s">
        <v>6</v>
      </c>
      <c r="J19" s="1"/>
      <c r="K19" s="1"/>
      <c r="L19" s="1"/>
      <c r="M19" s="1"/>
      <c r="N19" s="1"/>
    </row>
    <row r="20" spans="1:14" x14ac:dyDescent="0.35">
      <c r="A20">
        <v>14</v>
      </c>
      <c r="B20">
        <v>26</v>
      </c>
      <c r="G20">
        <v>25</v>
      </c>
      <c r="I20" s="1"/>
      <c r="J20" s="1"/>
      <c r="K20" s="1"/>
      <c r="L20" s="1"/>
      <c r="M20" s="1"/>
      <c r="N20" s="1"/>
    </row>
    <row r="21" spans="1:14" x14ac:dyDescent="0.35">
      <c r="A21">
        <v>15</v>
      </c>
      <c r="B21">
        <v>28</v>
      </c>
      <c r="G21">
        <v>27</v>
      </c>
      <c r="I21" s="1"/>
      <c r="J21" s="1"/>
      <c r="K21" s="1"/>
      <c r="L21" s="1"/>
      <c r="M21" s="1"/>
      <c r="N21" s="1"/>
    </row>
    <row r="22" spans="1:14" x14ac:dyDescent="0.35">
      <c r="A22">
        <v>16</v>
      </c>
      <c r="B22">
        <v>30</v>
      </c>
      <c r="G22">
        <v>29</v>
      </c>
      <c r="I22" s="1"/>
      <c r="J22" s="1"/>
      <c r="K22" s="1"/>
      <c r="L22" s="1"/>
      <c r="M22" s="1"/>
      <c r="N22" s="1"/>
    </row>
    <row r="23" spans="1:14" x14ac:dyDescent="0.35">
      <c r="A23">
        <v>17</v>
      </c>
      <c r="B23">
        <v>32</v>
      </c>
      <c r="G23">
        <v>31</v>
      </c>
    </row>
    <row r="24" spans="1:14" x14ac:dyDescent="0.35">
      <c r="A24">
        <v>18</v>
      </c>
      <c r="B24">
        <v>34</v>
      </c>
      <c r="G24">
        <v>33</v>
      </c>
    </row>
    <row r="25" spans="1:14" x14ac:dyDescent="0.35">
      <c r="A25">
        <v>19</v>
      </c>
      <c r="B25">
        <v>36</v>
      </c>
      <c r="G25">
        <v>35</v>
      </c>
    </row>
    <row r="26" spans="1:14" x14ac:dyDescent="0.35">
      <c r="A26">
        <v>20</v>
      </c>
      <c r="B26">
        <v>38</v>
      </c>
      <c r="G26">
        <v>37</v>
      </c>
    </row>
    <row r="27" spans="1:14" x14ac:dyDescent="0.35">
      <c r="A27">
        <v>21</v>
      </c>
      <c r="B27">
        <v>40</v>
      </c>
      <c r="G27">
        <v>39</v>
      </c>
    </row>
    <row r="28" spans="1:14" x14ac:dyDescent="0.35">
      <c r="A28">
        <v>22</v>
      </c>
      <c r="B28">
        <v>42</v>
      </c>
      <c r="G28">
        <v>41</v>
      </c>
    </row>
    <row r="29" spans="1:14" x14ac:dyDescent="0.35">
      <c r="A29">
        <v>23</v>
      </c>
      <c r="B29">
        <v>44</v>
      </c>
      <c r="G29">
        <v>43</v>
      </c>
      <c r="I29" s="1" t="s">
        <v>7</v>
      </c>
      <c r="J29" s="1"/>
      <c r="K29" s="1"/>
      <c r="L29" s="1"/>
      <c r="M29" s="1"/>
      <c r="N29" s="1"/>
    </row>
    <row r="30" spans="1:14" x14ac:dyDescent="0.35">
      <c r="A30">
        <v>24</v>
      </c>
      <c r="B30">
        <v>46</v>
      </c>
      <c r="G30">
        <v>45</v>
      </c>
      <c r="I30" s="1"/>
      <c r="J30" s="1"/>
      <c r="K30" s="1"/>
      <c r="L30" s="1"/>
      <c r="M30" s="1"/>
      <c r="N30" s="1"/>
    </row>
    <row r="31" spans="1:14" x14ac:dyDescent="0.35">
      <c r="A31">
        <v>25</v>
      </c>
      <c r="B31">
        <v>48</v>
      </c>
      <c r="G31">
        <v>47</v>
      </c>
      <c r="I31" s="1"/>
      <c r="J31" s="1"/>
      <c r="K31" s="1"/>
      <c r="L31" s="1"/>
      <c r="M31" s="1"/>
      <c r="N31" s="1"/>
    </row>
    <row r="32" spans="1:14" x14ac:dyDescent="0.35">
      <c r="A32">
        <v>26</v>
      </c>
      <c r="B32">
        <v>50</v>
      </c>
      <c r="G32">
        <v>49</v>
      </c>
    </row>
    <row r="33" spans="1:7" x14ac:dyDescent="0.35">
      <c r="A33">
        <v>27</v>
      </c>
      <c r="B33">
        <v>52</v>
      </c>
      <c r="G33">
        <v>51</v>
      </c>
    </row>
    <row r="34" spans="1:7" x14ac:dyDescent="0.35">
      <c r="A34">
        <v>28</v>
      </c>
      <c r="B34">
        <v>54</v>
      </c>
      <c r="G34">
        <v>53</v>
      </c>
    </row>
    <row r="35" spans="1:7" x14ac:dyDescent="0.35">
      <c r="A35">
        <v>29</v>
      </c>
      <c r="B35">
        <v>56</v>
      </c>
      <c r="G35">
        <v>55</v>
      </c>
    </row>
    <row r="36" spans="1:7" x14ac:dyDescent="0.35">
      <c r="A36">
        <v>30</v>
      </c>
      <c r="B36">
        <v>58</v>
      </c>
      <c r="G36">
        <v>57</v>
      </c>
    </row>
    <row r="37" spans="1:7" x14ac:dyDescent="0.35">
      <c r="A37">
        <v>31</v>
      </c>
      <c r="B37">
        <v>60</v>
      </c>
      <c r="G37">
        <v>59</v>
      </c>
    </row>
    <row r="38" spans="1:7" x14ac:dyDescent="0.35">
      <c r="A38">
        <v>32</v>
      </c>
      <c r="B38">
        <v>62</v>
      </c>
      <c r="G38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F1A7-17B6-4040-91CF-2972F857FC82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B60B-2F10-48E4-8413-E31FBA2086C3}">
  <dimension ref="A1:R3"/>
  <sheetViews>
    <sheetView workbookViewId="0">
      <selection sqref="A1:R3"/>
    </sheetView>
  </sheetViews>
  <sheetFormatPr defaultRowHeight="14.5" x14ac:dyDescent="0.35"/>
  <cols>
    <col min="6" max="6" width="8.81640625" customWidth="1"/>
    <col min="7" max="7" width="11.26953125" customWidth="1"/>
    <col min="8" max="8" width="10.6328125" customWidth="1"/>
    <col min="10" max="10" width="12.1796875" customWidth="1"/>
    <col min="11" max="11" width="11.90625" customWidth="1"/>
    <col min="12" max="12" width="12.7265625" customWidth="1"/>
    <col min="13" max="13" width="10.08984375" customWidth="1"/>
    <col min="17" max="17" width="9.08984375" customWidth="1"/>
    <col min="18" max="18" width="12.54296875" customWidth="1"/>
  </cols>
  <sheetData>
    <row r="1" spans="1:18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53</v>
      </c>
      <c r="R1" t="s">
        <v>54</v>
      </c>
    </row>
    <row r="2" spans="1:18" x14ac:dyDescent="0.35">
      <c r="A2">
        <v>12035</v>
      </c>
      <c r="B2" t="s">
        <v>42</v>
      </c>
      <c r="C2">
        <v>32</v>
      </c>
      <c r="D2">
        <v>32</v>
      </c>
      <c r="E2">
        <v>33</v>
      </c>
      <c r="F2">
        <v>25</v>
      </c>
      <c r="G2">
        <v>67</v>
      </c>
      <c r="H2">
        <v>189</v>
      </c>
      <c r="I2">
        <v>500</v>
      </c>
      <c r="J2">
        <v>37.799999999999997</v>
      </c>
      <c r="K2" t="s">
        <v>170</v>
      </c>
      <c r="L2" t="s">
        <v>170</v>
      </c>
      <c r="M2" t="s">
        <v>173</v>
      </c>
    </row>
    <row r="3" spans="1:18" x14ac:dyDescent="0.35">
      <c r="A3">
        <v>12011</v>
      </c>
      <c r="B3" t="s">
        <v>42</v>
      </c>
      <c r="C3">
        <v>98</v>
      </c>
      <c r="D3">
        <v>34</v>
      </c>
      <c r="E3">
        <v>54</v>
      </c>
      <c r="F3">
        <v>98</v>
      </c>
      <c r="G3">
        <v>56</v>
      </c>
      <c r="H3">
        <v>340</v>
      </c>
      <c r="I3">
        <v>500</v>
      </c>
      <c r="J3">
        <v>68</v>
      </c>
      <c r="K3" t="s">
        <v>168</v>
      </c>
      <c r="L3" t="s">
        <v>168</v>
      </c>
      <c r="M3" t="s">
        <v>171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F9DA-4EE6-44F2-A4F1-03020CC9158F}">
  <dimension ref="A3:B26"/>
  <sheetViews>
    <sheetView topLeftCell="A10" workbookViewId="0">
      <selection activeCell="A10" sqref="A10:B10"/>
      <pivotSelection pane="bottomRight" showHeader="1" extendable="1" start="6" max="23" activeRow="9" click="1" r:id="rId1">
        <pivotArea dataOnly="0" fieldPosition="0">
          <references count="1">
            <reference field="1" count="1">
              <x v="6"/>
            </reference>
          </references>
        </pivotArea>
      </pivotSelection>
    </sheetView>
  </sheetViews>
  <sheetFormatPr defaultRowHeight="14.5" x14ac:dyDescent="0.35"/>
  <cols>
    <col min="1" max="1" width="15.36328125" bestFit="1" customWidth="1"/>
    <col min="2" max="2" width="15" bestFit="1" customWidth="1"/>
    <col min="3" max="3" width="11.36328125" bestFit="1" customWidth="1"/>
    <col min="4" max="4" width="12.1796875" bestFit="1" customWidth="1"/>
    <col min="5" max="5" width="15" bestFit="1" customWidth="1"/>
    <col min="6" max="7" width="3.81640625" bestFit="1" customWidth="1"/>
    <col min="8" max="8" width="4.26953125" bestFit="1" customWidth="1"/>
    <col min="9" max="9" width="10.7265625" bestFit="1" customWidth="1"/>
    <col min="10" max="20" width="15.26953125" bestFit="1" customWidth="1"/>
    <col min="21" max="21" width="10.7265625" bestFit="1" customWidth="1"/>
  </cols>
  <sheetData>
    <row r="3" spans="1:2" x14ac:dyDescent="0.35">
      <c r="A3" s="47" t="s">
        <v>166</v>
      </c>
      <c r="B3" t="s">
        <v>174</v>
      </c>
    </row>
    <row r="4" spans="1:2" x14ac:dyDescent="0.35">
      <c r="A4" s="48" t="s">
        <v>0</v>
      </c>
      <c r="B4" s="49">
        <v>768</v>
      </c>
    </row>
    <row r="5" spans="1:2" x14ac:dyDescent="0.35">
      <c r="A5" s="48" t="s">
        <v>39</v>
      </c>
      <c r="B5" s="49">
        <v>298</v>
      </c>
    </row>
    <row r="6" spans="1:2" x14ac:dyDescent="0.35">
      <c r="A6" s="48" t="s">
        <v>52</v>
      </c>
      <c r="B6" s="49">
        <v>371</v>
      </c>
    </row>
    <row r="7" spans="1:2" x14ac:dyDescent="0.35">
      <c r="A7" s="48" t="s">
        <v>51</v>
      </c>
      <c r="B7" s="49">
        <v>348</v>
      </c>
    </row>
    <row r="8" spans="1:2" x14ac:dyDescent="0.35">
      <c r="A8" s="48" t="s">
        <v>47</v>
      </c>
      <c r="B8" s="49">
        <v>355</v>
      </c>
    </row>
    <row r="9" spans="1:2" x14ac:dyDescent="0.35">
      <c r="A9" s="48" t="s">
        <v>42</v>
      </c>
      <c r="B9" s="49">
        <v>529</v>
      </c>
    </row>
    <row r="10" spans="1:2" x14ac:dyDescent="0.35">
      <c r="A10" s="48" t="s">
        <v>44</v>
      </c>
      <c r="B10" s="49">
        <v>369</v>
      </c>
    </row>
    <row r="11" spans="1:2" x14ac:dyDescent="0.35">
      <c r="A11" s="48" t="s">
        <v>41</v>
      </c>
      <c r="B11" s="49"/>
    </row>
    <row r="12" spans="1:2" x14ac:dyDescent="0.35">
      <c r="A12" s="50">
        <v>12009</v>
      </c>
      <c r="B12" s="49"/>
    </row>
    <row r="13" spans="1:2" x14ac:dyDescent="0.35">
      <c r="A13" s="51" t="s">
        <v>171</v>
      </c>
      <c r="B13" s="49"/>
    </row>
    <row r="14" spans="1:2" x14ac:dyDescent="0.35">
      <c r="A14" s="52" t="s">
        <v>168</v>
      </c>
      <c r="B14" s="49">
        <v>341</v>
      </c>
    </row>
    <row r="15" spans="1:2" x14ac:dyDescent="0.35">
      <c r="A15" s="50">
        <v>12029</v>
      </c>
      <c r="B15" s="49"/>
    </row>
    <row r="16" spans="1:2" x14ac:dyDescent="0.35">
      <c r="A16" s="51" t="s">
        <v>172</v>
      </c>
      <c r="B16" s="49"/>
    </row>
    <row r="17" spans="1:2" x14ac:dyDescent="0.35">
      <c r="A17" s="52" t="s">
        <v>169</v>
      </c>
      <c r="B17" s="49">
        <v>247</v>
      </c>
    </row>
    <row r="18" spans="1:2" x14ac:dyDescent="0.35">
      <c r="A18" s="48" t="s">
        <v>40</v>
      </c>
      <c r="B18" s="49">
        <v>451</v>
      </c>
    </row>
    <row r="19" spans="1:2" x14ac:dyDescent="0.35">
      <c r="A19" s="48" t="s">
        <v>2</v>
      </c>
      <c r="B19" s="49">
        <v>358</v>
      </c>
    </row>
    <row r="20" spans="1:2" x14ac:dyDescent="0.35">
      <c r="A20" s="48" t="s">
        <v>48</v>
      </c>
      <c r="B20" s="49">
        <v>317</v>
      </c>
    </row>
    <row r="21" spans="1:2" x14ac:dyDescent="0.35">
      <c r="A21" s="48" t="s">
        <v>49</v>
      </c>
      <c r="B21" s="49">
        <v>662</v>
      </c>
    </row>
    <row r="22" spans="1:2" x14ac:dyDescent="0.35">
      <c r="A22" s="48" t="s">
        <v>50</v>
      </c>
      <c r="B22" s="49">
        <v>359</v>
      </c>
    </row>
    <row r="23" spans="1:2" x14ac:dyDescent="0.35">
      <c r="A23" s="48" t="s">
        <v>45</v>
      </c>
      <c r="B23" s="49">
        <v>318</v>
      </c>
    </row>
    <row r="24" spans="1:2" x14ac:dyDescent="0.35">
      <c r="A24" s="48" t="s">
        <v>43</v>
      </c>
      <c r="B24" s="49">
        <v>338</v>
      </c>
    </row>
    <row r="25" spans="1:2" x14ac:dyDescent="0.35">
      <c r="A25" s="48" t="s">
        <v>46</v>
      </c>
      <c r="B25" s="49">
        <v>363</v>
      </c>
    </row>
    <row r="26" spans="1:2" x14ac:dyDescent="0.35">
      <c r="A26" s="48" t="s">
        <v>167</v>
      </c>
      <c r="B26" s="49">
        <v>6792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4AC7-BA27-4092-9BD8-E25041E5DB96}">
  <sheetPr>
    <pageSetUpPr fitToPage="1"/>
  </sheetPr>
  <dimension ref="A1:XFD1048576"/>
  <sheetViews>
    <sheetView tabSelected="1" topLeftCell="A8" zoomScale="84" zoomScaleNormal="145" workbookViewId="0">
      <selection activeCell="N12" sqref="N12"/>
    </sheetView>
  </sheetViews>
  <sheetFormatPr defaultRowHeight="14.5" x14ac:dyDescent="0.35"/>
  <cols>
    <col min="1" max="6" width="12.81640625" customWidth="1"/>
    <col min="7" max="7" width="13.81640625" customWidth="1"/>
    <col min="8" max="8" width="12.90625" customWidth="1"/>
    <col min="9" max="9" width="12.81640625" customWidth="1"/>
    <col min="10" max="10" width="15.08984375" customWidth="1"/>
    <col min="11" max="11" width="14.54296875" customWidth="1"/>
    <col min="12" max="12" width="15.6328125" customWidth="1"/>
    <col min="13" max="13" width="15.90625" bestFit="1" customWidth="1"/>
    <col min="14" max="16" width="12.81640625" customWidth="1"/>
    <col min="17" max="17" width="10.81640625" customWidth="1"/>
    <col min="18" max="18" width="15.1796875" customWidth="1"/>
  </cols>
  <sheetData>
    <row r="1" spans="1:18" x14ac:dyDescent="0.35">
      <c r="C1" s="12" t="s">
        <v>22</v>
      </c>
      <c r="D1" s="12"/>
      <c r="E1" s="12"/>
      <c r="F1" s="12"/>
      <c r="G1" s="12"/>
      <c r="H1" s="12"/>
      <c r="I1" s="12"/>
      <c r="J1" s="12"/>
      <c r="K1" s="12"/>
      <c r="L1" s="12"/>
    </row>
    <row r="2" spans="1:18" x14ac:dyDescent="0.35"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 x14ac:dyDescent="0.35"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8" x14ac:dyDescent="0.35">
      <c r="C4" s="12"/>
      <c r="D4" s="12"/>
      <c r="E4" s="12"/>
      <c r="F4" s="12"/>
      <c r="G4" s="12"/>
      <c r="H4" s="12"/>
      <c r="I4" s="12"/>
      <c r="J4" s="12"/>
      <c r="K4" s="12"/>
      <c r="L4" s="12"/>
    </row>
    <row r="6" spans="1:18" ht="18.5" x14ac:dyDescent="0.35">
      <c r="A6" s="40" t="s">
        <v>23</v>
      </c>
      <c r="B6" s="28" t="s">
        <v>24</v>
      </c>
      <c r="C6" s="28" t="s">
        <v>25</v>
      </c>
      <c r="D6" s="28" t="s">
        <v>26</v>
      </c>
      <c r="E6" s="28" t="s">
        <v>27</v>
      </c>
      <c r="F6" s="28" t="s">
        <v>28</v>
      </c>
      <c r="G6" s="28" t="s">
        <v>29</v>
      </c>
      <c r="H6" s="28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28" t="s">
        <v>35</v>
      </c>
      <c r="N6" s="28" t="s">
        <v>36</v>
      </c>
      <c r="O6" s="28" t="s">
        <v>37</v>
      </c>
      <c r="P6" s="28" t="s">
        <v>38</v>
      </c>
      <c r="Q6" s="29" t="s">
        <v>53</v>
      </c>
      <c r="R6" s="30" t="s">
        <v>54</v>
      </c>
    </row>
    <row r="7" spans="1:18" x14ac:dyDescent="0.35">
      <c r="A7" s="41">
        <v>12001</v>
      </c>
      <c r="B7" s="31" t="s">
        <v>0</v>
      </c>
      <c r="C7" s="31">
        <v>65</v>
      </c>
      <c r="D7" s="31">
        <v>95</v>
      </c>
      <c r="E7" s="31">
        <v>98</v>
      </c>
      <c r="F7" s="31">
        <v>87</v>
      </c>
      <c r="G7" s="31">
        <v>67</v>
      </c>
      <c r="H7" s="31">
        <f>SUM(C7:G7)</f>
        <v>412</v>
      </c>
      <c r="I7" s="31">
        <v>500</v>
      </c>
      <c r="J7" s="32">
        <f>H7/I7*100</f>
        <v>82.399999999999991</v>
      </c>
      <c r="K7" s="32" t="str">
        <f>IF(J7&gt;90,"A+1",IF(J7&gt;80,"A+",IF(J7&gt;70,"A",IF(J7&gt;60,"B",IF(J7&gt;50,"C",IF(J7&gt;40,"D",IF(J7&lt;=40,"FAIL")))))))</f>
        <v>A+</v>
      </c>
      <c r="L7" s="32" t="str">
        <f>_xlfn.IFS(J7&gt;90,"A+1",J7&gt;80,"A+",J7&gt;70,"A",J7&gt;60,"B",J7&gt;50,"C",J7&gt;40,"D",J7&lt;=40,"FAIL")</f>
        <v>A+</v>
      </c>
      <c r="M7" s="31" t="str">
        <f>_xlfn.SWITCH(L7,"A+1","EXCELLENT","A+","VERY GOOD","A","GOOD","B","BETTER","C","SATISFACTORY","D","KEEP IT UP","FAIL","KEEP WORK HARD")</f>
        <v>VERY GOOD</v>
      </c>
      <c r="N7" s="33"/>
      <c r="O7" s="33">
        <f>MIN(J7:J26)</f>
        <v>37.799999999999997</v>
      </c>
      <c r="P7" s="31">
        <f>COUNT(H7:H26)</f>
        <v>20</v>
      </c>
      <c r="Q7" s="34">
        <f>COUNTA(M7:M26)</f>
        <v>20</v>
      </c>
      <c r="R7" s="35">
        <f>COUNTBLANK(N7:N26)</f>
        <v>20</v>
      </c>
    </row>
    <row r="8" spans="1:18" x14ac:dyDescent="0.35">
      <c r="A8" s="41">
        <v>12007</v>
      </c>
      <c r="B8" s="31" t="s">
        <v>0</v>
      </c>
      <c r="C8" s="31">
        <v>93</v>
      </c>
      <c r="D8" s="31">
        <v>56</v>
      </c>
      <c r="E8" s="31">
        <v>56</v>
      </c>
      <c r="F8" s="31">
        <v>75</v>
      </c>
      <c r="G8" s="31">
        <v>76</v>
      </c>
      <c r="H8" s="31">
        <f>SUM(C8:G8)</f>
        <v>356</v>
      </c>
      <c r="I8" s="31">
        <v>500</v>
      </c>
      <c r="J8" s="32">
        <f>H8/I8*100</f>
        <v>71.2</v>
      </c>
      <c r="K8" s="32" t="str">
        <f>IF(J8&gt;90,"A+1",IF(J8&gt;80,"A+",IF(J8&gt;70,"A",IF(J8&gt;60,"B",IF(J8&gt;50,"C",IF(J8&gt;40,"D",IF(J8&lt;=40,"FAIL")))))))</f>
        <v>A</v>
      </c>
      <c r="L8" s="32" t="str">
        <f>_xlfn.IFS(J8&gt;90,"A+1",J8&gt;80,"A+",J8&gt;70,"A",J8&gt;60,"B",J8&gt;50,"C",J8&gt;40,"D",J8&lt;=40,"FAIL")</f>
        <v>A</v>
      </c>
      <c r="M8" s="31" t="str">
        <f>_xlfn.SWITCH(L8,"A+1","EXCELLENT","A+","VERY GOOD","A","GOOD","B","BETTER","C","SATISFACTORY","D","KEEP IT UP","FAIL","KEEP WORK HARD")</f>
        <v>GOOD</v>
      </c>
      <c r="N8" s="31"/>
      <c r="O8" s="31"/>
      <c r="P8" s="31"/>
      <c r="Q8" s="34"/>
      <c r="R8" s="35"/>
    </row>
    <row r="9" spans="1:18" x14ac:dyDescent="0.35">
      <c r="A9" s="42">
        <v>12003</v>
      </c>
      <c r="B9" s="36" t="s">
        <v>39</v>
      </c>
      <c r="C9" s="36">
        <v>56</v>
      </c>
      <c r="D9" s="36">
        <v>44</v>
      </c>
      <c r="E9" s="36">
        <v>67</v>
      </c>
      <c r="F9" s="36">
        <v>76</v>
      </c>
      <c r="G9" s="36">
        <v>55</v>
      </c>
      <c r="H9" s="36">
        <f>SUM(C9:G9)</f>
        <v>298</v>
      </c>
      <c r="I9" s="36">
        <v>500</v>
      </c>
      <c r="J9" s="37">
        <f>H9/I9*100</f>
        <v>59.599999999999994</v>
      </c>
      <c r="K9" s="37" t="str">
        <f>IF(J9&gt;90,"A+1",IF(J9&gt;80,"A+",IF(J9&gt;70,"A",IF(J9&gt;60,"B",IF(J9&gt;50,"C",IF(J9&gt;40,"D",IF(J9&lt;=40,"FAIL")))))))</f>
        <v>C</v>
      </c>
      <c r="L9" s="37" t="str">
        <f>_xlfn.IFS(J9&gt;90,"A+1",J9&gt;80,"A+",J9&gt;70,"A",J9&gt;60,"B",J9&gt;50,"C",J9&gt;40,"D",J9&lt;=40,"FAIL")</f>
        <v>C</v>
      </c>
      <c r="M9" s="36" t="str">
        <f>_xlfn.SWITCH(L9,"A+1","EXCELLENT","A+","VERY GOOD","A","GOOD","B","BETTER","C","SATISFACTORY","D","KEEP IT UP","FAIL","KEEP WORK HARD")</f>
        <v>SATISFACTORY</v>
      </c>
      <c r="N9" s="36"/>
      <c r="O9" s="36"/>
      <c r="P9" s="36"/>
      <c r="Q9" s="38"/>
      <c r="R9" s="39"/>
    </row>
    <row r="10" spans="1:18" x14ac:dyDescent="0.35">
      <c r="A10" s="42">
        <v>12039</v>
      </c>
      <c r="B10" s="36" t="s">
        <v>52</v>
      </c>
      <c r="C10" s="36">
        <v>67</v>
      </c>
      <c r="D10" s="36">
        <v>76</v>
      </c>
      <c r="E10" s="36">
        <v>54</v>
      </c>
      <c r="F10" s="36">
        <v>98</v>
      </c>
      <c r="G10" s="36">
        <v>76</v>
      </c>
      <c r="H10" s="36">
        <f>SUM(C10:G10)</f>
        <v>371</v>
      </c>
      <c r="I10" s="36">
        <v>500</v>
      </c>
      <c r="J10" s="37">
        <f>H10/I10*100</f>
        <v>74.2</v>
      </c>
      <c r="K10" s="37" t="str">
        <f>IF(J10&gt;90,"A+1",IF(J10&gt;80,"A+",IF(J10&gt;70,"A",IF(J10&gt;60,"B",IF(J10&gt;50,"C",IF(J10&gt;40,"D",IF(J10&lt;=40,"FAIL")))))))</f>
        <v>A</v>
      </c>
      <c r="L10" s="37" t="str">
        <f>_xlfn.IFS(J10&gt;90,"A+1",J10&gt;80,"A+",J10&gt;70,"A",J10&gt;60,"B",J10&gt;50,"C",J10&gt;40,"D",J10&lt;=40,"FAIL")</f>
        <v>A</v>
      </c>
      <c r="M10" s="36" t="str">
        <f>_xlfn.SWITCH(L10,"A+1","EXCELLENT","A+","VERY GOOD","A","GOOD","B","BETTER","C","SATISFACTORY","D","KEEP IT UP","FAIL","KEEP WORK HARD")</f>
        <v>GOOD</v>
      </c>
      <c r="N10" s="36"/>
      <c r="O10" s="36"/>
      <c r="P10" s="36"/>
      <c r="Q10" s="38"/>
      <c r="R10" s="39"/>
    </row>
    <row r="11" spans="1:18" x14ac:dyDescent="0.35">
      <c r="A11" s="41">
        <v>12037</v>
      </c>
      <c r="B11" s="31" t="s">
        <v>51</v>
      </c>
      <c r="C11" s="31">
        <v>45</v>
      </c>
      <c r="D11" s="31">
        <v>65</v>
      </c>
      <c r="E11" s="31">
        <v>63</v>
      </c>
      <c r="F11" s="31">
        <v>88</v>
      </c>
      <c r="G11" s="31">
        <v>87</v>
      </c>
      <c r="H11" s="31">
        <f>SUM(C11:G11)</f>
        <v>348</v>
      </c>
      <c r="I11" s="31">
        <v>500</v>
      </c>
      <c r="J11" s="32">
        <f>H11/I11*100</f>
        <v>69.599999999999994</v>
      </c>
      <c r="K11" s="32" t="str">
        <f>IF(J11&gt;90,"A+1",IF(J11&gt;80,"A+",IF(J11&gt;70,"A",IF(J11&gt;60,"B",IF(J11&gt;50,"C",IF(J11&gt;40,"D",IF(J11&lt;=40,"FAIL")))))))</f>
        <v>B</v>
      </c>
      <c r="L11" s="32" t="str">
        <f>_xlfn.IFS(J11&gt;90,"A+1",J11&gt;80,"A+",J11&gt;70,"A",J11&gt;60,"B",J11&gt;50,"C",J11&gt;40,"D",J11&lt;=40,"FAIL")</f>
        <v>B</v>
      </c>
      <c r="M11" s="31" t="str">
        <f>_xlfn.SWITCH(L11,"A+1","EXCELLENT","A+","VERY GOOD","A","GOOD","B","BETTER","C","SATISFACTORY","D","KEEP IT UP","FAIL","KEEP WORK HARD")</f>
        <v>BETTER</v>
      </c>
      <c r="N11" s="31"/>
      <c r="O11" s="31"/>
      <c r="P11" s="31"/>
      <c r="Q11" s="34"/>
      <c r="R11" s="35"/>
    </row>
    <row r="12" spans="1:18" x14ac:dyDescent="0.35">
      <c r="A12" s="41">
        <v>12023</v>
      </c>
      <c r="B12" s="31" t="s">
        <v>47</v>
      </c>
      <c r="C12" s="31">
        <v>56</v>
      </c>
      <c r="D12" s="31">
        <v>45</v>
      </c>
      <c r="E12" s="31">
        <v>93</v>
      </c>
      <c r="F12" s="31">
        <v>74</v>
      </c>
      <c r="G12" s="31">
        <v>87</v>
      </c>
      <c r="H12" s="31">
        <f>SUM(C12:G12)</f>
        <v>355</v>
      </c>
      <c r="I12" s="31">
        <v>500</v>
      </c>
      <c r="J12" s="32">
        <f>H12/I12*100</f>
        <v>71</v>
      </c>
      <c r="K12" s="32" t="str">
        <f>IF(J12&gt;90,"A+1",IF(J12&gt;80,"A+",IF(J12&gt;70,"A",IF(J12&gt;60,"B",IF(J12&gt;50,"C",IF(J12&gt;40,"D",IF(J12&lt;=40,"FAIL")))))))</f>
        <v>A</v>
      </c>
      <c r="L12" s="32" t="str">
        <f>_xlfn.IFS(J12&gt;90,"A+1",J12&gt;80,"A+",J12&gt;70,"A",J12&gt;60,"B",J12&gt;50,"C",J12&gt;40,"D",J12&lt;=40,"FAIL")</f>
        <v>A</v>
      </c>
      <c r="M12" s="31" t="str">
        <f>_xlfn.SWITCH(L12,"A+1","EXCELLENT","A+","VERY GOOD","A","GOOD","B","BETTER","C","SATISFACTORY","D","KEEP IT UP","FAIL","KEEP WORK HARD")</f>
        <v>GOOD</v>
      </c>
      <c r="N12" s="31"/>
      <c r="O12" s="31"/>
      <c r="P12" s="31"/>
      <c r="Q12" s="34"/>
      <c r="R12" s="35"/>
    </row>
    <row r="13" spans="1:18" x14ac:dyDescent="0.35">
      <c r="A13" s="41">
        <v>12011</v>
      </c>
      <c r="B13" s="31" t="s">
        <v>42</v>
      </c>
      <c r="C13" s="31">
        <v>98</v>
      </c>
      <c r="D13" s="31">
        <v>34</v>
      </c>
      <c r="E13" s="31">
        <v>54</v>
      </c>
      <c r="F13" s="31">
        <v>98</v>
      </c>
      <c r="G13" s="31">
        <v>56</v>
      </c>
      <c r="H13" s="31">
        <f>SUM(C13:G13)</f>
        <v>340</v>
      </c>
      <c r="I13" s="31">
        <v>500</v>
      </c>
      <c r="J13" s="32">
        <f>H13/I13*100</f>
        <v>68</v>
      </c>
      <c r="K13" s="32" t="str">
        <f>IF(J13&gt;90,"A+1",IF(J13&gt;80,"A+",IF(J13&gt;70,"A",IF(J13&gt;60,"B",IF(J13&gt;50,"C",IF(J13&gt;40,"D",IF(J13&lt;=40,"FAIL")))))))</f>
        <v>B</v>
      </c>
      <c r="L13" s="32" t="str">
        <f>_xlfn.IFS(J13&gt;90,"A+1",J13&gt;80,"A+",J13&gt;70,"A",J13&gt;60,"B",J13&gt;50,"C",J13&gt;40,"D",J13&lt;=40,"FAIL")</f>
        <v>B</v>
      </c>
      <c r="M13" s="31" t="str">
        <f>_xlfn.SWITCH(L13,"A+1","EXCELLENT","A+","VERY GOOD","A","GOOD","B","BETTER","C","SATISFACTORY","D","KEEP IT UP","FAIL","KEEP WORK HARD")</f>
        <v>BETTER</v>
      </c>
      <c r="N13" s="31"/>
      <c r="O13" s="31"/>
      <c r="P13" s="31"/>
      <c r="Q13" s="34"/>
      <c r="R13" s="35"/>
    </row>
    <row r="14" spans="1:18" x14ac:dyDescent="0.35">
      <c r="A14" s="42">
        <v>12035</v>
      </c>
      <c r="B14" s="36" t="s">
        <v>42</v>
      </c>
      <c r="C14" s="36">
        <v>32</v>
      </c>
      <c r="D14" s="36">
        <v>32</v>
      </c>
      <c r="E14" s="36">
        <v>33</v>
      </c>
      <c r="F14" s="36">
        <v>25</v>
      </c>
      <c r="G14" s="36">
        <v>67</v>
      </c>
      <c r="H14" s="36">
        <f>SUM(C14:G14)</f>
        <v>189</v>
      </c>
      <c r="I14" s="36">
        <v>500</v>
      </c>
      <c r="J14" s="37">
        <f>H14/I14*100</f>
        <v>37.799999999999997</v>
      </c>
      <c r="K14" s="37" t="str">
        <f>IF(J14&gt;90,"A+1",IF(J14&gt;80,"A+",IF(J14&gt;70,"A",IF(J14&gt;60,"B",IF(J14&gt;50,"C",IF(J14&gt;40,"D",IF(J14&lt;=40,"FAIL")))))))</f>
        <v>FAIL</v>
      </c>
      <c r="L14" s="37" t="str">
        <f>_xlfn.IFS(J14&gt;90,"A+1",J14&gt;80,"A+",J14&gt;70,"A",J14&gt;60,"B",J14&gt;50,"C",J14&gt;40,"D",J14&lt;=40,"FAIL")</f>
        <v>FAIL</v>
      </c>
      <c r="M14" s="36" t="str">
        <f>_xlfn.SWITCH(L14,"A+1","EXCELLENT","A+","VERY GOOD","A","GOOD","B","BETTER","C","SATISFACTORY","D","KEEP IT UP","FAIL","KEEP WORK HARD")</f>
        <v>KEEP WORK HARD</v>
      </c>
      <c r="N14" s="36"/>
      <c r="O14" s="36"/>
      <c r="P14" s="36"/>
      <c r="Q14" s="38"/>
      <c r="R14" s="39"/>
    </row>
    <row r="15" spans="1:18" x14ac:dyDescent="0.35">
      <c r="A15" s="42">
        <v>12009</v>
      </c>
      <c r="B15" s="36" t="s">
        <v>41</v>
      </c>
      <c r="C15" s="36">
        <v>45</v>
      </c>
      <c r="D15" s="36">
        <v>76</v>
      </c>
      <c r="E15" s="36">
        <v>57</v>
      </c>
      <c r="F15" s="36">
        <v>76</v>
      </c>
      <c r="G15" s="36">
        <v>87</v>
      </c>
      <c r="H15" s="36">
        <f>SUM(C15:G15)</f>
        <v>341</v>
      </c>
      <c r="I15" s="36">
        <v>500</v>
      </c>
      <c r="J15" s="37">
        <f>H15/I15*100</f>
        <v>68.2</v>
      </c>
      <c r="K15" s="37" t="str">
        <f>IF(J15&gt;90,"A+1",IF(J15&gt;80,"A+",IF(J15&gt;70,"A",IF(J15&gt;60,"B",IF(J15&gt;50,"C",IF(J15&gt;40,"D",IF(J15&lt;=40,"FAIL")))))))</f>
        <v>B</v>
      </c>
      <c r="L15" s="37" t="str">
        <f>_xlfn.IFS(J15&gt;90,"A+1",J15&gt;80,"A+",J15&gt;70,"A",J15&gt;60,"B",J15&gt;50,"C",J15&gt;40,"D",J15&lt;=40,"FAIL")</f>
        <v>B</v>
      </c>
      <c r="M15" s="36" t="str">
        <f>_xlfn.SWITCH(L15,"A+1","EXCELLENT","A+","VERY GOOD","A","GOOD","B","BETTER","C","SATISFACTORY","D","KEEP IT UP","FAIL","KEEP WORK HARD")</f>
        <v>BETTER</v>
      </c>
      <c r="N15" s="36"/>
      <c r="O15" s="36"/>
      <c r="P15" s="36"/>
      <c r="Q15" s="38"/>
      <c r="R15" s="39"/>
    </row>
    <row r="16" spans="1:18" x14ac:dyDescent="0.35">
      <c r="A16" s="42">
        <v>12029</v>
      </c>
      <c r="B16" s="36" t="s">
        <v>41</v>
      </c>
      <c r="C16" s="36">
        <v>24</v>
      </c>
      <c r="D16" s="36">
        <v>56</v>
      </c>
      <c r="E16" s="36">
        <v>45</v>
      </c>
      <c r="F16" s="36">
        <v>36</v>
      </c>
      <c r="G16" s="36">
        <v>86</v>
      </c>
      <c r="H16" s="36">
        <f>SUM(C16:G16)</f>
        <v>247</v>
      </c>
      <c r="I16" s="36">
        <v>500</v>
      </c>
      <c r="J16" s="37">
        <f>H16/I16*100</f>
        <v>49.4</v>
      </c>
      <c r="K16" s="37" t="str">
        <f>IF(J16&gt;90,"A+1",IF(J16&gt;80,"A+",IF(J16&gt;70,"A",IF(J16&gt;60,"B",IF(J16&gt;50,"C",IF(J16&gt;40,"D",IF(J16&lt;=40,"FAIL")))))))</f>
        <v>D</v>
      </c>
      <c r="L16" s="37" t="str">
        <f>_xlfn.IFS(J16&gt;90,"A+1",J16&gt;80,"A+",J16&gt;70,"A",J16&gt;60,"B",J16&gt;50,"C",J16&gt;40,"D",J16&lt;=40,"FAIL")</f>
        <v>D</v>
      </c>
      <c r="M16" s="36" t="str">
        <f>_xlfn.SWITCH(L16,"A+1","EXCELLENT","A+","VERY GOOD","A","GOOD","B","BETTER","C","SATISFACTORY","D","KEEP IT UP","FAIL","KEEP WORK HARD")</f>
        <v>KEEP IT UP</v>
      </c>
      <c r="N16" s="36"/>
      <c r="O16" s="36"/>
      <c r="P16" s="36"/>
      <c r="Q16" s="38"/>
      <c r="R16" s="39"/>
    </row>
    <row r="17" spans="1:18" x14ac:dyDescent="0.35">
      <c r="A17" s="41">
        <v>12005</v>
      </c>
      <c r="B17" s="31" t="s">
        <v>40</v>
      </c>
      <c r="C17" s="31">
        <v>76</v>
      </c>
      <c r="D17" s="31">
        <v>95</v>
      </c>
      <c r="E17" s="31">
        <v>93</v>
      </c>
      <c r="F17" s="31">
        <v>95</v>
      </c>
      <c r="G17" s="31">
        <v>92</v>
      </c>
      <c r="H17" s="31">
        <f>SUM(C17:G17)</f>
        <v>451</v>
      </c>
      <c r="I17" s="31">
        <v>500</v>
      </c>
      <c r="J17" s="32">
        <f>H17/I17*100</f>
        <v>90.2</v>
      </c>
      <c r="K17" s="32" t="str">
        <f>IF(J17&gt;90,"A+1",IF(J17&gt;80,"A+",IF(J17&gt;70,"A",IF(J17&gt;60,"B",IF(J17&gt;50,"C",IF(J17&gt;40,"D",IF(J17&lt;=40,"FAIL")))))))</f>
        <v>A+1</v>
      </c>
      <c r="L17" s="32" t="str">
        <f>_xlfn.IFS(J17&gt;90,"A+1",J17&gt;80,"A+",J17&gt;70,"A",J17&gt;60,"B",J17&gt;50,"C",J17&gt;40,"D",J17&lt;=40,"FAIL")</f>
        <v>A+1</v>
      </c>
      <c r="M17" s="31" t="str">
        <f>_xlfn.SWITCH(L17,"A+1","EXCELLENT","A+","VERY GOOD","A","GOOD","B","BETTER","C","SATISFACTORY","D","KEEP IT UP","FAIL","KEEP WORK HARD")</f>
        <v>EXCELLENT</v>
      </c>
      <c r="N17" s="31"/>
      <c r="O17" s="31"/>
      <c r="P17" s="31"/>
      <c r="Q17" s="34"/>
      <c r="R17" s="35"/>
    </row>
    <row r="18" spans="1:18" x14ac:dyDescent="0.35">
      <c r="A18" s="42">
        <v>12021</v>
      </c>
      <c r="B18" s="36" t="s">
        <v>2</v>
      </c>
      <c r="C18" s="36">
        <v>56</v>
      </c>
      <c r="D18" s="36">
        <v>85</v>
      </c>
      <c r="E18" s="36">
        <v>87</v>
      </c>
      <c r="F18" s="36">
        <v>65</v>
      </c>
      <c r="G18" s="36">
        <v>65</v>
      </c>
      <c r="H18" s="36">
        <f>SUM(C18:G18)</f>
        <v>358</v>
      </c>
      <c r="I18" s="36">
        <v>500</v>
      </c>
      <c r="J18" s="37">
        <f>H18/I18*100</f>
        <v>71.599999999999994</v>
      </c>
      <c r="K18" s="37" t="str">
        <f>IF(J18&gt;90,"A+1",IF(J18&gt;80,"A+",IF(J18&gt;70,"A",IF(J18&gt;60,"B",IF(J18&gt;50,"C",IF(J18&gt;40,"D",IF(J18&lt;=40,"FAIL")))))))</f>
        <v>A</v>
      </c>
      <c r="L18" s="37" t="str">
        <f>_xlfn.IFS(J18&gt;90,"A+1",J18&gt;80,"A+",J18&gt;70,"A",J18&gt;60,"B",J18&gt;50,"C",J18&gt;40,"D",J18&lt;=40,"FAIL")</f>
        <v>A</v>
      </c>
      <c r="M18" s="36" t="str">
        <f>_xlfn.SWITCH(L18,"A+1","EXCELLENT","A+","VERY GOOD","A","GOOD","B","BETTER","C","SATISFACTORY","D","KEEP IT UP","FAIL","KEEP WORK HARD")</f>
        <v>GOOD</v>
      </c>
      <c r="N18" s="36"/>
      <c r="O18" s="36"/>
      <c r="P18" s="36"/>
      <c r="Q18" s="38"/>
      <c r="R18" s="39"/>
    </row>
    <row r="19" spans="1:18" x14ac:dyDescent="0.35">
      <c r="A19" s="42">
        <v>12025</v>
      </c>
      <c r="B19" s="36" t="s">
        <v>48</v>
      </c>
      <c r="C19" s="36">
        <v>76</v>
      </c>
      <c r="D19" s="36">
        <v>76</v>
      </c>
      <c r="E19" s="36">
        <v>26</v>
      </c>
      <c r="F19" s="36">
        <v>85</v>
      </c>
      <c r="G19" s="36">
        <v>54</v>
      </c>
      <c r="H19" s="36">
        <f>SUM(C19:G19)</f>
        <v>317</v>
      </c>
      <c r="I19" s="36">
        <v>500</v>
      </c>
      <c r="J19" s="37">
        <f>H19/I19*100</f>
        <v>63.4</v>
      </c>
      <c r="K19" s="37" t="str">
        <f>IF(J19&gt;90,"A+1",IF(J19&gt;80,"A+",IF(J19&gt;70,"A",IF(J19&gt;60,"B",IF(J19&gt;50,"C",IF(J19&gt;40,"D",IF(J19&lt;=40,"FAIL")))))))</f>
        <v>B</v>
      </c>
      <c r="L19" s="37" t="str">
        <f>_xlfn.IFS(J19&gt;90,"A+1",J19&gt;80,"A+",J19&gt;70,"A",J19&gt;60,"B",J19&gt;50,"C",J19&gt;40,"D",J19&lt;=40,"FAIL")</f>
        <v>B</v>
      </c>
      <c r="M19" s="36" t="str">
        <f>_xlfn.SWITCH(L19,"A+1","EXCELLENT","A+","VERY GOOD","A","GOOD","B","BETTER","C","SATISFACTORY","D","KEEP IT UP","FAIL","KEEP WORK HARD")</f>
        <v>BETTER</v>
      </c>
      <c r="N19" s="36"/>
      <c r="O19" s="36"/>
      <c r="P19" s="36"/>
      <c r="Q19" s="38"/>
      <c r="R19" s="39"/>
    </row>
    <row r="20" spans="1:18" x14ac:dyDescent="0.35">
      <c r="A20" s="41">
        <v>12027</v>
      </c>
      <c r="B20" s="31" t="s">
        <v>49</v>
      </c>
      <c r="C20" s="31">
        <v>86</v>
      </c>
      <c r="D20" s="31">
        <v>56</v>
      </c>
      <c r="E20" s="31">
        <v>65</v>
      </c>
      <c r="F20" s="31">
        <v>78</v>
      </c>
      <c r="G20" s="31">
        <v>56</v>
      </c>
      <c r="H20" s="31">
        <f>SUM(C20:G20)</f>
        <v>341</v>
      </c>
      <c r="I20" s="31">
        <v>500</v>
      </c>
      <c r="J20" s="32">
        <f>H20/I20*100</f>
        <v>68.2</v>
      </c>
      <c r="K20" s="32" t="str">
        <f>IF(J20&gt;90,"A+1",IF(J20&gt;80,"A+",IF(J20&gt;70,"A",IF(J20&gt;60,"B",IF(J20&gt;50,"C",IF(J20&gt;40,"D",IF(J20&lt;=40,"FAIL")))))))</f>
        <v>B</v>
      </c>
      <c r="L20" s="32" t="str">
        <f>_xlfn.IFS(J20&gt;90,"A+1",J20&gt;80,"A+",J20&gt;70,"A",J20&gt;60,"B",J20&gt;50,"C",J20&gt;40,"D",J20&lt;=40,"FAIL")</f>
        <v>B</v>
      </c>
      <c r="M20" s="31" t="str">
        <f>_xlfn.SWITCH(L20,"A+1","EXCELLENT","A+","VERY GOOD","A","GOOD","B","BETTER","C","SATISFACTORY","D","KEEP IT UP","FAIL","KEEP WORK HARD")</f>
        <v>BETTER</v>
      </c>
      <c r="N20" s="31"/>
      <c r="O20" s="31"/>
      <c r="P20" s="31"/>
      <c r="Q20" s="34"/>
      <c r="R20" s="35"/>
    </row>
    <row r="21" spans="1:18" x14ac:dyDescent="0.35">
      <c r="A21" s="41">
        <v>12031</v>
      </c>
      <c r="B21" s="31" t="s">
        <v>49</v>
      </c>
      <c r="C21" s="31">
        <v>89</v>
      </c>
      <c r="D21" s="31">
        <v>56</v>
      </c>
      <c r="E21" s="31">
        <v>65</v>
      </c>
      <c r="F21" s="31">
        <v>65</v>
      </c>
      <c r="G21" s="31">
        <v>46</v>
      </c>
      <c r="H21" s="31">
        <f>SUM(C21:G21)</f>
        <v>321</v>
      </c>
      <c r="I21" s="31">
        <v>500</v>
      </c>
      <c r="J21" s="32">
        <f>H21/I21*100</f>
        <v>64.2</v>
      </c>
      <c r="K21" s="32" t="str">
        <f>IF(J21&gt;90,"A+1",IF(J21&gt;80,"A+",IF(J21&gt;70,"A",IF(J21&gt;60,"B",IF(J21&gt;50,"C",IF(J21&gt;40,"D",IF(J21&lt;=40,"FAIL")))))))</f>
        <v>B</v>
      </c>
      <c r="L21" s="32" t="str">
        <f>_xlfn.IFS(J21&gt;90,"A+1",J21&gt;80,"A+",J21&gt;70,"A",J21&gt;60,"B",J21&gt;50,"C",J21&gt;40,"D",J21&lt;=40,"FAIL")</f>
        <v>B</v>
      </c>
      <c r="M21" s="31" t="str">
        <f>_xlfn.SWITCH(L21,"A+1","EXCELLENT","A+","VERY GOOD","A","GOOD","B","BETTER","C","SATISFACTORY","D","KEEP IT UP","FAIL","KEEP WORK HARD")</f>
        <v>BETTER</v>
      </c>
      <c r="N21" s="31"/>
      <c r="O21" s="31"/>
      <c r="P21" s="31"/>
      <c r="Q21" s="34"/>
      <c r="R21" s="35"/>
    </row>
    <row r="22" spans="1:18" x14ac:dyDescent="0.35">
      <c r="A22" s="42">
        <v>12033</v>
      </c>
      <c r="B22" s="36" t="s">
        <v>50</v>
      </c>
      <c r="C22" s="36">
        <v>95</v>
      </c>
      <c r="D22" s="36">
        <v>76</v>
      </c>
      <c r="E22" s="36">
        <v>34</v>
      </c>
      <c r="F22" s="36">
        <v>67</v>
      </c>
      <c r="G22" s="36">
        <v>87</v>
      </c>
      <c r="H22" s="36">
        <f>SUM(C22:G22)</f>
        <v>359</v>
      </c>
      <c r="I22" s="36">
        <v>500</v>
      </c>
      <c r="J22" s="37">
        <f>H22/I22*100</f>
        <v>71.8</v>
      </c>
      <c r="K22" s="37" t="str">
        <f>IF(J22&gt;90,"A+1",IF(J22&gt;80,"A+",IF(J22&gt;70,"A",IF(J22&gt;60,"B",IF(J22&gt;50,"C",IF(J22&gt;40,"D",IF(J22&lt;=40,"FAIL")))))))</f>
        <v>A</v>
      </c>
      <c r="L22" s="37" t="str">
        <f>_xlfn.IFS(J22&gt;90,"A+1",J22&gt;80,"A+",J22&gt;70,"A",J22&gt;60,"B",J22&gt;50,"C",J22&gt;40,"D",J22&lt;=40,"FAIL")</f>
        <v>A</v>
      </c>
      <c r="M22" s="36" t="str">
        <f>_xlfn.SWITCH(L22,"A+1","EXCELLENT","A+","VERY GOOD","A","GOOD","B","BETTER","C","SATISFACTORY","D","KEEP IT UP","FAIL","KEEP WORK HARD")</f>
        <v>GOOD</v>
      </c>
      <c r="N22" s="36"/>
      <c r="O22" s="36"/>
      <c r="P22" s="36"/>
      <c r="Q22" s="38"/>
      <c r="R22" s="39"/>
    </row>
    <row r="23" spans="1:18" x14ac:dyDescent="0.35">
      <c r="A23" s="42">
        <v>12017</v>
      </c>
      <c r="B23" s="36" t="s">
        <v>45</v>
      </c>
      <c r="C23" s="36">
        <v>65</v>
      </c>
      <c r="D23" s="36">
        <v>34</v>
      </c>
      <c r="E23" s="36">
        <v>87</v>
      </c>
      <c r="F23" s="36">
        <v>45</v>
      </c>
      <c r="G23" s="36">
        <v>87</v>
      </c>
      <c r="H23" s="36">
        <f>SUM(C23:G23)</f>
        <v>318</v>
      </c>
      <c r="I23" s="36">
        <v>500</v>
      </c>
      <c r="J23" s="37">
        <f>H23/I23*100</f>
        <v>63.6</v>
      </c>
      <c r="K23" s="37" t="str">
        <f>IF(J23&gt;90,"A+1",IF(J23&gt;80,"A+",IF(J23&gt;70,"A",IF(J23&gt;60,"B",IF(J23&gt;50,"C",IF(J23&gt;40,"D",IF(J23&lt;=40,"FAIL")))))))</f>
        <v>B</v>
      </c>
      <c r="L23" s="37" t="str">
        <f>_xlfn.IFS(J23&gt;90,"A+1",J23&gt;80,"A+",J23&gt;70,"A",J23&gt;60,"B",J23&gt;50,"C",J23&gt;40,"D",J23&lt;=40,"FAIL")</f>
        <v>B</v>
      </c>
      <c r="M23" s="36" t="str">
        <f>_xlfn.SWITCH(L23,"A+1","EXCELLENT","A+","VERY GOOD","A","GOOD","B","BETTER","C","SATISFACTORY","D","KEEP IT UP","FAIL","KEEP WORK HARD")</f>
        <v>BETTER</v>
      </c>
      <c r="N23" s="36"/>
      <c r="O23" s="36"/>
      <c r="P23" s="36"/>
      <c r="Q23" s="38"/>
      <c r="R23" s="39"/>
    </row>
    <row r="24" spans="1:18" x14ac:dyDescent="0.35">
      <c r="A24" s="42">
        <v>12013</v>
      </c>
      <c r="B24" s="36" t="s">
        <v>43</v>
      </c>
      <c r="C24" s="36">
        <v>78</v>
      </c>
      <c r="D24" s="36">
        <v>55</v>
      </c>
      <c r="E24" s="36">
        <v>76</v>
      </c>
      <c r="F24" s="36">
        <v>94</v>
      </c>
      <c r="G24" s="36">
        <v>35</v>
      </c>
      <c r="H24" s="36">
        <f>SUM(C24:G24)</f>
        <v>338</v>
      </c>
      <c r="I24" s="36">
        <v>500</v>
      </c>
      <c r="J24" s="37">
        <f>H24/I24*100</f>
        <v>67.600000000000009</v>
      </c>
      <c r="K24" s="37" t="str">
        <f>IF(J24&gt;90,"A+1",IF(J24&gt;80,"A+",IF(J24&gt;70,"A",IF(J24&gt;60,"B",IF(J24&gt;50,"C",IF(J24&gt;40,"D",IF(J24&lt;=40,"FAIL")))))))</f>
        <v>B</v>
      </c>
      <c r="L24" s="37" t="str">
        <f>_xlfn.IFS(J24&gt;90,"A+1",J24&gt;80,"A+",J24&gt;70,"A",J24&gt;60,"B",J24&gt;50,"C",J24&gt;40,"D",J24&lt;=40,"FAIL")</f>
        <v>B</v>
      </c>
      <c r="M24" s="36" t="str">
        <f>_xlfn.SWITCH(L24,"A+1","EXCELLENT","A+","VERY GOOD","A","GOOD","B","BETTER","C","SATISFACTORY","D","KEEP IT UP","FAIL","KEEP WORK HARD")</f>
        <v>BETTER</v>
      </c>
      <c r="N24" s="36"/>
      <c r="O24" s="36"/>
      <c r="P24" s="36"/>
      <c r="Q24" s="38"/>
      <c r="R24" s="39"/>
    </row>
    <row r="25" spans="1:18" x14ac:dyDescent="0.35">
      <c r="A25" s="41">
        <v>12019</v>
      </c>
      <c r="B25" s="31" t="s">
        <v>46</v>
      </c>
      <c r="C25" s="31">
        <v>56</v>
      </c>
      <c r="D25" s="31">
        <v>87</v>
      </c>
      <c r="E25" s="31">
        <v>97</v>
      </c>
      <c r="F25" s="31">
        <v>36</v>
      </c>
      <c r="G25" s="31">
        <v>87</v>
      </c>
      <c r="H25" s="31">
        <f>SUM(C25:G25)</f>
        <v>363</v>
      </c>
      <c r="I25" s="31">
        <v>500</v>
      </c>
      <c r="J25" s="32">
        <f>H25/I25*100</f>
        <v>72.599999999999994</v>
      </c>
      <c r="K25" s="32" t="str">
        <f>IF(J25&gt;90,"A+1",IF(J25&gt;80,"A+",IF(J25&gt;70,"A",IF(J25&gt;60,"B",IF(J25&gt;50,"C",IF(J25&gt;40,"D",IF(J25&lt;=40,"FAIL")))))))</f>
        <v>A</v>
      </c>
      <c r="L25" s="32" t="str">
        <f>_xlfn.IFS(J25&gt;90,"A+1",J25&gt;80,"A+",J25&gt;70,"A",J25&gt;60,"B",J25&gt;50,"C",J25&gt;40,"D",J25&lt;=40,"FAIL")</f>
        <v>A</v>
      </c>
      <c r="M25" s="31" t="str">
        <f>_xlfn.SWITCH(L25,"A+1","EXCELLENT","A+","VERY GOOD","A","GOOD","B","BETTER","C","SATISFACTORY","D","KEEP IT UP","FAIL","KEEP WORK HARD")</f>
        <v>GOOD</v>
      </c>
      <c r="N25" s="31"/>
      <c r="O25" s="31"/>
      <c r="P25" s="31"/>
      <c r="Q25" s="34"/>
      <c r="R25" s="35"/>
    </row>
    <row r="26" spans="1:18" x14ac:dyDescent="0.35">
      <c r="A26" s="46">
        <v>12015</v>
      </c>
      <c r="B26" s="44" t="s">
        <v>44</v>
      </c>
      <c r="C26" s="44">
        <v>76</v>
      </c>
      <c r="D26" s="44">
        <v>65</v>
      </c>
      <c r="E26" s="44">
        <v>86</v>
      </c>
      <c r="F26" s="44">
        <v>67</v>
      </c>
      <c r="G26" s="44">
        <v>75</v>
      </c>
      <c r="H26" s="44">
        <f>SUM(C26:G26)</f>
        <v>369</v>
      </c>
      <c r="I26" s="44">
        <v>500</v>
      </c>
      <c r="J26" s="45">
        <f>H26/I26*100</f>
        <v>73.8</v>
      </c>
      <c r="K26" s="45" t="str">
        <f>IF(J26&gt;90,"A+1",IF(J26&gt;80,"A+",IF(J26&gt;70,"A",IF(J26&gt;60,"B",IF(J26&gt;50,"C",IF(J26&gt;40,"D",IF(J26&lt;=40,"FAIL")))))))</f>
        <v>A</v>
      </c>
      <c r="L26" s="45" t="str">
        <f>_xlfn.IFS(J26&gt;90,"A+1",J26&gt;80,"A+",J26&gt;70,"A",J26&gt;60,"B",J26&gt;50,"C",J26&gt;40,"D",J26&lt;=40,"FAIL")</f>
        <v>A</v>
      </c>
      <c r="M26" s="44" t="str">
        <f>_xlfn.SWITCH(L26,"A+1","EXCELLENT","A+","VERY GOOD","A","GOOD","B","BETTER","C","SATISFACTORY","D","KEEP IT UP","FAIL","KEEP WORK HARD")</f>
        <v>GOOD</v>
      </c>
      <c r="N26" s="44"/>
      <c r="O26" s="44"/>
      <c r="P26" s="44"/>
      <c r="Q26" s="43"/>
      <c r="R26" s="27"/>
    </row>
    <row r="29" spans="1:18" x14ac:dyDescent="0.35">
      <c r="G29" t="s">
        <v>56</v>
      </c>
    </row>
    <row r="30" spans="1:18" x14ac:dyDescent="0.35">
      <c r="A30">
        <f>COUNT(A7:A28)</f>
        <v>20</v>
      </c>
      <c r="G30" s="4" t="s">
        <v>44</v>
      </c>
    </row>
    <row r="32" spans="1:18" x14ac:dyDescent="0.35">
      <c r="A32">
        <f>COUNT(A7:A26)</f>
        <v>20</v>
      </c>
    </row>
    <row r="1048576" spans="16384:16384" x14ac:dyDescent="0.35">
      <c r="XFD1048576">
        <f>COLUMN()</f>
        <v>16384</v>
      </c>
    </row>
  </sheetData>
  <mergeCells count="1">
    <mergeCell ref="C1:L4"/>
  </mergeCells>
  <conditionalFormatting sqref="A7:M26">
    <cfRule type="expression" dxfId="35" priority="1">
      <formula>$B7=$G$30</formula>
    </cfRule>
    <cfRule type="expression" dxfId="34" priority="2">
      <formula>$B7=$G$30</formula>
    </cfRule>
    <cfRule type="expression" dxfId="33" priority="3">
      <formula>$B7=$G$30</formula>
    </cfRule>
  </conditionalFormatting>
  <dataValidations count="1">
    <dataValidation type="list" allowBlank="1" showInputMessage="1" showErrorMessage="1" sqref="G30" xr:uid="{9873B0A2-8ED8-4C90-A1F4-47180F97EB52}">
      <formula1>$B$7:$B$26</formula1>
    </dataValidation>
  </dataValidations>
  <pageMargins left="0.25" right="0.25" top="0.75" bottom="0.75" header="0.3" footer="0.3"/>
  <pageSetup scale="10" fitToHeight="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9B33-7307-4CE6-8A38-FAAC5DFA3452}">
  <dimension ref="A4:A19"/>
  <sheetViews>
    <sheetView workbookViewId="0">
      <selection activeCell="B7" sqref="B7"/>
    </sheetView>
  </sheetViews>
  <sheetFormatPr defaultRowHeight="14.5" x14ac:dyDescent="0.35"/>
  <sheetData>
    <row r="4" spans="1:1" x14ac:dyDescent="0.35">
      <c r="A4" t="s">
        <v>55</v>
      </c>
    </row>
    <row r="5" spans="1:1" x14ac:dyDescent="0.35">
      <c r="A5" s="4"/>
    </row>
    <row r="6" spans="1:1" x14ac:dyDescent="0.35">
      <c r="A6" s="4">
        <v>1201</v>
      </c>
    </row>
    <row r="7" spans="1:1" x14ac:dyDescent="0.35">
      <c r="A7" s="4">
        <v>1220</v>
      </c>
    </row>
    <row r="8" spans="1:1" x14ac:dyDescent="0.35">
      <c r="A8" s="4"/>
    </row>
    <row r="9" spans="1:1" x14ac:dyDescent="0.35">
      <c r="A9" s="4"/>
    </row>
    <row r="10" spans="1:1" x14ac:dyDescent="0.35">
      <c r="A10" s="4"/>
    </row>
    <row r="11" spans="1:1" x14ac:dyDescent="0.35">
      <c r="A11" s="4"/>
    </row>
    <row r="12" spans="1:1" x14ac:dyDescent="0.35">
      <c r="A12" s="4"/>
    </row>
    <row r="13" spans="1:1" x14ac:dyDescent="0.35">
      <c r="A13" s="4"/>
    </row>
    <row r="14" spans="1:1" x14ac:dyDescent="0.35">
      <c r="A14" s="4"/>
    </row>
    <row r="15" spans="1:1" x14ac:dyDescent="0.35">
      <c r="A15" s="4"/>
    </row>
    <row r="16" spans="1:1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</sheetData>
  <dataValidations count="1">
    <dataValidation type="whole" allowBlank="1" showInputMessage="1" showErrorMessage="1" errorTitle="validation error" error="please enter records between 1201 to 1500" sqref="A5:A19" xr:uid="{EC42C9E1-998A-40A8-A3D3-DCEA4784C742}">
      <formula1>1201</formula1>
      <formula2>1500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BDB6-7411-4277-ADEF-4D14D9D18D1B}">
  <dimension ref="A1:M27"/>
  <sheetViews>
    <sheetView topLeftCell="A3" zoomScale="75" workbookViewId="0">
      <selection activeCell="K19" sqref="K19"/>
    </sheetView>
  </sheetViews>
  <sheetFormatPr defaultRowHeight="14.5" x14ac:dyDescent="0.35"/>
  <cols>
    <col min="2" max="6" width="17.54296875" customWidth="1"/>
    <col min="9" max="9" width="10.90625" customWidth="1"/>
    <col min="10" max="10" width="12.90625" bestFit="1" customWidth="1"/>
    <col min="11" max="11" width="10.90625" customWidth="1"/>
  </cols>
  <sheetData>
    <row r="1" spans="1:13" x14ac:dyDescent="0.35">
      <c r="C1" s="14" t="s">
        <v>57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5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35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7" t="s">
        <v>58</v>
      </c>
      <c r="B5" s="7" t="s">
        <v>84</v>
      </c>
      <c r="C5" s="7" t="s">
        <v>80</v>
      </c>
      <c r="D5" s="7" t="s">
        <v>81</v>
      </c>
      <c r="E5" s="7" t="s">
        <v>82</v>
      </c>
      <c r="F5" s="7" t="s">
        <v>83</v>
      </c>
      <c r="I5">
        <f>SUM(F10,F17,)</f>
        <v>3393200</v>
      </c>
    </row>
    <row r="6" spans="1:13" x14ac:dyDescent="0.35">
      <c r="A6" s="5" t="s">
        <v>59</v>
      </c>
      <c r="B6" s="5" t="s">
        <v>86</v>
      </c>
      <c r="C6" s="5" t="s">
        <v>92</v>
      </c>
      <c r="D6" s="5">
        <v>5</v>
      </c>
      <c r="E6" s="5">
        <v>50000</v>
      </c>
      <c r="F6" s="5">
        <f>D6*E6</f>
        <v>250000</v>
      </c>
    </row>
    <row r="7" spans="1:13" x14ac:dyDescent="0.35">
      <c r="A7" s="5" t="s">
        <v>60</v>
      </c>
      <c r="B7" s="5" t="s">
        <v>85</v>
      </c>
      <c r="C7" s="5" t="s">
        <v>93</v>
      </c>
      <c r="D7" s="5">
        <v>65</v>
      </c>
      <c r="E7" s="5">
        <v>65000</v>
      </c>
      <c r="F7" s="5">
        <f t="shared" ref="F7:F26" si="0">D7*E7</f>
        <v>4225000</v>
      </c>
      <c r="I7" s="13" t="s">
        <v>100</v>
      </c>
      <c r="J7" s="13"/>
      <c r="K7" s="13"/>
    </row>
    <row r="8" spans="1:13" x14ac:dyDescent="0.35">
      <c r="A8" s="5" t="s">
        <v>61</v>
      </c>
      <c r="B8" s="5" t="s">
        <v>87</v>
      </c>
      <c r="C8" s="5" t="s">
        <v>94</v>
      </c>
      <c r="D8" s="5">
        <v>45</v>
      </c>
      <c r="E8" s="5">
        <v>200000</v>
      </c>
      <c r="F8" s="5">
        <f t="shared" si="0"/>
        <v>9000000</v>
      </c>
      <c r="I8" s="13"/>
      <c r="J8" s="13"/>
      <c r="K8" s="13"/>
    </row>
    <row r="9" spans="1:13" x14ac:dyDescent="0.35">
      <c r="A9" s="5" t="s">
        <v>62</v>
      </c>
      <c r="B9" s="5" t="s">
        <v>88</v>
      </c>
      <c r="C9" s="5" t="s">
        <v>95</v>
      </c>
      <c r="D9" s="5">
        <v>56</v>
      </c>
      <c r="E9" s="5">
        <v>65000</v>
      </c>
      <c r="F9" s="5">
        <f t="shared" si="0"/>
        <v>3640000</v>
      </c>
      <c r="I9" s="16" t="s">
        <v>101</v>
      </c>
      <c r="J9" s="17"/>
      <c r="K9" s="6" t="s">
        <v>102</v>
      </c>
    </row>
    <row r="10" spans="1:13" x14ac:dyDescent="0.35">
      <c r="A10" s="5" t="s">
        <v>63</v>
      </c>
      <c r="B10" s="5" t="s">
        <v>86</v>
      </c>
      <c r="C10" s="5" t="s">
        <v>93</v>
      </c>
      <c r="D10" s="5">
        <v>43</v>
      </c>
      <c r="E10" s="5">
        <v>76400</v>
      </c>
      <c r="F10" s="5">
        <f t="shared" si="0"/>
        <v>3285200</v>
      </c>
      <c r="I10" s="18" t="s">
        <v>93</v>
      </c>
      <c r="J10" s="19"/>
      <c r="K10" s="22">
        <f>SUMIF(C6:C26,I10,F6:F26)</f>
        <v>9642200</v>
      </c>
    </row>
    <row r="11" spans="1:13" x14ac:dyDescent="0.35">
      <c r="A11" s="5" t="s">
        <v>64</v>
      </c>
      <c r="B11" s="5" t="s">
        <v>89</v>
      </c>
      <c r="C11" s="5" t="s">
        <v>96</v>
      </c>
      <c r="D11" s="5">
        <v>34</v>
      </c>
      <c r="E11" s="5">
        <v>43499</v>
      </c>
      <c r="F11" s="5">
        <f t="shared" si="0"/>
        <v>1478966</v>
      </c>
      <c r="I11" s="20"/>
      <c r="J11" s="21"/>
      <c r="K11" s="23"/>
    </row>
    <row r="12" spans="1:13" x14ac:dyDescent="0.35">
      <c r="A12" s="5" t="s">
        <v>65</v>
      </c>
      <c r="B12" s="5" t="s">
        <v>85</v>
      </c>
      <c r="C12" s="5" t="s">
        <v>92</v>
      </c>
      <c r="D12" s="5">
        <v>5</v>
      </c>
      <c r="E12" s="5">
        <v>54670</v>
      </c>
      <c r="F12" s="5">
        <f t="shared" si="0"/>
        <v>273350</v>
      </c>
    </row>
    <row r="13" spans="1:13" x14ac:dyDescent="0.35">
      <c r="A13" s="5" t="s">
        <v>66</v>
      </c>
      <c r="B13" s="5" t="s">
        <v>88</v>
      </c>
      <c r="C13" s="5" t="s">
        <v>97</v>
      </c>
      <c r="D13" s="5">
        <v>23</v>
      </c>
      <c r="E13" s="5">
        <v>75000</v>
      </c>
      <c r="F13" s="5">
        <f t="shared" si="0"/>
        <v>1725000</v>
      </c>
    </row>
    <row r="14" spans="1:13" x14ac:dyDescent="0.35">
      <c r="A14" s="5" t="s">
        <v>67</v>
      </c>
      <c r="B14" s="5" t="s">
        <v>87</v>
      </c>
      <c r="C14" s="5" t="s">
        <v>95</v>
      </c>
      <c r="D14" s="5">
        <v>22</v>
      </c>
      <c r="E14" s="5">
        <v>34888</v>
      </c>
      <c r="F14" s="5">
        <f t="shared" si="0"/>
        <v>767536</v>
      </c>
      <c r="J14">
        <f>SUM(F6,F12,F20,F22,)</f>
        <v>2281350</v>
      </c>
    </row>
    <row r="15" spans="1:13" x14ac:dyDescent="0.35">
      <c r="A15" s="5" t="s">
        <v>68</v>
      </c>
      <c r="B15" s="5" t="s">
        <v>90</v>
      </c>
      <c r="C15" s="5" t="s">
        <v>94</v>
      </c>
      <c r="D15" s="5">
        <v>2</v>
      </c>
      <c r="E15" s="5">
        <v>350000</v>
      </c>
      <c r="F15" s="5">
        <f t="shared" si="0"/>
        <v>700000</v>
      </c>
    </row>
    <row r="16" spans="1:13" x14ac:dyDescent="0.35">
      <c r="A16" s="5" t="s">
        <v>69</v>
      </c>
      <c r="B16" s="5" t="s">
        <v>89</v>
      </c>
      <c r="C16" s="5" t="s">
        <v>98</v>
      </c>
      <c r="D16" s="5">
        <v>34</v>
      </c>
      <c r="E16" s="5">
        <v>55000</v>
      </c>
      <c r="F16" s="5">
        <f t="shared" si="0"/>
        <v>1870000</v>
      </c>
      <c r="I16" s="13" t="s">
        <v>103</v>
      </c>
      <c r="J16" s="13"/>
      <c r="K16" s="13"/>
    </row>
    <row r="17" spans="1:11" x14ac:dyDescent="0.35">
      <c r="A17" s="5" t="s">
        <v>70</v>
      </c>
      <c r="B17" s="5" t="s">
        <v>86</v>
      </c>
      <c r="C17" s="5" t="s">
        <v>93</v>
      </c>
      <c r="D17" s="5">
        <v>2</v>
      </c>
      <c r="E17" s="5">
        <v>54000</v>
      </c>
      <c r="F17" s="5">
        <f t="shared" si="0"/>
        <v>108000</v>
      </c>
      <c r="I17" s="13"/>
      <c r="J17" s="13"/>
      <c r="K17" s="13"/>
    </row>
    <row r="18" spans="1:11" x14ac:dyDescent="0.35">
      <c r="A18" s="5" t="s">
        <v>71</v>
      </c>
      <c r="B18" s="5" t="s">
        <v>91</v>
      </c>
      <c r="C18" s="5" t="s">
        <v>94</v>
      </c>
      <c r="D18" s="5">
        <v>32</v>
      </c>
      <c r="E18" s="5">
        <v>230000</v>
      </c>
      <c r="F18" s="5">
        <f t="shared" si="0"/>
        <v>7360000</v>
      </c>
      <c r="I18" s="5" t="s">
        <v>104</v>
      </c>
      <c r="J18" s="5" t="s">
        <v>105</v>
      </c>
      <c r="K18" s="5" t="s">
        <v>106</v>
      </c>
    </row>
    <row r="19" spans="1:11" x14ac:dyDescent="0.35">
      <c r="A19" s="5" t="s">
        <v>72</v>
      </c>
      <c r="B19" s="5" t="s">
        <v>85</v>
      </c>
      <c r="C19" s="5" t="s">
        <v>97</v>
      </c>
      <c r="D19" s="5">
        <v>2</v>
      </c>
      <c r="E19" s="5">
        <v>65000</v>
      </c>
      <c r="F19" s="5">
        <f t="shared" si="0"/>
        <v>130000</v>
      </c>
      <c r="I19" s="5" t="s">
        <v>85</v>
      </c>
      <c r="J19" s="5" t="s">
        <v>97</v>
      </c>
      <c r="K19" s="5">
        <f>SUMIFS(F6:F26,B6:B26,I19,C6:C26,J19)</f>
        <v>2340000</v>
      </c>
    </row>
    <row r="20" spans="1:11" x14ac:dyDescent="0.35">
      <c r="A20" s="5" t="s">
        <v>73</v>
      </c>
      <c r="B20" s="5" t="s">
        <v>88</v>
      </c>
      <c r="C20" s="5" t="s">
        <v>92</v>
      </c>
      <c r="D20" s="5">
        <v>3</v>
      </c>
      <c r="E20" s="5">
        <v>543000</v>
      </c>
      <c r="F20" s="5">
        <f t="shared" si="0"/>
        <v>1629000</v>
      </c>
      <c r="I20" s="5"/>
      <c r="J20" s="5"/>
      <c r="K20" s="5"/>
    </row>
    <row r="21" spans="1:11" x14ac:dyDescent="0.35">
      <c r="A21" s="5" t="s">
        <v>74</v>
      </c>
      <c r="B21" s="5" t="s">
        <v>87</v>
      </c>
      <c r="C21" s="5" t="s">
        <v>99</v>
      </c>
      <c r="D21" s="5">
        <v>34</v>
      </c>
      <c r="E21" s="5">
        <v>23000</v>
      </c>
      <c r="F21" s="5">
        <f>D21*E21</f>
        <v>782000</v>
      </c>
    </row>
    <row r="22" spans="1:11" x14ac:dyDescent="0.35">
      <c r="A22" s="5" t="s">
        <v>75</v>
      </c>
      <c r="B22" s="5" t="s">
        <v>90</v>
      </c>
      <c r="C22" s="5" t="s">
        <v>92</v>
      </c>
      <c r="D22" s="5">
        <v>3</v>
      </c>
      <c r="E22" s="5">
        <v>43000</v>
      </c>
      <c r="F22" s="5">
        <f t="shared" si="0"/>
        <v>129000</v>
      </c>
    </row>
    <row r="23" spans="1:11" x14ac:dyDescent="0.35">
      <c r="A23" s="5" t="s">
        <v>76</v>
      </c>
      <c r="B23" s="5" t="s">
        <v>89</v>
      </c>
      <c r="C23" s="5" t="s">
        <v>93</v>
      </c>
      <c r="D23" s="5">
        <v>44</v>
      </c>
      <c r="E23" s="5">
        <v>46000</v>
      </c>
      <c r="F23" s="5">
        <f t="shared" si="0"/>
        <v>2024000</v>
      </c>
    </row>
    <row r="24" spans="1:11" x14ac:dyDescent="0.35">
      <c r="A24" s="5" t="s">
        <v>77</v>
      </c>
      <c r="B24" s="5" t="s">
        <v>85</v>
      </c>
      <c r="C24" s="5" t="s">
        <v>97</v>
      </c>
      <c r="D24" s="5">
        <v>34</v>
      </c>
      <c r="E24" s="5">
        <v>65000</v>
      </c>
      <c r="F24" s="5">
        <f t="shared" si="0"/>
        <v>2210000</v>
      </c>
    </row>
    <row r="25" spans="1:11" x14ac:dyDescent="0.35">
      <c r="A25" s="5" t="s">
        <v>78</v>
      </c>
      <c r="B25" s="5" t="s">
        <v>91</v>
      </c>
      <c r="C25" s="5" t="s">
        <v>96</v>
      </c>
      <c r="D25" s="5">
        <v>23</v>
      </c>
      <c r="E25" s="5">
        <v>50000</v>
      </c>
      <c r="F25" s="5">
        <f t="shared" si="0"/>
        <v>1150000</v>
      </c>
    </row>
    <row r="26" spans="1:11" x14ac:dyDescent="0.35">
      <c r="A26" s="5" t="s">
        <v>79</v>
      </c>
      <c r="B26" s="5" t="s">
        <v>88</v>
      </c>
      <c r="C26" s="5" t="s">
        <v>95</v>
      </c>
      <c r="D26" s="5">
        <v>23</v>
      </c>
      <c r="E26" s="5">
        <v>53000</v>
      </c>
      <c r="F26" s="5">
        <f t="shared" si="0"/>
        <v>1219000</v>
      </c>
    </row>
    <row r="27" spans="1:11" x14ac:dyDescent="0.35">
      <c r="F27" s="8">
        <f>SUM(F6:F26)</f>
        <v>43956052</v>
      </c>
    </row>
  </sheetData>
  <mergeCells count="6">
    <mergeCell ref="I16:K17"/>
    <mergeCell ref="C1:M3"/>
    <mergeCell ref="I7:K8"/>
    <mergeCell ref="I9:J9"/>
    <mergeCell ref="I10:J11"/>
    <mergeCell ref="K10:K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44FD-DC81-4DDC-96A5-878D6E47DC48}">
  <dimension ref="A1:L22"/>
  <sheetViews>
    <sheetView topLeftCell="A2" zoomScale="103" workbookViewId="0">
      <selection activeCell="B6" sqref="B6:B18"/>
    </sheetView>
  </sheetViews>
  <sheetFormatPr defaultRowHeight="14.5" x14ac:dyDescent="0.35"/>
  <cols>
    <col min="1" max="1" width="5" bestFit="1" customWidth="1"/>
    <col min="2" max="2" width="8.81640625" bestFit="1" customWidth="1"/>
    <col min="3" max="3" width="10.6328125" bestFit="1" customWidth="1"/>
    <col min="4" max="4" width="18.90625" bestFit="1" customWidth="1"/>
    <col min="5" max="5" width="8.1796875" bestFit="1" customWidth="1"/>
    <col min="6" max="6" width="6.08984375" bestFit="1" customWidth="1"/>
    <col min="8" max="8" width="6.36328125" bestFit="1" customWidth="1"/>
    <col min="9" max="9" width="10.453125" bestFit="1" customWidth="1"/>
    <col min="10" max="10" width="15.7265625" bestFit="1" customWidth="1"/>
    <col min="11" max="11" width="7.81640625" bestFit="1" customWidth="1"/>
    <col min="12" max="12" width="5.81640625" bestFit="1" customWidth="1"/>
  </cols>
  <sheetData>
    <row r="1" spans="1:12" x14ac:dyDescent="0.35">
      <c r="F1" s="15" t="s">
        <v>107</v>
      </c>
      <c r="G1" s="15"/>
      <c r="H1" s="15"/>
      <c r="I1" s="15"/>
      <c r="J1" s="15"/>
      <c r="K1" s="15"/>
      <c r="L1" s="15"/>
    </row>
    <row r="2" spans="1:12" x14ac:dyDescent="0.35">
      <c r="F2" s="15"/>
      <c r="G2" s="15"/>
      <c r="H2" s="15"/>
      <c r="I2" s="15"/>
      <c r="J2" s="15"/>
      <c r="K2" s="15"/>
      <c r="L2" s="15"/>
    </row>
    <row r="3" spans="1:12" x14ac:dyDescent="0.35">
      <c r="F3" s="15"/>
      <c r="G3" s="15"/>
      <c r="H3" s="15"/>
      <c r="I3" s="15"/>
      <c r="J3" s="15"/>
      <c r="K3" s="15"/>
      <c r="L3" s="15"/>
    </row>
    <row r="4" spans="1:12" x14ac:dyDescent="0.35">
      <c r="F4" s="15"/>
      <c r="G4" s="15"/>
      <c r="H4" s="15"/>
      <c r="I4" s="15"/>
      <c r="J4" s="15"/>
      <c r="K4" s="15"/>
      <c r="L4" s="15"/>
    </row>
    <row r="5" spans="1:12" x14ac:dyDescent="0.35">
      <c r="A5" s="9" t="s">
        <v>108</v>
      </c>
      <c r="B5" s="9" t="s">
        <v>56</v>
      </c>
      <c r="C5" s="9" t="s">
        <v>109</v>
      </c>
      <c r="D5" s="9" t="s">
        <v>110</v>
      </c>
      <c r="E5" s="9" t="s">
        <v>111</v>
      </c>
      <c r="F5" s="9" t="s">
        <v>112</v>
      </c>
    </row>
    <row r="6" spans="1:12" x14ac:dyDescent="0.35">
      <c r="A6" s="5">
        <v>1231</v>
      </c>
      <c r="B6" s="5" t="s">
        <v>133</v>
      </c>
      <c r="C6" s="5" t="s">
        <v>113</v>
      </c>
      <c r="D6" s="10" t="s">
        <v>114</v>
      </c>
      <c r="E6" s="11">
        <v>3124365</v>
      </c>
      <c r="F6" s="5">
        <v>24000</v>
      </c>
    </row>
    <row r="7" spans="1:12" x14ac:dyDescent="0.35">
      <c r="A7" s="5">
        <v>1232</v>
      </c>
      <c r="B7" s="5" t="s">
        <v>115</v>
      </c>
      <c r="C7" s="5" t="s">
        <v>116</v>
      </c>
      <c r="D7" s="10" t="s">
        <v>117</v>
      </c>
      <c r="E7" s="5">
        <v>3389748</v>
      </c>
      <c r="F7" s="5">
        <v>18323</v>
      </c>
    </row>
    <row r="8" spans="1:12" x14ac:dyDescent="0.35">
      <c r="A8" s="5">
        <v>1233</v>
      </c>
      <c r="B8" s="5" t="s">
        <v>118</v>
      </c>
      <c r="C8" s="5" t="s">
        <v>119</v>
      </c>
      <c r="D8" s="10" t="s">
        <v>120</v>
      </c>
      <c r="E8" s="11">
        <v>3655131</v>
      </c>
      <c r="F8" s="5">
        <v>19000</v>
      </c>
    </row>
    <row r="9" spans="1:12" x14ac:dyDescent="0.35">
      <c r="A9" s="5">
        <v>1234</v>
      </c>
      <c r="B9" s="5" t="s">
        <v>121</v>
      </c>
      <c r="C9" s="5" t="s">
        <v>113</v>
      </c>
      <c r="D9" s="10" t="s">
        <v>122</v>
      </c>
      <c r="E9" s="5">
        <v>3920514</v>
      </c>
      <c r="F9" s="5">
        <v>65465</v>
      </c>
    </row>
    <row r="10" spans="1:12" x14ac:dyDescent="0.35">
      <c r="A10" s="5">
        <v>1235</v>
      </c>
      <c r="B10" s="5" t="s">
        <v>50</v>
      </c>
      <c r="C10" s="5" t="s">
        <v>123</v>
      </c>
      <c r="D10" s="10" t="s">
        <v>124</v>
      </c>
      <c r="E10" s="11">
        <v>4185897</v>
      </c>
      <c r="F10" s="5">
        <v>98049</v>
      </c>
    </row>
    <row r="11" spans="1:12" x14ac:dyDescent="0.35">
      <c r="A11" s="5">
        <v>1236</v>
      </c>
      <c r="B11" s="5" t="s">
        <v>125</v>
      </c>
      <c r="C11" s="5" t="s">
        <v>126</v>
      </c>
      <c r="D11" s="10" t="s">
        <v>127</v>
      </c>
      <c r="E11" s="5">
        <v>4451280</v>
      </c>
      <c r="F11" s="5">
        <v>34523</v>
      </c>
    </row>
    <row r="12" spans="1:12" x14ac:dyDescent="0.35">
      <c r="A12" s="5">
        <v>1237</v>
      </c>
      <c r="B12" s="5" t="s">
        <v>128</v>
      </c>
      <c r="C12" s="5" t="s">
        <v>129</v>
      </c>
      <c r="D12" s="10" t="s">
        <v>130</v>
      </c>
      <c r="E12" s="11">
        <v>4716663</v>
      </c>
      <c r="F12" s="5">
        <v>35263</v>
      </c>
    </row>
    <row r="13" spans="1:12" x14ac:dyDescent="0.35">
      <c r="A13" s="5">
        <v>1238</v>
      </c>
      <c r="B13" s="5" t="s">
        <v>131</v>
      </c>
      <c r="C13" s="5" t="s">
        <v>113</v>
      </c>
      <c r="D13" s="10" t="s">
        <v>132</v>
      </c>
      <c r="E13" s="5">
        <v>4982046</v>
      </c>
      <c r="F13" s="5">
        <v>42382</v>
      </c>
    </row>
    <row r="14" spans="1:12" x14ac:dyDescent="0.35">
      <c r="A14" s="5">
        <v>1239</v>
      </c>
      <c r="B14" s="5" t="s">
        <v>133</v>
      </c>
      <c r="C14" s="5" t="s">
        <v>134</v>
      </c>
      <c r="D14" s="10" t="s">
        <v>135</v>
      </c>
      <c r="E14" s="11">
        <v>5247429</v>
      </c>
      <c r="F14" s="5">
        <v>24243</v>
      </c>
    </row>
    <row r="15" spans="1:12" x14ac:dyDescent="0.35">
      <c r="A15" s="5">
        <v>1240</v>
      </c>
      <c r="B15" s="5" t="s">
        <v>136</v>
      </c>
      <c r="C15" s="5" t="s">
        <v>137</v>
      </c>
      <c r="D15" s="10" t="s">
        <v>138</v>
      </c>
      <c r="E15" s="5">
        <v>5512812</v>
      </c>
      <c r="F15" s="5">
        <v>12463</v>
      </c>
    </row>
    <row r="16" spans="1:12" x14ac:dyDescent="0.35">
      <c r="A16" s="5">
        <v>1241</v>
      </c>
      <c r="B16" s="5" t="s">
        <v>139</v>
      </c>
      <c r="C16" s="5" t="s">
        <v>140</v>
      </c>
      <c r="D16" s="10" t="s">
        <v>141</v>
      </c>
      <c r="E16" s="11">
        <v>5778195</v>
      </c>
      <c r="F16" s="5">
        <v>23423</v>
      </c>
    </row>
    <row r="17" spans="1:12" x14ac:dyDescent="0.35">
      <c r="A17" s="5">
        <v>1242</v>
      </c>
      <c r="B17" s="5" t="s">
        <v>142</v>
      </c>
      <c r="C17" s="5" t="s">
        <v>143</v>
      </c>
      <c r="D17" s="10" t="s">
        <v>144</v>
      </c>
      <c r="E17" s="5">
        <v>6043578</v>
      </c>
      <c r="F17" s="5">
        <v>35624</v>
      </c>
    </row>
    <row r="18" spans="1:12" x14ac:dyDescent="0.35">
      <c r="A18" s="5">
        <v>1243</v>
      </c>
      <c r="B18" s="5" t="s">
        <v>145</v>
      </c>
      <c r="C18" s="5" t="s">
        <v>146</v>
      </c>
      <c r="D18" s="10" t="s">
        <v>147</v>
      </c>
      <c r="E18" s="11">
        <v>6308961</v>
      </c>
      <c r="F18" s="5">
        <v>23423</v>
      </c>
    </row>
    <row r="19" spans="1:12" x14ac:dyDescent="0.35">
      <c r="G19" t="s">
        <v>108</v>
      </c>
      <c r="H19" t="s">
        <v>56</v>
      </c>
      <c r="I19" t="s">
        <v>110</v>
      </c>
      <c r="J19" t="s">
        <v>109</v>
      </c>
      <c r="K19" t="s">
        <v>111</v>
      </c>
      <c r="L19" t="s">
        <v>112</v>
      </c>
    </row>
    <row r="20" spans="1:12" x14ac:dyDescent="0.35">
      <c r="G20">
        <v>1242</v>
      </c>
      <c r="H20" t="str">
        <f>VLOOKUP($G$20,$A$6:$F$18,MATCH(H19,$A$5:$F$5,0),0)</f>
        <v xml:space="preserve">aqeel </v>
      </c>
      <c r="I20" t="str">
        <f>VLOOKUP($G$20,$A$6:$F$18,MATCH(I19,$A$5:$F$5,0),0)</f>
        <v>aqeel@gmail.com</v>
      </c>
      <c r="J20" t="str">
        <f t="shared" ref="J20:L20" si="0">VLOOKUP($G$20,$A$6:$F$18,MATCH(J19,$A$5:$F$5,0),0)</f>
        <v>casher</v>
      </c>
      <c r="K20">
        <f t="shared" si="0"/>
        <v>6043578</v>
      </c>
      <c r="L20">
        <f t="shared" si="0"/>
        <v>35624</v>
      </c>
    </row>
    <row r="22" spans="1:12" x14ac:dyDescent="0.35">
      <c r="G22">
        <f>MATCH(G19,$A$5:$F$5,0)</f>
        <v>1</v>
      </c>
      <c r="H22">
        <f>MATCH(H19,$A$5:$F$5,0)</f>
        <v>2</v>
      </c>
      <c r="I22">
        <f t="shared" ref="I22:L22" si="1">MATCH(I19,$A$5:$F$5,0)</f>
        <v>4</v>
      </c>
      <c r="J22">
        <f t="shared" si="1"/>
        <v>3</v>
      </c>
      <c r="K22">
        <f t="shared" si="1"/>
        <v>5</v>
      </c>
      <c r="L22">
        <f t="shared" si="1"/>
        <v>6</v>
      </c>
    </row>
  </sheetData>
  <mergeCells count="1">
    <mergeCell ref="F1:L4"/>
  </mergeCells>
  <conditionalFormatting sqref="B6:B18">
    <cfRule type="duplicateValues" dxfId="32" priority="1"/>
  </conditionalFormatting>
  <hyperlinks>
    <hyperlink ref="D6" r:id="rId1" xr:uid="{3FC97485-9AB9-4E7C-87BB-2D7ECC2D221A}"/>
    <hyperlink ref="D7" r:id="rId2" xr:uid="{29BAA6F9-DD72-4F58-BE4F-AEE4F6FB9766}"/>
    <hyperlink ref="D8" r:id="rId3" xr:uid="{EABE939F-D825-4C4E-A1A4-87253CE5CEBC}"/>
    <hyperlink ref="D9" r:id="rId4" xr:uid="{15120BA1-15AC-4899-862A-E44A0D023D72}"/>
    <hyperlink ref="D10" r:id="rId5" xr:uid="{192D94B3-D62F-4E2B-AE96-F386B2D4B510}"/>
    <hyperlink ref="D11" r:id="rId6" xr:uid="{12FB236F-75E7-42ED-AD63-7B0DAEFAAE7B}"/>
    <hyperlink ref="D12" r:id="rId7" xr:uid="{1026AE4C-4A92-4B7D-ACEC-45407924C0CE}"/>
    <hyperlink ref="D13" r:id="rId8" xr:uid="{8F86F8D5-5326-4CC5-A6F6-B9ECD8533E1D}"/>
    <hyperlink ref="D14" r:id="rId9" xr:uid="{606A442D-B433-40A2-8DB4-3134047073ED}"/>
    <hyperlink ref="D15" r:id="rId10" xr:uid="{67CCCBEB-A5E8-45C9-81A2-F746069ABA35}"/>
    <hyperlink ref="D16" r:id="rId11" xr:uid="{A77685A9-C4F6-478D-A5E0-2CD42C3FED32}"/>
    <hyperlink ref="D17" r:id="rId12" xr:uid="{5A31A887-20A3-4305-B8F6-77B8AF3C1CF5}"/>
    <hyperlink ref="D18" r:id="rId13" xr:uid="{5690CBE9-4134-416A-91B2-00099C544F82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26</vt:i4>
      </vt:variant>
    </vt:vector>
  </HeadingPairs>
  <TitlesOfParts>
    <vt:vector size="37" baseType="lpstr">
      <vt:lpstr>format</vt:lpstr>
      <vt:lpstr>practice</vt:lpstr>
      <vt:lpstr>Sheet3</vt:lpstr>
      <vt:lpstr>Sheet5</vt:lpstr>
      <vt:lpstr>Sheet4</vt:lpstr>
      <vt:lpstr>resultsheet</vt:lpstr>
      <vt:lpstr>validation</vt:lpstr>
      <vt:lpstr>sumif</vt:lpstr>
      <vt:lpstr>loopkup</vt:lpstr>
      <vt:lpstr>LINKWITHVLOOKP</vt:lpstr>
      <vt:lpstr>task1</vt:lpstr>
      <vt:lpstr>Chemistry</vt:lpstr>
      <vt:lpstr>Count</vt:lpstr>
      <vt:lpstr>CountA</vt:lpstr>
      <vt:lpstr>CountBlank</vt:lpstr>
      <vt:lpstr>designation</vt:lpstr>
      <vt:lpstr>email</vt:lpstr>
      <vt:lpstr>English</vt:lpstr>
      <vt:lpstr>Grade_by_if</vt:lpstr>
      <vt:lpstr>Grade_by_ifs</vt:lpstr>
      <vt:lpstr>id</vt:lpstr>
      <vt:lpstr>Maths</vt:lpstr>
      <vt:lpstr>Max</vt:lpstr>
      <vt:lpstr>Min</vt:lpstr>
      <vt:lpstr>resultsheet!Name</vt:lpstr>
      <vt:lpstr>name</vt:lpstr>
      <vt:lpstr>Obtained</vt:lpstr>
      <vt:lpstr>Percentage</vt:lpstr>
      <vt:lpstr>phone</vt:lpstr>
      <vt:lpstr>Physics</vt:lpstr>
      <vt:lpstr>Remarks</vt:lpstr>
      <vt:lpstr>result_sheet</vt:lpstr>
      <vt:lpstr>roll_no</vt:lpstr>
      <vt:lpstr>RollNo</vt:lpstr>
      <vt:lpstr>salary</vt:lpstr>
      <vt:lpstr>Total</vt:lpstr>
      <vt:lpstr>Urdu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lastPrinted>2024-01-14T07:14:45Z</cp:lastPrinted>
  <dcterms:created xsi:type="dcterms:W3CDTF">2023-11-26T06:22:14Z</dcterms:created>
  <dcterms:modified xsi:type="dcterms:W3CDTF">2024-01-14T07:33:40Z</dcterms:modified>
</cp:coreProperties>
</file>