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acid-my.sharepoint.com/personal/dzikrullah_19031_student_its_ac_id/Documents/Project Alat Heat Hydration/Benda Uji/"/>
    </mc:Choice>
  </mc:AlternateContent>
  <xr:revisionPtr revIDLastSave="144" documentId="13_ncr:1_{6626C967-FD56-408E-98E6-414CAA14DF63}" xr6:coauthVersionLast="47" xr6:coauthVersionMax="47" xr10:uidLastSave="{1E150429-A90C-46F9-AD64-A28BA5B8CCA3}"/>
  <bookViews>
    <workbookView xWindow="-108" yWindow="-108" windowWidth="23256" windowHeight="12576" activeTab="1" xr2:uid="{8D360ACF-FEF6-406E-BE91-7D4FDA747CD4}"/>
  </bookViews>
  <sheets>
    <sheet name="Data Agregat (Butuh Tes Lab)" sheetId="2" r:id="rId1"/>
    <sheet name="Mix Design Beton" sheetId="1" r:id="rId2"/>
  </sheets>
  <externalReferences>
    <externalReference r:id="rId3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6" i="1" l="1"/>
  <c r="V17" i="1"/>
  <c r="V18" i="1"/>
  <c r="V19" i="1"/>
  <c r="V15" i="1"/>
  <c r="U19" i="1"/>
  <c r="U18" i="1"/>
  <c r="U17" i="1"/>
  <c r="U16" i="1"/>
  <c r="U15" i="1"/>
  <c r="T15" i="1"/>
  <c r="U12" i="1"/>
  <c r="W10" i="1"/>
  <c r="U10" i="1"/>
  <c r="U9" i="1"/>
  <c r="C34" i="1"/>
  <c r="C33" i="1"/>
  <c r="C41" i="1"/>
  <c r="C40" i="1"/>
  <c r="C39" i="1"/>
  <c r="C31" i="1"/>
  <c r="C38" i="1"/>
  <c r="C30" i="1"/>
  <c r="C11" i="1"/>
  <c r="M22" i="1"/>
  <c r="I22" i="1"/>
  <c r="C23" i="1"/>
  <c r="E152" i="2"/>
  <c r="A151" i="2"/>
  <c r="A152" i="2" s="1"/>
  <c r="A153" i="2" s="1"/>
  <c r="A154" i="2" s="1"/>
  <c r="A155" i="2" s="1"/>
  <c r="F150" i="2"/>
  <c r="F152" i="2" s="1"/>
  <c r="G141" i="2"/>
  <c r="F141" i="2"/>
  <c r="E141" i="2"/>
  <c r="A140" i="2"/>
  <c r="A141" i="2" s="1"/>
  <c r="A142" i="2" s="1"/>
  <c r="A143" i="2" s="1"/>
  <c r="A144" i="2" s="1"/>
  <c r="G130" i="2"/>
  <c r="F130" i="2"/>
  <c r="E130" i="2"/>
  <c r="A129" i="2"/>
  <c r="A130" i="2" s="1"/>
  <c r="A131" i="2" s="1"/>
  <c r="A132" i="2" s="1"/>
  <c r="A133" i="2" s="1"/>
  <c r="F103" i="2"/>
  <c r="A101" i="2"/>
  <c r="G94" i="2"/>
  <c r="C10" i="1"/>
  <c r="L37" i="2"/>
  <c r="G37" i="2"/>
  <c r="H37" i="2"/>
  <c r="G40" i="2" s="1" a="1"/>
  <c r="G40" i="2" s="1"/>
  <c r="J41" i="2"/>
  <c r="C18" i="1"/>
  <c r="C16" i="1"/>
  <c r="C44" i="2"/>
  <c r="C45" i="2"/>
  <c r="C46" i="2"/>
  <c r="C47" i="2"/>
  <c r="C48" i="2"/>
  <c r="C49" i="2"/>
  <c r="C50" i="2"/>
  <c r="C51" i="2"/>
  <c r="C52" i="2"/>
  <c r="C43" i="2"/>
  <c r="B43" i="2" s="1"/>
  <c r="B24" i="2"/>
  <c r="B25" i="2"/>
  <c r="B26" i="2"/>
  <c r="B27" i="2"/>
  <c r="B28" i="2"/>
  <c r="B29" i="2"/>
  <c r="B30" i="2"/>
  <c r="B31" i="2"/>
  <c r="C23" i="2"/>
  <c r="C24" i="2"/>
  <c r="C25" i="2"/>
  <c r="C26" i="2"/>
  <c r="C27" i="2"/>
  <c r="C28" i="2"/>
  <c r="C29" i="2"/>
  <c r="C30" i="2"/>
  <c r="C31" i="2"/>
  <c r="C22" i="2"/>
  <c r="C21" i="2"/>
  <c r="D22" i="2"/>
  <c r="D23" i="2"/>
  <c r="D24" i="2"/>
  <c r="D25" i="2"/>
  <c r="D26" i="2"/>
  <c r="D27" i="2"/>
  <c r="D28" i="2"/>
  <c r="D29" i="2"/>
  <c r="D30" i="2"/>
  <c r="D31" i="2"/>
  <c r="D21" i="2"/>
  <c r="E23" i="2"/>
  <c r="E24" i="2"/>
  <c r="E25" i="2"/>
  <c r="E22" i="2"/>
  <c r="R20" i="2"/>
  <c r="R21" i="2"/>
  <c r="R22" i="2"/>
  <c r="R19" i="2"/>
  <c r="J16" i="2"/>
  <c r="J17" i="2"/>
  <c r="J18" i="2"/>
  <c r="J15" i="2"/>
  <c r="B42" i="2"/>
  <c r="C42" i="2"/>
  <c r="D43" i="2"/>
  <c r="D44" i="2"/>
  <c r="D42" i="2"/>
  <c r="E46" i="2"/>
  <c r="D46" i="2" s="1"/>
  <c r="E47" i="2"/>
  <c r="D47" i="2" s="1"/>
  <c r="E48" i="2"/>
  <c r="D48" i="2" s="1"/>
  <c r="E52" i="2"/>
  <c r="D52" i="2" s="1"/>
  <c r="E45" i="2"/>
  <c r="D45" i="2" s="1"/>
  <c r="Q22" i="2"/>
  <c r="Q25" i="2"/>
  <c r="Q26" i="2"/>
  <c r="Q27" i="2"/>
  <c r="Q21" i="2"/>
  <c r="J6" i="2"/>
  <c r="J7" i="2"/>
  <c r="Q23" i="2" s="1"/>
  <c r="J8" i="2"/>
  <c r="Q24" i="2" s="1"/>
  <c r="J9" i="2"/>
  <c r="E49" i="2" s="1"/>
  <c r="D49" i="2" s="1"/>
  <c r="J10" i="2"/>
  <c r="E50" i="2" s="1"/>
  <c r="D50" i="2" s="1"/>
  <c r="J11" i="2"/>
  <c r="E51" i="2" s="1"/>
  <c r="D51" i="2" s="1"/>
  <c r="J5" i="2"/>
  <c r="G6" i="2"/>
  <c r="G7" i="2"/>
  <c r="G8" i="2"/>
  <c r="G9" i="2"/>
  <c r="G10" i="2"/>
  <c r="G11" i="2"/>
  <c r="G5" i="2"/>
  <c r="M16" i="1" l="1"/>
  <c r="M17" i="1"/>
  <c r="M18" i="1"/>
  <c r="M19" i="1"/>
  <c r="M20" i="1"/>
  <c r="M21" i="1"/>
  <c r="M15" i="1"/>
  <c r="G150" i="2"/>
  <c r="G152" i="2" s="1"/>
  <c r="B44" i="2"/>
  <c r="G41" i="2"/>
  <c r="H40" i="2"/>
  <c r="H41" i="2"/>
  <c r="M40" i="2" a="1"/>
  <c r="M41" i="2" s="1"/>
  <c r="I11" i="1" l="1"/>
  <c r="I12" i="1"/>
  <c r="I14" i="1"/>
  <c r="I15" i="1"/>
  <c r="I16" i="1"/>
  <c r="I18" i="1"/>
  <c r="I20" i="1"/>
  <c r="I21" i="1"/>
  <c r="I13" i="1"/>
  <c r="I17" i="1"/>
  <c r="I19" i="1"/>
  <c r="T20" i="2"/>
  <c r="T21" i="2"/>
  <c r="T22" i="2"/>
  <c r="T19" i="2"/>
  <c r="T27" i="2"/>
  <c r="T23" i="2"/>
  <c r="T26" i="2"/>
  <c r="T24" i="2"/>
  <c r="T25" i="2"/>
  <c r="M40" i="2"/>
  <c r="B45" i="2" l="1"/>
  <c r="S24" i="2"/>
  <c r="U24" i="2" s="1"/>
  <c r="AC22" i="2" s="1"/>
  <c r="S22" i="2"/>
  <c r="U22" i="2" s="1"/>
  <c r="AC24" i="2" s="1"/>
  <c r="S26" i="2"/>
  <c r="U26" i="2" s="1"/>
  <c r="AC20" i="2" s="1"/>
  <c r="S19" i="2"/>
  <c r="U19" i="2" s="1"/>
  <c r="AC27" i="2" s="1"/>
  <c r="S23" i="2"/>
  <c r="U23" i="2" s="1"/>
  <c r="AC23" i="2" s="1"/>
  <c r="S25" i="2"/>
  <c r="U25" i="2" s="1"/>
  <c r="AC21" i="2" s="1"/>
  <c r="S20" i="2"/>
  <c r="U20" i="2" s="1"/>
  <c r="AC26" i="2" s="1"/>
  <c r="S27" i="2"/>
  <c r="U27" i="2" s="1"/>
  <c r="AC19" i="2" s="1"/>
  <c r="S21" i="2"/>
  <c r="U21" i="2" s="1"/>
  <c r="AC25" i="2" s="1"/>
  <c r="B23" i="2"/>
  <c r="B22" i="2"/>
  <c r="B21" i="2"/>
  <c r="B46" i="2" l="1"/>
  <c r="B47" i="2" l="1"/>
  <c r="B48" i="2" l="1"/>
  <c r="B49" i="2" l="1"/>
  <c r="B50" i="2" l="1"/>
  <c r="B52" i="2" l="1"/>
  <c r="B51" i="2"/>
</calcChain>
</file>

<file path=xl/sharedStrings.xml><?xml version="1.0" encoding="utf-8"?>
<sst xmlns="http://schemas.openxmlformats.org/spreadsheetml/2006/main" count="377" uniqueCount="199">
  <si>
    <t>Agregat Halus</t>
  </si>
  <si>
    <t>Agregat Kasar</t>
  </si>
  <si>
    <t>Lubang ayakan (mm)</t>
  </si>
  <si>
    <t>persen berat butir yang lewat ayakan</t>
  </si>
  <si>
    <t>Ukuran</t>
  </si>
  <si>
    <t>Pasir (Lolos) Zona II</t>
  </si>
  <si>
    <t>Ukuran Maks 10 mm</t>
  </si>
  <si>
    <t>Ukuran Maks 20 mm</t>
  </si>
  <si>
    <t>Ukuran Maks 40 mm</t>
  </si>
  <si>
    <t>zona I</t>
  </si>
  <si>
    <t>zona II</t>
  </si>
  <si>
    <t>zona III</t>
  </si>
  <si>
    <t>zona IV</t>
  </si>
  <si>
    <t>Ayakan</t>
  </si>
  <si>
    <t>Batas Atas</t>
  </si>
  <si>
    <t>Batas bawah</t>
  </si>
  <si>
    <t>Median</t>
  </si>
  <si>
    <t>minimum</t>
  </si>
  <si>
    <t>maksimum</t>
  </si>
  <si>
    <t>90 - 100</t>
  </si>
  <si>
    <t>90-100</t>
  </si>
  <si>
    <t>95 - 100</t>
  </si>
  <si>
    <t>60-95</t>
  </si>
  <si>
    <t>75-100</t>
  </si>
  <si>
    <t>85 - 100</t>
  </si>
  <si>
    <t>30-70</t>
  </si>
  <si>
    <t>55-90</t>
  </si>
  <si>
    <t>75 - 100</t>
  </si>
  <si>
    <t>15-34</t>
  </si>
  <si>
    <t>35-59</t>
  </si>
  <si>
    <t>60 - 79</t>
  </si>
  <si>
    <t>80 - 100</t>
  </si>
  <si>
    <t>5 - 20</t>
  </si>
  <si>
    <t>8 - 30</t>
  </si>
  <si>
    <t>12 - 40</t>
  </si>
  <si>
    <t>15 - 50</t>
  </si>
  <si>
    <t>0-10</t>
  </si>
  <si>
    <t>0 - 10</t>
  </si>
  <si>
    <t>0 - 15</t>
  </si>
  <si>
    <t>Good Gradation</t>
  </si>
  <si>
    <t>HASIL ANALISA TERTINGGAL AYAKAN  KERIKIL ATAU KORAL</t>
  </si>
  <si>
    <t xml:space="preserve">Blending Agregat </t>
  </si>
  <si>
    <t>AGREGAT GABUGAN</t>
  </si>
  <si>
    <t>UKURAN</t>
  </si>
  <si>
    <t xml:space="preserve"> HALUS</t>
  </si>
  <si>
    <t xml:space="preserve"> KASAR</t>
  </si>
  <si>
    <t>HALUS</t>
  </si>
  <si>
    <t>CAMPURAN</t>
  </si>
  <si>
    <t>Ukuran Agregat</t>
  </si>
  <si>
    <t>Standardisasi Lolos Agregat Campuran, 20 mm</t>
  </si>
  <si>
    <t>Kerikil/Batu Pecah</t>
  </si>
  <si>
    <t>AYAKAN</t>
  </si>
  <si>
    <t xml:space="preserve"> LOLOS</t>
  </si>
  <si>
    <t>LOLOS</t>
  </si>
  <si>
    <t>A</t>
  </si>
  <si>
    <t>B</t>
  </si>
  <si>
    <t>C</t>
  </si>
  <si>
    <t>D</t>
  </si>
  <si>
    <t>Campuran</t>
  </si>
  <si>
    <t>Tertinggal</t>
  </si>
  <si>
    <t>Lolos</t>
  </si>
  <si>
    <t>(mm)</t>
  </si>
  <si>
    <t>gram</t>
  </si>
  <si>
    <t>%</t>
  </si>
  <si>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 xml:space="preserve"> %</t>
    </r>
  </si>
  <si>
    <t>0.3</t>
  </si>
  <si>
    <t>9.6</t>
  </si>
  <si>
    <t>0.6</t>
  </si>
  <si>
    <t>4.8</t>
  </si>
  <si>
    <t>1.2</t>
  </si>
  <si>
    <t>2.4</t>
  </si>
  <si>
    <t>0.15</t>
  </si>
  <si>
    <t>Jumlah</t>
  </si>
  <si>
    <t>Matriks A</t>
  </si>
  <si>
    <t>Dicari</t>
  </si>
  <si>
    <t>Matriks B</t>
  </si>
  <si>
    <t>X</t>
  </si>
  <si>
    <t>AH</t>
  </si>
  <si>
    <t>=</t>
  </si>
  <si>
    <t>HASIL ANALISA TERTINGGAL AYAKAN  HALUS</t>
  </si>
  <si>
    <t>AK</t>
  </si>
  <si>
    <t>PASIR</t>
  </si>
  <si>
    <t>Inverse Matriks A</t>
  </si>
  <si>
    <t>Persentase Gabungan</t>
  </si>
  <si>
    <t xml:space="preserve"> ayakan</t>
  </si>
  <si>
    <t>PAN</t>
  </si>
  <si>
    <t>Analisis Berat Jenis Agregat</t>
  </si>
  <si>
    <t>PENGUJIAN BERAT JENIS DAN PENYERAPAN  (Belum Dilakukan)</t>
  </si>
  <si>
    <t xml:space="preserve">AGREGAT KASAR </t>
  </si>
  <si>
    <t>Batu Pecah</t>
  </si>
  <si>
    <t>U R A I A N</t>
  </si>
  <si>
    <t>Rata-rata</t>
  </si>
  <si>
    <t>Satuan</t>
  </si>
  <si>
    <t xml:space="preserve">Berat benda uji kering oven             </t>
  </si>
  <si>
    <t>Bk</t>
  </si>
  <si>
    <t xml:space="preserve">Berat benda uji kering permukaan jenuh </t>
  </si>
  <si>
    <t>Bj</t>
  </si>
  <si>
    <t xml:space="preserve">Berat benda uji di dalam air            </t>
  </si>
  <si>
    <t>Ba</t>
  </si>
  <si>
    <t>Berat jenis (Bulk)</t>
  </si>
  <si>
    <t>t/m3</t>
  </si>
  <si>
    <t>Berat jenis kering-permukaan jenuh</t>
  </si>
  <si>
    <t>Berat jenis semu (Apparent)</t>
  </si>
  <si>
    <t>Penyerapan (Absorption)</t>
  </si>
  <si>
    <t>Catatan :</t>
  </si>
  <si>
    <t>Pengujian sesuai SNI 1969-2008</t>
  </si>
  <si>
    <t>AGREGAT HALUS</t>
  </si>
  <si>
    <r>
      <t xml:space="preserve">Berat benda uji kering oven             </t>
    </r>
    <r>
      <rPr>
        <i/>
        <sz val="10"/>
        <rFont val="Arial"/>
        <family val="2"/>
      </rPr>
      <t>B</t>
    </r>
    <r>
      <rPr>
        <i/>
        <vertAlign val="subscript"/>
        <sz val="10"/>
        <rFont val="Arial"/>
        <family val="2"/>
      </rPr>
      <t>k</t>
    </r>
  </si>
  <si>
    <r>
      <t xml:space="preserve">Berat benda uji kering permukaan jenuh  </t>
    </r>
    <r>
      <rPr>
        <i/>
        <sz val="10"/>
        <rFont val="Arial"/>
        <family val="2"/>
      </rPr>
      <t>B</t>
    </r>
    <r>
      <rPr>
        <i/>
        <vertAlign val="subscript"/>
        <sz val="10"/>
        <rFont val="Arial"/>
        <family val="2"/>
      </rPr>
      <t>j</t>
    </r>
  </si>
  <si>
    <r>
      <t xml:space="preserve">Berat benda uji di dalam air            </t>
    </r>
    <r>
      <rPr>
        <i/>
        <sz val="10"/>
        <rFont val="Arial"/>
        <family val="2"/>
      </rPr>
      <t>B</t>
    </r>
    <r>
      <rPr>
        <i/>
        <vertAlign val="subscript"/>
        <sz val="10"/>
        <rFont val="Arial"/>
        <family val="2"/>
      </rPr>
      <t>a</t>
    </r>
  </si>
  <si>
    <t>Pengujian sesuai SNI 03-1969-1990</t>
  </si>
  <si>
    <t xml:space="preserve">2.3. AGREGAT HALUS </t>
  </si>
  <si>
    <t>Berat benda uji kering permukaan jenuh (SSD)________________________500</t>
  </si>
  <si>
    <r>
      <t>Berat benda uji kering oven_______</t>
    </r>
    <r>
      <rPr>
        <i/>
        <sz val="10"/>
        <rFont val="Arial"/>
        <family val="2"/>
      </rPr>
      <t>B</t>
    </r>
    <r>
      <rPr>
        <i/>
        <vertAlign val="subscript"/>
        <sz val="10"/>
        <rFont val="Arial"/>
        <family val="2"/>
      </rPr>
      <t>k</t>
    </r>
  </si>
  <si>
    <r>
      <t>Berat piknometer diisi air (25</t>
    </r>
    <r>
      <rPr>
        <sz val="10"/>
        <rFont val="Arial"/>
        <family val="2"/>
      </rPr>
      <t>°</t>
    </r>
    <r>
      <rPr>
        <sz val="12"/>
        <rFont val="Arial"/>
        <family val="2"/>
      </rPr>
      <t>C)___</t>
    </r>
    <r>
      <rPr>
        <i/>
        <sz val="10"/>
        <rFont val="Arial"/>
        <family val="2"/>
      </rPr>
      <t>B</t>
    </r>
  </si>
  <si>
    <r>
      <t>Berat piknometer + benda uji (SSD)+ Air (25</t>
    </r>
    <r>
      <rPr>
        <sz val="10"/>
        <rFont val="Arial"/>
        <family val="2"/>
      </rPr>
      <t>°</t>
    </r>
    <r>
      <rPr>
        <sz val="12"/>
        <rFont val="Arial"/>
        <family val="2"/>
      </rPr>
      <t>C)____________________</t>
    </r>
    <r>
      <rPr>
        <i/>
        <sz val="10"/>
        <rFont val="Arial"/>
        <family val="2"/>
      </rPr>
      <t>B</t>
    </r>
    <r>
      <rPr>
        <i/>
        <vertAlign val="subscript"/>
        <sz val="10"/>
        <rFont val="Arial"/>
        <family val="2"/>
      </rPr>
      <t>t</t>
    </r>
  </si>
  <si>
    <t>Berat jenis kering permukaan jenuh</t>
  </si>
  <si>
    <t>Penyerapan</t>
  </si>
  <si>
    <t>Pengujian sesuai SNI 1970-2008</t>
  </si>
  <si>
    <t>PENGUJIAN BERAT VOLUME</t>
  </si>
  <si>
    <t xml:space="preserve">PENGUJIAN BERAT VOLUME AGREGAT KASAR </t>
  </si>
  <si>
    <t>No.</t>
  </si>
  <si>
    <t>URAIAN</t>
  </si>
  <si>
    <t>Dengan Rojokan</t>
  </si>
  <si>
    <t>Dengan Ketukan</t>
  </si>
  <si>
    <t>Kondisi Gembur</t>
  </si>
  <si>
    <t>Berat silinder  ( W1 )</t>
  </si>
  <si>
    <t>Berat silinder + Batu pecah ( W2 )</t>
  </si>
  <si>
    <t>Berat Batu Pecah ( W2 - W1)</t>
  </si>
  <si>
    <t>Vulume silinder ( V )</t>
  </si>
  <si>
    <t>liter</t>
  </si>
  <si>
    <t>Berat Volume ( W2-W1 ) / V</t>
  </si>
  <si>
    <t>gram/Liter</t>
  </si>
  <si>
    <t>PENGUJIAN BERAT VOLUME AGREGAT KASAR</t>
  </si>
  <si>
    <t>Gram/Liter</t>
  </si>
  <si>
    <t xml:space="preserve">PENGUJIAN BERAT VOLUME AGREGAT HALUS </t>
  </si>
  <si>
    <t>Pasir</t>
  </si>
  <si>
    <t>Berat silinder + pasir  ( W2 )</t>
  </si>
  <si>
    <t>Berat pasir ( W2 - W1)</t>
  </si>
  <si>
    <t>g/liter</t>
  </si>
  <si>
    <t>Pengujian sesuai SNI 03-4804-1998</t>
  </si>
  <si>
    <t>Methode</t>
  </si>
  <si>
    <t>ACI Modified</t>
  </si>
  <si>
    <t>Mutu</t>
  </si>
  <si>
    <t>Slump</t>
  </si>
  <si>
    <t>7.5 - 10</t>
  </si>
  <si>
    <t>cm</t>
  </si>
  <si>
    <t>atau</t>
  </si>
  <si>
    <r>
      <t xml:space="preserve">10 </t>
    </r>
    <r>
      <rPr>
        <sz val="11"/>
        <color theme="1"/>
        <rFont val="Calibri"/>
        <family val="2"/>
      </rPr>
      <t>± 2</t>
    </r>
  </si>
  <si>
    <t>Ukuran Agregat maks</t>
  </si>
  <si>
    <t>mm</t>
  </si>
  <si>
    <t>HASIL ANALISA TERTINGGAL AYAKAN</t>
  </si>
  <si>
    <t>Tipe Agregat</t>
  </si>
  <si>
    <t>5,10</t>
  </si>
  <si>
    <t>10,20</t>
  </si>
  <si>
    <t>Gs (Kerikil)</t>
  </si>
  <si>
    <t>Gs (Pasir)</t>
  </si>
  <si>
    <t>Ga</t>
  </si>
  <si>
    <t>kg/m3</t>
  </si>
  <si>
    <t>Kebutuhan Agregat</t>
  </si>
  <si>
    <t>Kadar udara</t>
  </si>
  <si>
    <t>Kadar air</t>
  </si>
  <si>
    <t>w/c</t>
  </si>
  <si>
    <t>Kadar semen</t>
  </si>
  <si>
    <t>Tipe Semen</t>
  </si>
  <si>
    <t>PPC</t>
  </si>
  <si>
    <t>(3 Roda)</t>
  </si>
  <si>
    <t>Gc</t>
  </si>
  <si>
    <t>Berat Beton Segar (Um)</t>
  </si>
  <si>
    <t>Volume Benda Uji</t>
  </si>
  <si>
    <t>cm3</t>
  </si>
  <si>
    <t>m3</t>
  </si>
  <si>
    <t>Bahan</t>
  </si>
  <si>
    <t>Kg (1 Benda Uji)</t>
  </si>
  <si>
    <t>Semen</t>
  </si>
  <si>
    <t>Air</t>
  </si>
  <si>
    <t>Kerikil</t>
  </si>
  <si>
    <t>25 Mpa</t>
  </si>
  <si>
    <t>Uji berat jenis (agregat)</t>
  </si>
  <si>
    <t>Uji ayakan</t>
  </si>
  <si>
    <t>Uji slump</t>
  </si>
  <si>
    <t>Pengecoran</t>
  </si>
  <si>
    <t xml:space="preserve"> </t>
  </si>
  <si>
    <t>+</t>
  </si>
  <si>
    <t>Pengujian alat</t>
  </si>
  <si>
    <t>Uji kuat tekon</t>
  </si>
  <si>
    <t>Silinder</t>
  </si>
  <si>
    <t>Kubus</t>
  </si>
  <si>
    <t>Volume silinder 10 x 20</t>
  </si>
  <si>
    <t>kubus</t>
  </si>
  <si>
    <t>Volume</t>
  </si>
  <si>
    <t>Total Volume</t>
  </si>
  <si>
    <t>Material</t>
  </si>
  <si>
    <t>Berat jenis</t>
  </si>
  <si>
    <t>Berat per material (kg)</t>
  </si>
  <si>
    <t>Kerikil 5,10</t>
  </si>
  <si>
    <t>Kerikil 10,20</t>
  </si>
  <si>
    <t>Volume Benda uji (m3)</t>
  </si>
  <si>
    <t>Membersihkan agregat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</si>
</sst>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_)"/>
    <numFmt numFmtId="165" formatCode="0.000_)"/>
    <numFmt numFmtId="166" formatCode="0.000"/>
    <numFmt numFmtId="167" formatCode="0.0"/>
    <numFmt numFmtId="168" formatCode="0.0000"/>
  </numFmts>
  <fonts count="38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"/>
      <scheme val="minor"/>
    </font>
    <font>
      <b/>
      <sz val="9"/>
      <color rgb="FFFFFFFF"/>
      <name val="Times New Roman"/>
      <family val="1"/>
    </font>
    <font>
      <sz val="12"/>
      <color rgb="FF000000"/>
      <name val="Times New Roman"/>
      <family val="1"/>
    </font>
    <font>
      <sz val="9"/>
      <color rgb="FF000000"/>
      <name val="Times New Roman"/>
      <family val="1"/>
    </font>
    <font>
      <sz val="12"/>
      <color theme="1"/>
      <name val="Times New Roman"/>
      <family val="1"/>
    </font>
    <font>
      <sz val="9"/>
      <color rgb="FFFFFFFF"/>
      <name val="Times New Roman"/>
      <family val="1"/>
    </font>
    <font>
      <sz val="12"/>
      <color rgb="FFFF0000"/>
      <name val="Times New Roman"/>
      <family val="1"/>
    </font>
    <font>
      <sz val="11"/>
      <name val="Calibri"/>
      <family val="2"/>
    </font>
    <font>
      <sz val="11"/>
      <color rgb="FF000000"/>
      <name val="Times New Roman"/>
      <family val="1"/>
    </font>
    <font>
      <b/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b/>
      <sz val="8"/>
      <color rgb="FFFFFFFF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Calibri"/>
      <family val="2"/>
    </font>
    <font>
      <sz val="10"/>
      <name val="Symbol"/>
      <family val="1"/>
      <charset val="2"/>
    </font>
    <font>
      <b/>
      <sz val="10"/>
      <name val="Arial"/>
      <family val="2"/>
    </font>
    <font>
      <b/>
      <sz val="18"/>
      <color theme="1"/>
      <name val="Calibri"/>
      <family val="2"/>
      <scheme val="minor"/>
    </font>
    <font>
      <b/>
      <sz val="13"/>
      <name val="Arial"/>
      <family val="2"/>
    </font>
    <font>
      <b/>
      <u/>
      <sz val="13"/>
      <name val="Arial"/>
      <family val="2"/>
    </font>
    <font>
      <sz val="13"/>
      <name val="Arial"/>
      <family val="2"/>
    </font>
    <font>
      <b/>
      <sz val="16"/>
      <name val="Arial"/>
      <family val="2"/>
    </font>
    <font>
      <i/>
      <sz val="10"/>
      <name val="Arial"/>
      <family val="2"/>
    </font>
    <font>
      <i/>
      <vertAlign val="subscript"/>
      <sz val="10"/>
      <name val="Arial"/>
      <family val="2"/>
    </font>
    <font>
      <vertAlign val="subscript"/>
      <sz val="10"/>
      <name val="Arial"/>
      <family val="2"/>
    </font>
    <font>
      <b/>
      <u/>
      <sz val="12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/>
  </cellStyleXfs>
  <cellXfs count="213">
    <xf numFmtId="0" fontId="0" fillId="0" borderId="0" xfId="0"/>
    <xf numFmtId="0" fontId="1" fillId="0" borderId="0" xfId="1">
      <alignment vertical="center"/>
    </xf>
    <xf numFmtId="0" fontId="3" fillId="0" borderId="0" xfId="1" applyFont="1" applyAlignment="1"/>
    <xf numFmtId="0" fontId="2" fillId="0" borderId="1" xfId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2"/>
    <xf numFmtId="0" fontId="6" fillId="0" borderId="0" xfId="2" applyAlignment="1">
      <alignment horizontal="center"/>
    </xf>
    <xf numFmtId="0" fontId="13" fillId="0" borderId="0" xfId="1" applyFont="1">
      <alignment vertical="center"/>
    </xf>
    <xf numFmtId="0" fontId="8" fillId="0" borderId="0" xfId="2" applyFont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6" fillId="0" borderId="0" xfId="2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167" fontId="6" fillId="0" borderId="0" xfId="2" applyNumberFormat="1" applyAlignment="1">
      <alignment horizontal="center" vertical="center"/>
    </xf>
    <xf numFmtId="0" fontId="11" fillId="0" borderId="0" xfId="2" applyFont="1" applyAlignment="1">
      <alignment vertical="center"/>
    </xf>
    <xf numFmtId="0" fontId="6" fillId="0" borderId="0" xfId="2" applyAlignment="1">
      <alignment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/>
    </xf>
    <xf numFmtId="167" fontId="9" fillId="0" borderId="1" xfId="2" applyNumberFormat="1" applyFont="1" applyBorder="1" applyAlignment="1">
      <alignment horizontal="center" vertical="center"/>
    </xf>
    <xf numFmtId="166" fontId="14" fillId="0" borderId="1" xfId="2" applyNumberFormat="1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/>
    </xf>
    <xf numFmtId="0" fontId="15" fillId="4" borderId="1" xfId="2" applyFont="1" applyFill="1" applyBorder="1" applyAlignment="1">
      <alignment horizontal="center" vertical="center" wrapText="1"/>
    </xf>
    <xf numFmtId="0" fontId="16" fillId="0" borderId="1" xfId="2" applyFont="1" applyBorder="1" applyAlignment="1">
      <alignment horizontal="center" vertical="center"/>
    </xf>
    <xf numFmtId="167" fontId="17" fillId="0" borderId="1" xfId="2" applyNumberFormat="1" applyFont="1" applyBorder="1" applyAlignment="1">
      <alignment horizontal="center" vertical="center"/>
    </xf>
    <xf numFmtId="0" fontId="17" fillId="0" borderId="1" xfId="2" applyFont="1" applyBorder="1" applyAlignment="1">
      <alignment horizontal="center" vertical="center"/>
    </xf>
    <xf numFmtId="0" fontId="18" fillId="0" borderId="1" xfId="2" applyFont="1" applyBorder="1" applyAlignment="1">
      <alignment horizontal="center" vertical="center"/>
    </xf>
    <xf numFmtId="0" fontId="19" fillId="3" borderId="1" xfId="2" applyFont="1" applyFill="1" applyBorder="1" applyAlignment="1">
      <alignment horizontal="center" vertical="center"/>
    </xf>
    <xf numFmtId="0" fontId="20" fillId="0" borderId="0" xfId="2" applyFont="1"/>
    <xf numFmtId="0" fontId="20" fillId="0" borderId="0" xfId="2" applyFont="1" applyAlignment="1">
      <alignment vertical="center"/>
    </xf>
    <xf numFmtId="0" fontId="21" fillId="0" borderId="0" xfId="2" applyFont="1" applyAlignment="1">
      <alignment horizontal="center" vertical="center"/>
    </xf>
    <xf numFmtId="0" fontId="21" fillId="0" borderId="0" xfId="2" applyFont="1" applyAlignment="1">
      <alignment horizontal="center"/>
    </xf>
    <xf numFmtId="0" fontId="16" fillId="5" borderId="1" xfId="2" applyFont="1" applyFill="1" applyBorder="1" applyAlignment="1">
      <alignment horizontal="center" vertical="center"/>
    </xf>
    <xf numFmtId="167" fontId="17" fillId="5" borderId="1" xfId="2" applyNumberFormat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49" fontId="2" fillId="6" borderId="1" xfId="1" applyNumberFormat="1" applyFont="1" applyFill="1" applyBorder="1" applyAlignment="1">
      <alignment horizontal="center" vertical="center"/>
    </xf>
    <xf numFmtId="0" fontId="13" fillId="7" borderId="13" xfId="1" applyFont="1" applyFill="1" applyBorder="1" applyAlignment="1">
      <alignment horizontal="center" vertical="center"/>
    </xf>
    <xf numFmtId="0" fontId="13" fillId="7" borderId="11" xfId="1" applyFont="1" applyFill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22" fillId="0" borderId="1" xfId="1" applyFont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3" fillId="0" borderId="13" xfId="1" applyFont="1" applyBorder="1" applyAlignment="1">
      <alignment horizontal="center" vertical="center"/>
    </xf>
    <xf numFmtId="0" fontId="13" fillId="0" borderId="11" xfId="1" applyFont="1" applyBorder="1" applyAlignment="1">
      <alignment horizontal="center" vertical="center"/>
    </xf>
    <xf numFmtId="0" fontId="9" fillId="5" borderId="1" xfId="2" applyFont="1" applyFill="1" applyBorder="1" applyAlignment="1">
      <alignment horizontal="center" vertical="center" wrapText="1"/>
    </xf>
    <xf numFmtId="0" fontId="1" fillId="0" borderId="11" xfId="1" applyBorder="1" applyAlignment="1">
      <alignment horizontal="center" vertical="center"/>
    </xf>
    <xf numFmtId="0" fontId="6" fillId="0" borderId="1" xfId="2" applyBorder="1" applyAlignment="1">
      <alignment horizontal="center"/>
    </xf>
    <xf numFmtId="0" fontId="6" fillId="0" borderId="1" xfId="2" applyBorder="1" applyAlignment="1">
      <alignment horizontal="center" vertical="center"/>
    </xf>
    <xf numFmtId="2" fontId="6" fillId="0" borderId="1" xfId="2" applyNumberFormat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167" fontId="6" fillId="0" borderId="1" xfId="2" applyNumberFormat="1" applyBorder="1" applyAlignment="1">
      <alignment horizontal="center"/>
    </xf>
    <xf numFmtId="2" fontId="6" fillId="0" borderId="1" xfId="2" applyNumberFormat="1" applyBorder="1" applyAlignment="1">
      <alignment horizont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vertical="center"/>
    </xf>
    <xf numFmtId="0" fontId="24" fillId="2" borderId="2" xfId="0" applyFont="1" applyFill="1" applyBorder="1" applyAlignment="1">
      <alignment horizontal="center" vertical="center"/>
    </xf>
    <xf numFmtId="0" fontId="25" fillId="0" borderId="0" xfId="1" applyFont="1">
      <alignment vertical="center"/>
    </xf>
    <xf numFmtId="0" fontId="24" fillId="2" borderId="7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2" fontId="24" fillId="0" borderId="10" xfId="0" applyNumberFormat="1" applyFont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164" fontId="24" fillId="0" borderId="1" xfId="0" applyNumberFormat="1" applyFont="1" applyBorder="1" applyAlignment="1">
      <alignment horizontal="center" vertical="center"/>
    </xf>
    <xf numFmtId="164" fontId="24" fillId="2" borderId="11" xfId="0" applyNumberFormat="1" applyFont="1" applyFill="1" applyBorder="1" applyAlignment="1">
      <alignment horizontal="center" vertical="center"/>
    </xf>
    <xf numFmtId="2" fontId="24" fillId="0" borderId="1" xfId="0" applyNumberFormat="1" applyFont="1" applyBorder="1" applyAlignment="1">
      <alignment horizontal="center" vertical="center"/>
    </xf>
    <xf numFmtId="2" fontId="24" fillId="0" borderId="12" xfId="0" applyNumberFormat="1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65" fontId="27" fillId="0" borderId="0" xfId="0" applyNumberFormat="1" applyFont="1" applyAlignment="1">
      <alignment horizontal="center" vertical="center"/>
    </xf>
    <xf numFmtId="2" fontId="24" fillId="0" borderId="14" xfId="0" applyNumberFormat="1" applyFont="1" applyBorder="1" applyAlignment="1">
      <alignment horizontal="center" vertical="center"/>
    </xf>
    <xf numFmtId="164" fontId="24" fillId="2" borderId="15" xfId="0" applyNumberFormat="1" applyFont="1" applyFill="1" applyBorder="1" applyAlignment="1">
      <alignment horizontal="center" vertical="center"/>
    </xf>
    <xf numFmtId="2" fontId="24" fillId="0" borderId="13" xfId="0" applyNumberFormat="1" applyFont="1" applyBorder="1" applyAlignment="1">
      <alignment horizontal="center" vertical="center"/>
    </xf>
    <xf numFmtId="0" fontId="0" fillId="7" borderId="13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4" fillId="0" borderId="0" xfId="0" applyFont="1"/>
    <xf numFmtId="0" fontId="4" fillId="0" borderId="0" xfId="2" applyFont="1"/>
    <xf numFmtId="0" fontId="4" fillId="0" borderId="0" xfId="2" applyFont="1" applyAlignment="1">
      <alignment horizontal="left"/>
    </xf>
    <xf numFmtId="0" fontId="36" fillId="0" borderId="0" xfId="2" applyFont="1"/>
    <xf numFmtId="0" fontId="36" fillId="0" borderId="0" xfId="2" applyFont="1" applyAlignment="1">
      <alignment horizontal="left"/>
    </xf>
    <xf numFmtId="17" fontId="4" fillId="0" borderId="0" xfId="0" applyNumberFormat="1" applyFont="1" applyAlignment="1">
      <alignment horizontal="left"/>
    </xf>
    <xf numFmtId="0" fontId="0" fillId="0" borderId="0" xfId="0" applyAlignment="1">
      <alignment horizontal="right" vertical="center"/>
    </xf>
    <xf numFmtId="0" fontId="6" fillId="8" borderId="0" xfId="2" applyFill="1"/>
    <xf numFmtId="0" fontId="6" fillId="8" borderId="0" xfId="2" applyFill="1" applyAlignment="1">
      <alignment vertical="center"/>
    </xf>
    <xf numFmtId="0" fontId="30" fillId="8" borderId="0" xfId="0" applyFont="1" applyFill="1" applyAlignment="1">
      <alignment horizontal="center"/>
    </xf>
    <xf numFmtId="0" fontId="29" fillId="8" borderId="0" xfId="0" applyFont="1" applyFill="1"/>
    <xf numFmtId="0" fontId="31" fillId="8" borderId="0" xfId="0" applyFont="1" applyFill="1" applyAlignment="1">
      <alignment horizontal="center"/>
    </xf>
    <xf numFmtId="0" fontId="32" fillId="8" borderId="0" xfId="0" applyFont="1" applyFill="1"/>
    <xf numFmtId="0" fontId="4" fillId="8" borderId="0" xfId="0" applyFont="1" applyFill="1" applyAlignment="1">
      <alignment horizontal="center"/>
    </xf>
    <xf numFmtId="0" fontId="5" fillId="8" borderId="17" xfId="0" applyFont="1" applyFill="1" applyBorder="1" applyAlignment="1">
      <alignment vertical="center"/>
    </xf>
    <xf numFmtId="0" fontId="4" fillId="8" borderId="21" xfId="0" applyFont="1" applyFill="1" applyBorder="1" applyAlignment="1">
      <alignment horizontal="center" vertical="center"/>
    </xf>
    <xf numFmtId="0" fontId="4" fillId="8" borderId="20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vertical="center"/>
    </xf>
    <xf numFmtId="1" fontId="4" fillId="8" borderId="11" xfId="0" applyNumberFormat="1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vertical="center"/>
    </xf>
    <xf numFmtId="1" fontId="4" fillId="8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5" fillId="8" borderId="1" xfId="0" applyFon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left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166" fontId="4" fillId="8" borderId="1" xfId="0" applyNumberFormat="1" applyFont="1" applyFill="1" applyBorder="1" applyAlignment="1">
      <alignment horizontal="center" vertical="center"/>
    </xf>
    <xf numFmtId="0" fontId="4" fillId="8" borderId="0" xfId="0" applyFont="1" applyFill="1" applyAlignment="1">
      <alignment horizontal="left" vertical="center"/>
    </xf>
    <xf numFmtId="0" fontId="4" fillId="8" borderId="0" xfId="0" applyFont="1" applyFill="1" applyAlignment="1">
      <alignment horizontal="center" vertical="center"/>
    </xf>
    <xf numFmtId="166" fontId="4" fillId="8" borderId="0" xfId="0" applyNumberFormat="1" applyFont="1" applyFill="1" applyAlignment="1">
      <alignment horizontal="center" vertical="center"/>
    </xf>
    <xf numFmtId="0" fontId="4" fillId="8" borderId="0" xfId="0" applyFont="1" applyFill="1"/>
    <xf numFmtId="0" fontId="31" fillId="8" borderId="0" xfId="0" applyFont="1" applyFill="1" applyAlignment="1">
      <alignment horizontal="center" vertical="center"/>
    </xf>
    <xf numFmtId="17" fontId="4" fillId="8" borderId="0" xfId="0" applyNumberFormat="1" applyFont="1" applyFill="1" applyAlignment="1">
      <alignment horizontal="center"/>
    </xf>
    <xf numFmtId="0" fontId="5" fillId="8" borderId="0" xfId="0" applyFont="1" applyFill="1"/>
    <xf numFmtId="167" fontId="4" fillId="8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/>
    </xf>
    <xf numFmtId="0" fontId="4" fillId="8" borderId="0" xfId="0" applyFont="1" applyFill="1" applyAlignment="1">
      <alignment horizontal="left"/>
    </xf>
    <xf numFmtId="0" fontId="4" fillId="8" borderId="0" xfId="0" applyFont="1" applyFill="1" applyAlignment="1">
      <alignment horizontal="right"/>
    </xf>
    <xf numFmtId="0" fontId="0" fillId="8" borderId="0" xfId="0" applyFill="1" applyAlignment="1">
      <alignment vertical="center"/>
    </xf>
    <xf numFmtId="0" fontId="5" fillId="8" borderId="0" xfId="2" applyFont="1" applyFill="1"/>
    <xf numFmtId="0" fontId="1" fillId="8" borderId="0" xfId="1" applyFill="1">
      <alignment vertical="center"/>
    </xf>
    <xf numFmtId="0" fontId="4" fillId="8" borderId="0" xfId="2" applyFont="1" applyFill="1"/>
    <xf numFmtId="0" fontId="36" fillId="8" borderId="0" xfId="2" applyFont="1" applyFill="1"/>
    <xf numFmtId="0" fontId="4" fillId="8" borderId="1" xfId="2" applyFont="1" applyFill="1" applyBorder="1" applyAlignment="1">
      <alignment horizontal="center" vertical="center"/>
    </xf>
    <xf numFmtId="0" fontId="4" fillId="8" borderId="1" xfId="2" applyFont="1" applyFill="1" applyBorder="1" applyAlignment="1">
      <alignment horizontal="center" vertical="center" wrapText="1"/>
    </xf>
    <xf numFmtId="0" fontId="4" fillId="8" borderId="1" xfId="2" applyFont="1" applyFill="1" applyBorder="1" applyAlignment="1">
      <alignment horizontal="left" vertical="center" wrapText="1"/>
    </xf>
    <xf numFmtId="1" fontId="4" fillId="8" borderId="1" xfId="2" applyNumberFormat="1" applyFont="1" applyFill="1" applyBorder="1" applyAlignment="1">
      <alignment horizontal="center" vertical="center"/>
    </xf>
    <xf numFmtId="2" fontId="4" fillId="8" borderId="1" xfId="2" applyNumberFormat="1" applyFont="1" applyFill="1" applyBorder="1" applyAlignment="1">
      <alignment horizontal="center" vertical="center"/>
    </xf>
    <xf numFmtId="166" fontId="4" fillId="8" borderId="1" xfId="2" applyNumberFormat="1" applyFont="1" applyFill="1" applyBorder="1" applyAlignment="1">
      <alignment horizontal="center" vertical="center"/>
    </xf>
    <xf numFmtId="2" fontId="4" fillId="8" borderId="1" xfId="2" applyNumberFormat="1" applyFont="1" applyFill="1" applyBorder="1" applyAlignment="1">
      <alignment horizontal="left" vertical="center"/>
    </xf>
    <xf numFmtId="0" fontId="4" fillId="8" borderId="0" xfId="0" applyFont="1" applyFill="1" applyAlignment="1">
      <alignment vertical="center"/>
    </xf>
    <xf numFmtId="1" fontId="4" fillId="8" borderId="9" xfId="0" applyNumberFormat="1" applyFont="1" applyFill="1" applyBorder="1" applyAlignment="1">
      <alignment horizontal="center" vertical="center"/>
    </xf>
    <xf numFmtId="1" fontId="4" fillId="8" borderId="6" xfId="0" applyNumberFormat="1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7" borderId="1" xfId="0" applyFill="1" applyBorder="1" applyAlignment="1">
      <alignment horizontal="center"/>
    </xf>
    <xf numFmtId="2" fontId="0" fillId="7" borderId="0" xfId="0" applyNumberFormat="1" applyFill="1" applyAlignment="1">
      <alignment horizontal="center"/>
    </xf>
    <xf numFmtId="167" fontId="0" fillId="7" borderId="1" xfId="0" applyNumberFormat="1" applyFill="1" applyBorder="1" applyAlignment="1">
      <alignment horizontal="center"/>
    </xf>
    <xf numFmtId="9" fontId="0" fillId="7" borderId="0" xfId="0" applyNumberFormat="1" applyFill="1" applyAlignment="1">
      <alignment horizontal="center"/>
    </xf>
    <xf numFmtId="2" fontId="0" fillId="7" borderId="1" xfId="0" applyNumberFormat="1" applyFill="1" applyBorder="1" applyAlignment="1">
      <alignment horizontal="center"/>
    </xf>
    <xf numFmtId="167" fontId="0" fillId="7" borderId="0" xfId="0" applyNumberFormat="1" applyFill="1" applyAlignment="1">
      <alignment horizontal="center"/>
    </xf>
    <xf numFmtId="0" fontId="0" fillId="7" borderId="1" xfId="0" applyFill="1" applyBorder="1"/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left" vertical="center"/>
    </xf>
    <xf numFmtId="0" fontId="4" fillId="8" borderId="5" xfId="0" applyFont="1" applyFill="1" applyBorder="1" applyAlignment="1">
      <alignment horizontal="left" vertical="center"/>
    </xf>
    <xf numFmtId="0" fontId="15" fillId="4" borderId="1" xfId="2" applyFont="1" applyFill="1" applyBorder="1" applyAlignment="1">
      <alignment horizontal="center" vertical="center" wrapText="1"/>
    </xf>
    <xf numFmtId="0" fontId="6" fillId="0" borderId="1" xfId="2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28" fillId="8" borderId="0" xfId="2" applyFont="1" applyFill="1" applyAlignment="1">
      <alignment horizontal="left" vertical="center"/>
    </xf>
    <xf numFmtId="0" fontId="29" fillId="8" borderId="0" xfId="0" applyFont="1" applyFill="1" applyAlignment="1">
      <alignment horizontal="left"/>
    </xf>
    <xf numFmtId="0" fontId="4" fillId="8" borderId="2" xfId="0" applyFont="1" applyFill="1" applyBorder="1" applyAlignment="1">
      <alignment horizontal="left" vertical="center"/>
    </xf>
    <xf numFmtId="0" fontId="4" fillId="8" borderId="22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  <xf numFmtId="0" fontId="15" fillId="4" borderId="1" xfId="2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left" vertical="center"/>
    </xf>
    <xf numFmtId="0" fontId="4" fillId="8" borderId="19" xfId="0" applyFont="1" applyFill="1" applyBorder="1" applyAlignment="1">
      <alignment horizontal="left" vertical="center"/>
    </xf>
    <xf numFmtId="0" fontId="4" fillId="8" borderId="20" xfId="0" applyFont="1" applyFill="1" applyBorder="1" applyAlignment="1">
      <alignment horizontal="left" vertical="center"/>
    </xf>
    <xf numFmtId="0" fontId="4" fillId="8" borderId="1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center" vertical="center"/>
    </xf>
    <xf numFmtId="166" fontId="4" fillId="8" borderId="1" xfId="0" applyNumberFormat="1" applyFont="1" applyFill="1" applyBorder="1" applyAlignment="1">
      <alignment horizontal="center" vertical="center"/>
    </xf>
    <xf numFmtId="166" fontId="4" fillId="8" borderId="13" xfId="0" applyNumberFormat="1" applyFont="1" applyFill="1" applyBorder="1" applyAlignment="1">
      <alignment horizontal="center" vertical="center"/>
    </xf>
    <xf numFmtId="166" fontId="4" fillId="8" borderId="11" xfId="0" applyNumberFormat="1" applyFont="1" applyFill="1" applyBorder="1" applyAlignment="1">
      <alignment horizontal="center" vertical="center"/>
    </xf>
    <xf numFmtId="2" fontId="4" fillId="8" borderId="1" xfId="2" applyNumberFormat="1" applyFont="1" applyFill="1" applyBorder="1" applyAlignment="1">
      <alignment horizontal="center" vertical="center"/>
    </xf>
    <xf numFmtId="0" fontId="4" fillId="8" borderId="1" xfId="2" applyFont="1" applyFill="1" applyBorder="1" applyAlignment="1">
      <alignment horizontal="center" vertical="center"/>
    </xf>
    <xf numFmtId="0" fontId="4" fillId="8" borderId="6" xfId="2" applyFont="1" applyFill="1" applyBorder="1" applyAlignment="1">
      <alignment horizontal="left" vertical="center"/>
    </xf>
    <xf numFmtId="0" fontId="4" fillId="8" borderId="1" xfId="2" applyFont="1" applyFill="1" applyBorder="1" applyAlignment="1">
      <alignment horizontal="left" vertical="center"/>
    </xf>
    <xf numFmtId="0" fontId="4" fillId="8" borderId="9" xfId="2" applyFont="1" applyFill="1" applyBorder="1" applyAlignment="1">
      <alignment horizontal="left" vertical="center"/>
    </xf>
    <xf numFmtId="0" fontId="4" fillId="8" borderId="11" xfId="2" applyFont="1" applyFill="1" applyBorder="1" applyAlignment="1">
      <alignment horizontal="left" vertical="center"/>
    </xf>
    <xf numFmtId="166" fontId="4" fillId="8" borderId="4" xfId="2" applyNumberFormat="1" applyFont="1" applyFill="1" applyBorder="1" applyAlignment="1">
      <alignment horizontal="center" vertical="center"/>
    </xf>
    <xf numFmtId="166" fontId="4" fillId="8" borderId="5" xfId="2" applyNumberFormat="1" applyFont="1" applyFill="1" applyBorder="1" applyAlignment="1">
      <alignment horizontal="center" vertical="center"/>
    </xf>
    <xf numFmtId="166" fontId="4" fillId="8" borderId="6" xfId="2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horizontal="left"/>
    </xf>
    <xf numFmtId="0" fontId="0" fillId="7" borderId="4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7" borderId="23" xfId="0" applyFill="1" applyBorder="1"/>
    <xf numFmtId="168" fontId="0" fillId="7" borderId="13" xfId="0" applyNumberFormat="1" applyFill="1" applyBorder="1" applyAlignment="1">
      <alignment horizontal="center" vertical="center"/>
    </xf>
    <xf numFmtId="168" fontId="0" fillId="7" borderId="15" xfId="0" applyNumberFormat="1" applyFill="1" applyBorder="1" applyAlignment="1">
      <alignment horizontal="center" vertical="center"/>
    </xf>
    <xf numFmtId="168" fontId="0" fillId="7" borderId="11" xfId="0" applyNumberFormat="1" applyFill="1" applyBorder="1" applyAlignment="1">
      <alignment horizontal="center" vertical="center"/>
    </xf>
    <xf numFmtId="0" fontId="37" fillId="7" borderId="1" xfId="0" applyFont="1" applyFill="1" applyBorder="1" applyAlignment="1">
      <alignment horizontal="center"/>
    </xf>
    <xf numFmtId="0" fontId="37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left" vertical="center"/>
    </xf>
  </cellXfs>
  <cellStyles count="3">
    <cellStyle name="Normal" xfId="0" builtinId="0"/>
    <cellStyle name="Normal 2" xfId="1" xr:uid="{0457088E-C0B9-4437-8080-83CECB0AEE5F}"/>
    <cellStyle name="Normal 3" xfId="2" xr:uid="{573AC22A-0729-4CFB-802B-B957EECC76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Gradasi</a:t>
            </a:r>
            <a:r>
              <a:rPr lang="en-US" baseline="0"/>
              <a:t> Ayakan Campuran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604971066676351"/>
          <c:y val="0.2231073602603913"/>
          <c:w val="0.7825773511197549"/>
          <c:h val="0.56994653490482583"/>
        </c:manualLayout>
      </c:layout>
      <c:scatterChart>
        <c:scatterStyle val="smoothMarker"/>
        <c:varyColors val="0"/>
        <c:ser>
          <c:idx val="3"/>
          <c:order val="0"/>
          <c:tx>
            <c:v>B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'Data Agregat (Butuh Tes Lab)'!$X$19:$X$27</c:f>
              <c:strCache>
                <c:ptCount val="9"/>
                <c:pt idx="0">
                  <c:v>0,15</c:v>
                </c:pt>
                <c:pt idx="1">
                  <c:v>0.3</c:v>
                </c:pt>
                <c:pt idx="2">
                  <c:v>0.6</c:v>
                </c:pt>
                <c:pt idx="3">
                  <c:v>1.2</c:v>
                </c:pt>
                <c:pt idx="4">
                  <c:v>2.4</c:v>
                </c:pt>
                <c:pt idx="5">
                  <c:v>4.8</c:v>
                </c:pt>
                <c:pt idx="6">
                  <c:v>9.6</c:v>
                </c:pt>
                <c:pt idx="7">
                  <c:v>19</c:v>
                </c:pt>
                <c:pt idx="8">
                  <c:v>38</c:v>
                </c:pt>
              </c:strCache>
            </c:strRef>
          </c:xVal>
          <c:yVal>
            <c:numRef>
              <c:f>'Data Agregat (Butuh Tes Lab)'!$Z$19:$Z$27</c:f>
              <c:numCache>
                <c:formatCode>General</c:formatCode>
                <c:ptCount val="9"/>
                <c:pt idx="0">
                  <c:v>0</c:v>
                </c:pt>
                <c:pt idx="1">
                  <c:v>3</c:v>
                </c:pt>
                <c:pt idx="2">
                  <c:v>14</c:v>
                </c:pt>
                <c:pt idx="3">
                  <c:v>21</c:v>
                </c:pt>
                <c:pt idx="4">
                  <c:v>28</c:v>
                </c:pt>
                <c:pt idx="5">
                  <c:v>35</c:v>
                </c:pt>
                <c:pt idx="6">
                  <c:v>55</c:v>
                </c:pt>
                <c:pt idx="7">
                  <c:v>100</c:v>
                </c:pt>
                <c:pt idx="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76-4720-A6DA-228D2658CF71}"/>
            </c:ext>
          </c:extLst>
        </c:ser>
        <c:ser>
          <c:idx val="4"/>
          <c:order val="1"/>
          <c:tx>
            <c:v>Campuran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7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76-4720-A6DA-228D2658CF71}"/>
              </c:ext>
            </c:extLst>
          </c:dPt>
          <c:xVal>
            <c:strRef>
              <c:f>'Data Agregat (Butuh Tes Lab)'!$X$19:$X$27</c:f>
              <c:strCache>
                <c:ptCount val="9"/>
                <c:pt idx="0">
                  <c:v>0,15</c:v>
                </c:pt>
                <c:pt idx="1">
                  <c:v>0.3</c:v>
                </c:pt>
                <c:pt idx="2">
                  <c:v>0.6</c:v>
                </c:pt>
                <c:pt idx="3">
                  <c:v>1.2</c:v>
                </c:pt>
                <c:pt idx="4">
                  <c:v>2.4</c:v>
                </c:pt>
                <c:pt idx="5">
                  <c:v>4.8</c:v>
                </c:pt>
                <c:pt idx="6">
                  <c:v>9.6</c:v>
                </c:pt>
                <c:pt idx="7">
                  <c:v>19</c:v>
                </c:pt>
                <c:pt idx="8">
                  <c:v>38</c:v>
                </c:pt>
              </c:strCache>
            </c:strRef>
          </c:xVal>
          <c:yVal>
            <c:numRef>
              <c:f>'Data Agregat (Butuh Tes Lab)'!$AC$19:$AC$27</c:f>
              <c:numCache>
                <c:formatCode>0.0</c:formatCode>
                <c:ptCount val="9"/>
                <c:pt idx="0">
                  <c:v>1.666666666666667</c:v>
                </c:pt>
                <c:pt idx="1">
                  <c:v>6.3333333333333339</c:v>
                </c:pt>
                <c:pt idx="2">
                  <c:v>15.666666666666668</c:v>
                </c:pt>
                <c:pt idx="3">
                  <c:v>24.166666666666668</c:v>
                </c:pt>
                <c:pt idx="4">
                  <c:v>29.166666666666671</c:v>
                </c:pt>
                <c:pt idx="5">
                  <c:v>35.000000000000007</c:v>
                </c:pt>
                <c:pt idx="6">
                  <c:v>63.333333333333343</c:v>
                </c:pt>
                <c:pt idx="7">
                  <c:v>98.333333333333343</c:v>
                </c:pt>
                <c:pt idx="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76-4720-A6DA-228D2658C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162264"/>
        <c:axId val="389160304"/>
      </c:scatterChart>
      <c:valAx>
        <c:axId val="389162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Ukuran Ayakan (mm)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160304"/>
        <c:crosses val="autoZero"/>
        <c:crossBetween val="midCat"/>
      </c:valAx>
      <c:valAx>
        <c:axId val="38916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Lolos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162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Gradasi Agregat Halus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Batas Bawah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Agregat (Butuh Tes Lab)'!$G$5:$G$11</c:f>
              <c:numCache>
                <c:formatCode>General</c:formatCode>
                <c:ptCount val="7"/>
                <c:pt idx="0">
                  <c:v>10</c:v>
                </c:pt>
                <c:pt idx="1">
                  <c:v>4.8</c:v>
                </c:pt>
                <c:pt idx="2">
                  <c:v>2.4</c:v>
                </c:pt>
                <c:pt idx="3">
                  <c:v>1.2</c:v>
                </c:pt>
                <c:pt idx="4">
                  <c:v>0.6</c:v>
                </c:pt>
                <c:pt idx="5">
                  <c:v>0.3</c:v>
                </c:pt>
                <c:pt idx="6">
                  <c:v>0.15</c:v>
                </c:pt>
              </c:numCache>
            </c:numRef>
          </c:xVal>
          <c:yVal>
            <c:numRef>
              <c:f>'Data Agregat (Butuh Tes Lab)'!$H$5:$H$11</c:f>
              <c:numCache>
                <c:formatCode>General</c:formatCode>
                <c:ptCount val="7"/>
                <c:pt idx="0">
                  <c:v>100</c:v>
                </c:pt>
                <c:pt idx="1">
                  <c:v>90</c:v>
                </c:pt>
                <c:pt idx="2">
                  <c:v>75</c:v>
                </c:pt>
                <c:pt idx="3">
                  <c:v>55</c:v>
                </c:pt>
                <c:pt idx="4">
                  <c:v>35</c:v>
                </c:pt>
                <c:pt idx="5">
                  <c:v>8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4B-40D2-B6B1-81B11E3E01BF}"/>
            </c:ext>
          </c:extLst>
        </c:ser>
        <c:ser>
          <c:idx val="1"/>
          <c:order val="1"/>
          <c:tx>
            <c:v>Batas Atas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'Data Agregat (Butuh Tes Lab)'!$G$5:$G$11</c:f>
              <c:numCache>
                <c:formatCode>General</c:formatCode>
                <c:ptCount val="7"/>
                <c:pt idx="0">
                  <c:v>10</c:v>
                </c:pt>
                <c:pt idx="1">
                  <c:v>4.8</c:v>
                </c:pt>
                <c:pt idx="2">
                  <c:v>2.4</c:v>
                </c:pt>
                <c:pt idx="3">
                  <c:v>1.2</c:v>
                </c:pt>
                <c:pt idx="4">
                  <c:v>0.6</c:v>
                </c:pt>
                <c:pt idx="5">
                  <c:v>0.3</c:v>
                </c:pt>
                <c:pt idx="6">
                  <c:v>0.15</c:v>
                </c:pt>
              </c:numCache>
            </c:numRef>
          </c:xVal>
          <c:yVal>
            <c:numRef>
              <c:f>'Data Agregat (Butuh Tes Lab)'!$I$5:$I$11</c:f>
              <c:numCache>
                <c:formatCode>General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90</c:v>
                </c:pt>
                <c:pt idx="4">
                  <c:v>59</c:v>
                </c:pt>
                <c:pt idx="5">
                  <c:v>30</c:v>
                </c:pt>
                <c:pt idx="6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4B-40D2-B6B1-81B11E3E01BF}"/>
            </c:ext>
          </c:extLst>
        </c:ser>
        <c:ser>
          <c:idx val="2"/>
          <c:order val="2"/>
          <c:tx>
            <c:v>Gradasi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'Data Agregat (Butuh Tes Lab)'!$G$5:$G$11</c:f>
              <c:numCache>
                <c:formatCode>General</c:formatCode>
                <c:ptCount val="7"/>
                <c:pt idx="0">
                  <c:v>10</c:v>
                </c:pt>
                <c:pt idx="1">
                  <c:v>4.8</c:v>
                </c:pt>
                <c:pt idx="2">
                  <c:v>2.4</c:v>
                </c:pt>
                <c:pt idx="3">
                  <c:v>1.2</c:v>
                </c:pt>
                <c:pt idx="4">
                  <c:v>0.6</c:v>
                </c:pt>
                <c:pt idx="5">
                  <c:v>0.3</c:v>
                </c:pt>
                <c:pt idx="6">
                  <c:v>0.15</c:v>
                </c:pt>
              </c:numCache>
            </c:numRef>
          </c:xVal>
          <c:yVal>
            <c:numRef>
              <c:f>'Data Agregat (Butuh Tes Lab)'!$J$5:$J$11</c:f>
              <c:numCache>
                <c:formatCode>General</c:formatCode>
                <c:ptCount val="7"/>
                <c:pt idx="0">
                  <c:v>100</c:v>
                </c:pt>
                <c:pt idx="1">
                  <c:v>95</c:v>
                </c:pt>
                <c:pt idx="2">
                  <c:v>87.5</c:v>
                </c:pt>
                <c:pt idx="3">
                  <c:v>72.5</c:v>
                </c:pt>
                <c:pt idx="4">
                  <c:v>47</c:v>
                </c:pt>
                <c:pt idx="5">
                  <c:v>19</c:v>
                </c:pt>
                <c:pt idx="6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4B-40D2-B6B1-81B11E3E0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649840"/>
        <c:axId val="505649424"/>
      </c:scatterChart>
      <c:valAx>
        <c:axId val="50564984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Ukuran Ayakan (mm)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49424"/>
        <c:crosses val="autoZero"/>
        <c:crossBetween val="midCat"/>
      </c:valAx>
      <c:valAx>
        <c:axId val="50564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Lolos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49840"/>
        <c:crossesAt val="0.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Gradasi Agregat Kasar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660622930608252"/>
          <c:y val="0.18410256410256406"/>
          <c:w val="0.79445704880110313"/>
          <c:h val="0.53957197657985057"/>
        </c:manualLayout>
      </c:layout>
      <c:scatterChart>
        <c:scatterStyle val="smoothMarker"/>
        <c:varyColors val="0"/>
        <c:ser>
          <c:idx val="0"/>
          <c:order val="0"/>
          <c:tx>
            <c:v>Batas Bawah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Agregat (Butuh Tes Lab)'!$G$15:$G$18</c:f>
              <c:numCache>
                <c:formatCode>General</c:formatCode>
                <c:ptCount val="4"/>
                <c:pt idx="0">
                  <c:v>38</c:v>
                </c:pt>
                <c:pt idx="1">
                  <c:v>19</c:v>
                </c:pt>
                <c:pt idx="2">
                  <c:v>9.6</c:v>
                </c:pt>
                <c:pt idx="3">
                  <c:v>4.8</c:v>
                </c:pt>
              </c:numCache>
            </c:numRef>
          </c:xVal>
          <c:yVal>
            <c:numRef>
              <c:f>'Data Agregat (Butuh Tes Lab)'!$H$15:$H$18</c:f>
              <c:numCache>
                <c:formatCode>General</c:formatCode>
                <c:ptCount val="4"/>
                <c:pt idx="0">
                  <c:v>100</c:v>
                </c:pt>
                <c:pt idx="1">
                  <c:v>95</c:v>
                </c:pt>
                <c:pt idx="2">
                  <c:v>30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4412-96CD-00C147C7A3AF}"/>
            </c:ext>
          </c:extLst>
        </c:ser>
        <c:ser>
          <c:idx val="1"/>
          <c:order val="1"/>
          <c:tx>
            <c:v>Batas Atas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'Data Agregat (Butuh Tes Lab)'!$G$15:$G$18</c:f>
              <c:numCache>
                <c:formatCode>General</c:formatCode>
                <c:ptCount val="4"/>
                <c:pt idx="0">
                  <c:v>38</c:v>
                </c:pt>
                <c:pt idx="1">
                  <c:v>19</c:v>
                </c:pt>
                <c:pt idx="2">
                  <c:v>9.6</c:v>
                </c:pt>
                <c:pt idx="3">
                  <c:v>4.8</c:v>
                </c:pt>
              </c:numCache>
            </c:numRef>
          </c:xVal>
          <c:yVal>
            <c:numRef>
              <c:f>'Data Agregat (Butuh Tes Lab)'!$I$15:$I$18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60</c:v>
                </c:pt>
                <c:pt idx="3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4412-96CD-00C147C7A3AF}"/>
            </c:ext>
          </c:extLst>
        </c:ser>
        <c:ser>
          <c:idx val="2"/>
          <c:order val="2"/>
          <c:tx>
            <c:v>Gradasi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'Data Agregat (Butuh Tes Lab)'!$G$15:$G$18</c:f>
              <c:numCache>
                <c:formatCode>General</c:formatCode>
                <c:ptCount val="4"/>
                <c:pt idx="0">
                  <c:v>38</c:v>
                </c:pt>
                <c:pt idx="1">
                  <c:v>19</c:v>
                </c:pt>
                <c:pt idx="2">
                  <c:v>9.6</c:v>
                </c:pt>
                <c:pt idx="3">
                  <c:v>4.8</c:v>
                </c:pt>
              </c:numCache>
            </c:numRef>
          </c:xVal>
          <c:yVal>
            <c:numRef>
              <c:f>'Data Agregat (Butuh Tes Lab)'!$J$15:$J$18</c:f>
              <c:numCache>
                <c:formatCode>General</c:formatCode>
                <c:ptCount val="4"/>
                <c:pt idx="0">
                  <c:v>100</c:v>
                </c:pt>
                <c:pt idx="1">
                  <c:v>97.5</c:v>
                </c:pt>
                <c:pt idx="2">
                  <c:v>45</c:v>
                </c:pt>
                <c:pt idx="3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4412-96CD-00C147C7A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649840"/>
        <c:axId val="505649424"/>
      </c:scatterChart>
      <c:valAx>
        <c:axId val="50564984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Ukuran Ayakan (mm)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49424"/>
        <c:crosses val="autoZero"/>
        <c:crossBetween val="midCat"/>
      </c:valAx>
      <c:valAx>
        <c:axId val="50564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Lolos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49840"/>
        <c:crossesAt val="0.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36738</xdr:colOff>
      <xdr:row>28</xdr:row>
      <xdr:rowOff>37556</xdr:rowOff>
    </xdr:from>
    <xdr:to>
      <xdr:col>20</xdr:col>
      <xdr:colOff>670559</xdr:colOff>
      <xdr:row>41</xdr:row>
      <xdr:rowOff>175260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CC19E6A1-39D1-439C-8908-2BCCBC9398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60960</xdr:colOff>
      <xdr:row>2</xdr:row>
      <xdr:rowOff>7620</xdr:rowOff>
    </xdr:from>
    <xdr:to>
      <xdr:col>13</xdr:col>
      <xdr:colOff>609600</xdr:colOff>
      <xdr:row>11</xdr:row>
      <xdr:rowOff>15240</xdr:rowOff>
    </xdr:to>
    <xdr:graphicFrame macro="">
      <xdr:nvGraphicFramePr>
        <xdr:cNvPr id="2" name="Bagan 1">
          <a:extLst>
            <a:ext uri="{FF2B5EF4-FFF2-40B4-BE49-F238E27FC236}">
              <a16:creationId xmlns:a16="http://schemas.microsoft.com/office/drawing/2014/main" id="{CBDB55EC-AB90-4D29-AAED-577E00AA19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99060</xdr:colOff>
      <xdr:row>12</xdr:row>
      <xdr:rowOff>22860</xdr:rowOff>
    </xdr:from>
    <xdr:to>
      <xdr:col>14</xdr:col>
      <xdr:colOff>502920</xdr:colOff>
      <xdr:row>22</xdr:row>
      <xdr:rowOff>83820</xdr:rowOff>
    </xdr:to>
    <xdr:graphicFrame macro="">
      <xdr:nvGraphicFramePr>
        <xdr:cNvPr id="5" name="Bagan 4">
          <a:extLst>
            <a:ext uri="{FF2B5EF4-FFF2-40B4-BE49-F238E27FC236}">
              <a16:creationId xmlns:a16="http://schemas.microsoft.com/office/drawing/2014/main" id="{E099EFA7-57EC-4E1E-8DCD-519EE74F43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490626</xdr:colOff>
      <xdr:row>0</xdr:row>
      <xdr:rowOff>0</xdr:rowOff>
    </xdr:from>
    <xdr:to>
      <xdr:col>16</xdr:col>
      <xdr:colOff>1590494</xdr:colOff>
      <xdr:row>27</xdr:row>
      <xdr:rowOff>129396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E0A333-7099-5AD8-B492-98F3CCF75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0815" y="0"/>
          <a:ext cx="2911415" cy="517584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file:///D:\Dokumen%20Kuliah\KULIAH%20TEKNOOGI%20BAHAN%20BANGUNAN\Tugas%20Umum%20dan%20Khusus%20TBB%20Semester%203\Tugas%20Praktikum\Berat%20jenis\024.10.07.LB3.LB3%202020%20-%20PT.%20WAHYU%20AGUNG%20-%20PEKERJAAN%20PEMBANGUNAN%20DERMAGA%20SAUNLAKI%20TAHAP%20II%20-%20MIX%20DESIGN%20K%20400%20k%20450.xls?D691F2F1" TargetMode="External"/><Relationship Id="rId1" Type="http://schemas.openxmlformats.org/officeDocument/2006/relationships/externalLinkPath" Target="file:///\\D691F2F1\024.10.07.LB3.LB3%202020%20-%20PT.%20WAHYU%20AGUNG%20-%20PEKERJAAN%20PEMBANGUNAN%20DERMAGA%20SAUNLAKI%20TAHAP%20II%20-%20MIX%20DESIGN%20K%20400%20k%2045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OVER"/>
      <sheetName val="s450"/>
      <sheetName val="mix 450"/>
      <sheetName val="sil 450"/>
      <sheetName val="s400"/>
      <sheetName val="mix 400"/>
      <sheetName val="sil 400"/>
      <sheetName val="Bj"/>
      <sheetName val="bv"/>
      <sheetName val="lolos200"/>
      <sheetName val="kadar air"/>
      <sheetName val="KotOrg"/>
      <sheetName val="8 ayakan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DE83-5955-42B9-9725-485D1112BDE7}">
  <sheetPr>
    <tabColor rgb="FFFF0000"/>
  </sheetPr>
  <dimension ref="A1:AC158"/>
  <sheetViews>
    <sheetView zoomScaleNormal="100" workbookViewId="0">
      <selection activeCell="H171" sqref="H171"/>
    </sheetView>
  </sheetViews>
  <sheetFormatPr defaultColWidth="10" defaultRowHeight="14.4" x14ac:dyDescent="0.3"/>
  <cols>
    <col min="1" max="1" width="12.33203125" style="1" customWidth="1"/>
    <col min="2" max="2" width="12.88671875" style="1" customWidth="1"/>
    <col min="3" max="3" width="13.88671875" style="1" customWidth="1"/>
    <col min="4" max="5" width="10" style="1"/>
    <col min="6" max="6" width="12.5546875" style="1" customWidth="1"/>
    <col min="7" max="7" width="10.33203125" style="1" customWidth="1"/>
    <col min="8" max="8" width="11.6640625" style="1" customWidth="1"/>
    <col min="9" max="9" width="11.109375" style="1" customWidth="1"/>
    <col min="10" max="16384" width="10" style="1"/>
  </cols>
  <sheetData>
    <row r="1" spans="1:29" x14ac:dyDescent="0.3">
      <c r="A1" s="1" t="s">
        <v>0</v>
      </c>
      <c r="O1" s="1" t="s">
        <v>1</v>
      </c>
    </row>
    <row r="2" spans="1:29" x14ac:dyDescent="0.3">
      <c r="AB2"/>
    </row>
    <row r="3" spans="1:29" x14ac:dyDescent="0.3">
      <c r="A3" s="171" t="s">
        <v>2</v>
      </c>
      <c r="B3" s="172" t="s">
        <v>3</v>
      </c>
      <c r="C3" s="172"/>
      <c r="D3" s="172"/>
      <c r="E3" s="172"/>
      <c r="G3" s="42" t="s">
        <v>4</v>
      </c>
      <c r="H3" s="163" t="s">
        <v>5</v>
      </c>
      <c r="I3" s="163"/>
      <c r="J3" s="163"/>
      <c r="O3" s="50" t="s">
        <v>4</v>
      </c>
      <c r="P3" s="170" t="s">
        <v>6</v>
      </c>
      <c r="Q3" s="170"/>
      <c r="R3" s="8"/>
      <c r="S3" s="50" t="s">
        <v>4</v>
      </c>
      <c r="T3" s="173" t="s">
        <v>7</v>
      </c>
      <c r="U3" s="175"/>
      <c r="W3" s="50" t="s">
        <v>4</v>
      </c>
      <c r="X3" s="173" t="s">
        <v>8</v>
      </c>
      <c r="Y3" s="175"/>
    </row>
    <row r="4" spans="1:29" x14ac:dyDescent="0.3">
      <c r="A4" s="171"/>
      <c r="B4" s="3" t="s">
        <v>9</v>
      </c>
      <c r="C4" s="40" t="s">
        <v>10</v>
      </c>
      <c r="D4" s="3" t="s">
        <v>11</v>
      </c>
      <c r="E4" s="3" t="s">
        <v>12</v>
      </c>
      <c r="G4" s="43" t="s">
        <v>13</v>
      </c>
      <c r="H4" s="44" t="s">
        <v>14</v>
      </c>
      <c r="I4" s="44" t="s">
        <v>15</v>
      </c>
      <c r="J4" s="44" t="s">
        <v>16</v>
      </c>
      <c r="O4" s="51" t="s">
        <v>13</v>
      </c>
      <c r="P4" s="9" t="s">
        <v>17</v>
      </c>
      <c r="Q4" s="9" t="s">
        <v>18</v>
      </c>
      <c r="R4" s="8"/>
      <c r="S4" s="51" t="s">
        <v>13</v>
      </c>
      <c r="T4" s="9" t="s">
        <v>17</v>
      </c>
      <c r="U4" s="9" t="s">
        <v>18</v>
      </c>
      <c r="W4" s="51" t="s">
        <v>13</v>
      </c>
      <c r="X4" s="9" t="s">
        <v>17</v>
      </c>
      <c r="Y4" s="9" t="s">
        <v>18</v>
      </c>
    </row>
    <row r="5" spans="1:29" x14ac:dyDescent="0.3">
      <c r="A5" s="3">
        <v>10</v>
      </c>
      <c r="B5" s="3">
        <v>100</v>
      </c>
      <c r="C5" s="40">
        <v>100</v>
      </c>
      <c r="D5" s="3">
        <v>100</v>
      </c>
      <c r="E5" s="3">
        <v>100</v>
      </c>
      <c r="G5" s="44">
        <f>A5</f>
        <v>10</v>
      </c>
      <c r="H5" s="44">
        <v>100</v>
      </c>
      <c r="I5" s="44">
        <v>100</v>
      </c>
      <c r="J5" s="44">
        <f>(H5+I5)/2</f>
        <v>100</v>
      </c>
      <c r="O5" s="49">
        <v>38</v>
      </c>
      <c r="P5" s="9">
        <v>100</v>
      </c>
      <c r="Q5" s="9">
        <v>100</v>
      </c>
      <c r="R5" s="8"/>
      <c r="S5" s="49">
        <v>38</v>
      </c>
      <c r="T5" s="9">
        <v>100</v>
      </c>
      <c r="U5" s="9">
        <v>100</v>
      </c>
      <c r="W5" s="49">
        <v>76</v>
      </c>
      <c r="X5" s="9">
        <v>100</v>
      </c>
      <c r="Y5" s="9">
        <v>100</v>
      </c>
    </row>
    <row r="6" spans="1:29" x14ac:dyDescent="0.3">
      <c r="A6" s="3">
        <v>4.8</v>
      </c>
      <c r="B6" s="3" t="s">
        <v>19</v>
      </c>
      <c r="C6" s="40" t="s">
        <v>20</v>
      </c>
      <c r="D6" s="3" t="s">
        <v>19</v>
      </c>
      <c r="E6" s="3" t="s">
        <v>21</v>
      </c>
      <c r="G6" s="44">
        <f t="shared" ref="G6:G11" si="0">A6</f>
        <v>4.8</v>
      </c>
      <c r="H6" s="44">
        <v>90</v>
      </c>
      <c r="I6" s="44">
        <v>100</v>
      </c>
      <c r="J6" s="44">
        <f t="shared" ref="J6:J11" si="1">(H6+I6)/2</f>
        <v>95</v>
      </c>
      <c r="O6" s="49">
        <v>19</v>
      </c>
      <c r="P6" s="9">
        <v>100</v>
      </c>
      <c r="Q6" s="9">
        <v>100</v>
      </c>
      <c r="R6" s="8"/>
      <c r="S6" s="49">
        <v>19</v>
      </c>
      <c r="T6" s="9">
        <v>95</v>
      </c>
      <c r="U6" s="9">
        <v>100</v>
      </c>
      <c r="W6" s="49">
        <v>38</v>
      </c>
      <c r="X6" s="9">
        <v>95</v>
      </c>
      <c r="Y6" s="9">
        <v>100</v>
      </c>
    </row>
    <row r="7" spans="1:29" ht="16.2" customHeight="1" x14ac:dyDescent="0.3">
      <c r="A7" s="3">
        <v>2.4</v>
      </c>
      <c r="B7" s="3" t="s">
        <v>22</v>
      </c>
      <c r="C7" s="40" t="s">
        <v>23</v>
      </c>
      <c r="D7" s="3" t="s">
        <v>24</v>
      </c>
      <c r="E7" s="3" t="s">
        <v>21</v>
      </c>
      <c r="G7" s="44">
        <f t="shared" si="0"/>
        <v>2.4</v>
      </c>
      <c r="H7" s="44">
        <v>75</v>
      </c>
      <c r="I7" s="44">
        <v>100</v>
      </c>
      <c r="J7" s="44">
        <f t="shared" si="1"/>
        <v>87.5</v>
      </c>
      <c r="O7" s="49">
        <v>9.6</v>
      </c>
      <c r="P7" s="9">
        <v>50</v>
      </c>
      <c r="Q7" s="9">
        <v>85</v>
      </c>
      <c r="R7" s="8"/>
      <c r="S7" s="49">
        <v>9.6</v>
      </c>
      <c r="T7" s="9">
        <v>30</v>
      </c>
      <c r="U7" s="9">
        <v>60</v>
      </c>
      <c r="W7" s="49">
        <v>19</v>
      </c>
      <c r="X7" s="9">
        <v>35</v>
      </c>
      <c r="Y7" s="9">
        <v>70</v>
      </c>
    </row>
    <row r="8" spans="1:29" x14ac:dyDescent="0.3">
      <c r="A8" s="3">
        <v>1.2</v>
      </c>
      <c r="B8" s="3" t="s">
        <v>25</v>
      </c>
      <c r="C8" s="40" t="s">
        <v>26</v>
      </c>
      <c r="D8" s="3" t="s">
        <v>27</v>
      </c>
      <c r="E8" s="3" t="s">
        <v>19</v>
      </c>
      <c r="G8" s="44">
        <f t="shared" si="0"/>
        <v>1.2</v>
      </c>
      <c r="H8" s="44">
        <v>55</v>
      </c>
      <c r="I8" s="44">
        <v>90</v>
      </c>
      <c r="J8" s="44">
        <f t="shared" si="1"/>
        <v>72.5</v>
      </c>
      <c r="O8" s="49">
        <v>4.8</v>
      </c>
      <c r="P8" s="9">
        <v>0</v>
      </c>
      <c r="Q8" s="9">
        <v>10</v>
      </c>
      <c r="R8" s="8"/>
      <c r="S8" s="49">
        <v>4.8</v>
      </c>
      <c r="T8" s="9">
        <v>0</v>
      </c>
      <c r="U8" s="9">
        <v>10</v>
      </c>
      <c r="W8" s="49">
        <v>9.6</v>
      </c>
      <c r="X8" s="9">
        <v>10</v>
      </c>
      <c r="Y8" s="9">
        <v>45</v>
      </c>
    </row>
    <row r="9" spans="1:29" x14ac:dyDescent="0.3">
      <c r="A9" s="3">
        <v>0.6</v>
      </c>
      <c r="B9" s="3" t="s">
        <v>28</v>
      </c>
      <c r="C9" s="40" t="s">
        <v>29</v>
      </c>
      <c r="D9" s="3" t="s">
        <v>30</v>
      </c>
      <c r="E9" s="3" t="s">
        <v>31</v>
      </c>
      <c r="G9" s="44">
        <f t="shared" si="0"/>
        <v>0.6</v>
      </c>
      <c r="H9" s="44">
        <v>35</v>
      </c>
      <c r="I9" s="44">
        <v>59</v>
      </c>
      <c r="J9" s="44">
        <f t="shared" si="1"/>
        <v>47</v>
      </c>
      <c r="P9" s="6"/>
      <c r="Q9" s="6"/>
      <c r="R9" s="6"/>
      <c r="U9" s="6"/>
      <c r="V9" s="6"/>
      <c r="W9" s="49">
        <v>4.8</v>
      </c>
      <c r="X9" s="9">
        <v>0</v>
      </c>
      <c r="Y9" s="9">
        <v>5</v>
      </c>
    </row>
    <row r="10" spans="1:29" x14ac:dyDescent="0.3">
      <c r="A10" s="3">
        <v>0.3</v>
      </c>
      <c r="B10" s="4" t="s">
        <v>32</v>
      </c>
      <c r="C10" s="41" t="s">
        <v>33</v>
      </c>
      <c r="D10" s="4" t="s">
        <v>34</v>
      </c>
      <c r="E10" s="3" t="s">
        <v>35</v>
      </c>
      <c r="G10" s="44">
        <f t="shared" si="0"/>
        <v>0.3</v>
      </c>
      <c r="H10" s="44">
        <v>8</v>
      </c>
      <c r="I10" s="45">
        <v>30</v>
      </c>
      <c r="J10" s="44">
        <f t="shared" si="1"/>
        <v>19</v>
      </c>
    </row>
    <row r="11" spans="1:29" x14ac:dyDescent="0.3">
      <c r="A11" s="3">
        <v>0.15</v>
      </c>
      <c r="B11" s="3" t="s">
        <v>36</v>
      </c>
      <c r="C11" s="40" t="s">
        <v>36</v>
      </c>
      <c r="D11" s="3" t="s">
        <v>37</v>
      </c>
      <c r="E11" s="3" t="s">
        <v>38</v>
      </c>
      <c r="G11" s="44">
        <f t="shared" si="0"/>
        <v>0.15</v>
      </c>
      <c r="H11" s="44">
        <v>0</v>
      </c>
      <c r="I11" s="45">
        <v>10</v>
      </c>
      <c r="J11" s="44">
        <f t="shared" si="1"/>
        <v>5</v>
      </c>
    </row>
    <row r="12" spans="1:29" x14ac:dyDescent="0.3">
      <c r="C12" s="12" t="s">
        <v>39</v>
      </c>
      <c r="I12" s="2"/>
      <c r="J12" s="2"/>
    </row>
    <row r="13" spans="1:29" x14ac:dyDescent="0.3">
      <c r="G13" s="50" t="s">
        <v>4</v>
      </c>
      <c r="H13" s="173" t="s">
        <v>7</v>
      </c>
      <c r="I13" s="174"/>
      <c r="J13" s="175"/>
    </row>
    <row r="14" spans="1:29" x14ac:dyDescent="0.3">
      <c r="G14" s="51" t="s">
        <v>13</v>
      </c>
      <c r="H14" s="9" t="s">
        <v>17</v>
      </c>
      <c r="I14" s="9" t="s">
        <v>18</v>
      </c>
      <c r="J14" s="49" t="s">
        <v>16</v>
      </c>
    </row>
    <row r="15" spans="1:29" x14ac:dyDescent="0.3">
      <c r="G15" s="53">
        <v>38</v>
      </c>
      <c r="H15" s="9">
        <v>100</v>
      </c>
      <c r="I15" s="9">
        <v>100</v>
      </c>
      <c r="J15" s="49">
        <f>(H15+I15)/2</f>
        <v>100</v>
      </c>
    </row>
    <row r="16" spans="1:29" x14ac:dyDescent="0.3">
      <c r="A16" s="60" t="s">
        <v>40</v>
      </c>
      <c r="B16" s="61"/>
      <c r="C16" s="61"/>
      <c r="D16" s="61"/>
      <c r="E16" s="61"/>
      <c r="F16" s="60"/>
      <c r="G16" s="49">
        <v>19</v>
      </c>
      <c r="H16" s="9">
        <v>95</v>
      </c>
      <c r="I16" s="9">
        <v>100</v>
      </c>
      <c r="J16" s="49">
        <f t="shared" ref="J16:J18" si="2">(H16+I16)/2</f>
        <v>97.5</v>
      </c>
      <c r="K16" s="34"/>
      <c r="L16" s="34"/>
      <c r="M16" s="35"/>
      <c r="N16" s="10"/>
      <c r="O16" s="10"/>
      <c r="P16" s="176" t="s">
        <v>41</v>
      </c>
      <c r="Q16" s="176"/>
      <c r="R16" s="176"/>
      <c r="S16" s="176" t="s">
        <v>42</v>
      </c>
      <c r="T16" s="176"/>
      <c r="U16" s="176"/>
      <c r="V16" s="10"/>
      <c r="W16" s="10"/>
      <c r="X16" s="10"/>
      <c r="Y16" s="10"/>
      <c r="Z16" s="10"/>
      <c r="AA16" s="10"/>
      <c r="AB16" s="10"/>
      <c r="AC16" s="10"/>
    </row>
    <row r="17" spans="1:29" x14ac:dyDescent="0.3">
      <c r="A17" s="60"/>
      <c r="B17" s="61"/>
      <c r="C17" s="61"/>
      <c r="D17" s="61"/>
      <c r="E17" s="61"/>
      <c r="F17" s="60"/>
      <c r="G17" s="49">
        <v>9.6</v>
      </c>
      <c r="H17" s="9">
        <v>30</v>
      </c>
      <c r="I17" s="9">
        <v>60</v>
      </c>
      <c r="J17" s="49">
        <f t="shared" si="2"/>
        <v>45</v>
      </c>
      <c r="K17" s="37"/>
      <c r="L17" s="36"/>
      <c r="M17" s="35"/>
      <c r="N17" s="10"/>
      <c r="O17" s="10"/>
      <c r="P17" s="33" t="s">
        <v>43</v>
      </c>
      <c r="Q17" s="33" t="s">
        <v>44</v>
      </c>
      <c r="R17" s="33" t="s">
        <v>45</v>
      </c>
      <c r="S17" s="33" t="s">
        <v>46</v>
      </c>
      <c r="T17" s="33" t="s">
        <v>45</v>
      </c>
      <c r="U17" s="33" t="s">
        <v>47</v>
      </c>
      <c r="V17" s="10"/>
      <c r="W17" s="10"/>
      <c r="X17" s="161" t="s">
        <v>48</v>
      </c>
      <c r="Y17" s="169" t="s">
        <v>49</v>
      </c>
      <c r="Z17" s="169"/>
      <c r="AA17" s="169"/>
      <c r="AB17" s="169"/>
      <c r="AC17" s="169"/>
    </row>
    <row r="18" spans="1:29" ht="15.6" x14ac:dyDescent="0.3">
      <c r="A18" s="62" t="s">
        <v>4</v>
      </c>
      <c r="B18" s="156" t="s">
        <v>50</v>
      </c>
      <c r="C18" s="157"/>
      <c r="D18" s="157"/>
      <c r="E18" s="158"/>
      <c r="F18" s="63"/>
      <c r="G18" s="49">
        <v>4.8</v>
      </c>
      <c r="H18" s="9">
        <v>0</v>
      </c>
      <c r="I18" s="9">
        <v>10</v>
      </c>
      <c r="J18" s="49">
        <f t="shared" si="2"/>
        <v>5</v>
      </c>
      <c r="K18" s="11"/>
      <c r="L18" s="13"/>
      <c r="M18" s="11"/>
      <c r="N18" s="10"/>
      <c r="O18" s="10"/>
      <c r="P18" s="33" t="s">
        <v>51</v>
      </c>
      <c r="Q18" s="33" t="s">
        <v>52</v>
      </c>
      <c r="R18" s="33" t="s">
        <v>53</v>
      </c>
      <c r="S18" s="33" t="s">
        <v>53</v>
      </c>
      <c r="T18" s="33" t="s">
        <v>53</v>
      </c>
      <c r="U18" s="33" t="s">
        <v>53</v>
      </c>
      <c r="V18" s="10"/>
      <c r="W18" s="10"/>
      <c r="X18" s="161"/>
      <c r="Y18" s="27" t="s">
        <v>54</v>
      </c>
      <c r="Z18" s="27" t="s">
        <v>55</v>
      </c>
      <c r="AA18" s="27" t="s">
        <v>56</v>
      </c>
      <c r="AB18" s="27" t="s">
        <v>57</v>
      </c>
      <c r="AC18" s="28" t="s">
        <v>58</v>
      </c>
    </row>
    <row r="19" spans="1:29" ht="15.6" x14ac:dyDescent="0.3">
      <c r="A19" s="64" t="s">
        <v>13</v>
      </c>
      <c r="B19" s="156" t="s">
        <v>59</v>
      </c>
      <c r="C19" s="157"/>
      <c r="D19" s="158"/>
      <c r="E19" s="65" t="s">
        <v>60</v>
      </c>
      <c r="F19" s="63"/>
      <c r="G19" s="6"/>
      <c r="H19" s="6"/>
      <c r="I19" s="6"/>
      <c r="J19" s="13"/>
      <c r="K19" s="11"/>
      <c r="L19" s="13"/>
      <c r="M19" s="11"/>
      <c r="N19" s="10"/>
      <c r="O19" s="10"/>
      <c r="P19" s="23">
        <v>38</v>
      </c>
      <c r="Q19" s="23">
        <v>100</v>
      </c>
      <c r="R19" s="23">
        <f>J15</f>
        <v>100</v>
      </c>
      <c r="S19" s="24">
        <f t="shared" ref="S19:S27" si="3">$M$40*Q19</f>
        <v>33.333333333333336</v>
      </c>
      <c r="T19" s="25">
        <f t="shared" ref="T19:T27" si="4">$M$41*R19</f>
        <v>66.666666666666671</v>
      </c>
      <c r="U19" s="25">
        <f>S19+T19</f>
        <v>100</v>
      </c>
      <c r="V19" s="10"/>
      <c r="W19" s="10"/>
      <c r="X19" s="29">
        <v>0.15</v>
      </c>
      <c r="Y19" s="29">
        <v>0</v>
      </c>
      <c r="Z19" s="29">
        <v>0</v>
      </c>
      <c r="AA19" s="29">
        <v>2</v>
      </c>
      <c r="AB19" s="29">
        <v>4</v>
      </c>
      <c r="AC19" s="30">
        <f>U27</f>
        <v>1.666666666666667</v>
      </c>
    </row>
    <row r="20" spans="1:29" ht="15.6" x14ac:dyDescent="0.3">
      <c r="A20" s="66" t="s">
        <v>61</v>
      </c>
      <c r="B20" s="67" t="s">
        <v>62</v>
      </c>
      <c r="C20" s="67" t="s">
        <v>63</v>
      </c>
      <c r="D20" s="65" t="s">
        <v>64</v>
      </c>
      <c r="E20" s="65" t="s">
        <v>64</v>
      </c>
      <c r="F20" s="63"/>
      <c r="G20" s="6"/>
      <c r="H20" s="6"/>
      <c r="I20" s="6"/>
      <c r="J20" s="13"/>
      <c r="K20" s="11"/>
      <c r="L20" s="13"/>
      <c r="M20" s="11"/>
      <c r="N20" s="10"/>
      <c r="O20" s="10"/>
      <c r="P20" s="23">
        <v>19</v>
      </c>
      <c r="Q20" s="23">
        <v>100</v>
      </c>
      <c r="R20" s="23">
        <f t="shared" ref="R20:R22" si="5">J16</f>
        <v>97.5</v>
      </c>
      <c r="S20" s="24">
        <f t="shared" si="3"/>
        <v>33.333333333333336</v>
      </c>
      <c r="T20" s="25">
        <f t="shared" si="4"/>
        <v>65.000000000000014</v>
      </c>
      <c r="U20" s="25">
        <f t="shared" ref="U20:U27" si="6">S20+T20</f>
        <v>98.333333333333343</v>
      </c>
      <c r="V20" s="10"/>
      <c r="W20" s="10"/>
      <c r="X20" s="29" t="s">
        <v>65</v>
      </c>
      <c r="Y20" s="29">
        <v>2</v>
      </c>
      <c r="Z20" s="29">
        <v>3</v>
      </c>
      <c r="AA20" s="29">
        <v>5</v>
      </c>
      <c r="AB20" s="29">
        <v>12</v>
      </c>
      <c r="AC20" s="30">
        <f>U26</f>
        <v>6.3333333333333339</v>
      </c>
    </row>
    <row r="21" spans="1:29" ht="15.6" x14ac:dyDescent="0.3">
      <c r="A21" s="68">
        <v>76.2</v>
      </c>
      <c r="B21" s="69">
        <f>$B$32*C21/100</f>
        <v>0</v>
      </c>
      <c r="C21" s="70">
        <f>D21</f>
        <v>0</v>
      </c>
      <c r="D21" s="71">
        <f>100-E21</f>
        <v>0</v>
      </c>
      <c r="E21" s="72">
        <v>100</v>
      </c>
      <c r="F21" s="63"/>
      <c r="G21" s="6"/>
      <c r="H21" s="6"/>
      <c r="I21" s="6"/>
      <c r="J21" s="13"/>
      <c r="K21" s="11"/>
      <c r="L21" s="13"/>
      <c r="M21" s="11"/>
      <c r="N21" s="10"/>
      <c r="O21" s="10"/>
      <c r="P21" s="23" t="s">
        <v>66</v>
      </c>
      <c r="Q21" s="23">
        <f>J5</f>
        <v>100</v>
      </c>
      <c r="R21" s="23">
        <f t="shared" si="5"/>
        <v>45</v>
      </c>
      <c r="S21" s="24">
        <f t="shared" si="3"/>
        <v>33.333333333333336</v>
      </c>
      <c r="T21" s="25">
        <f t="shared" si="4"/>
        <v>30.000000000000004</v>
      </c>
      <c r="U21" s="25">
        <f t="shared" si="6"/>
        <v>63.333333333333343</v>
      </c>
      <c r="V21" s="10"/>
      <c r="W21" s="10"/>
      <c r="X21" s="29" t="s">
        <v>67</v>
      </c>
      <c r="Y21" s="29">
        <v>9</v>
      </c>
      <c r="Z21" s="29">
        <v>14</v>
      </c>
      <c r="AA21" s="29">
        <v>21</v>
      </c>
      <c r="AB21" s="29">
        <v>27</v>
      </c>
      <c r="AC21" s="30">
        <f>U25</f>
        <v>15.666666666666668</v>
      </c>
    </row>
    <row r="22" spans="1:29" ht="15.6" x14ac:dyDescent="0.3">
      <c r="A22" s="73">
        <v>38.1</v>
      </c>
      <c r="B22" s="69">
        <f t="shared" ref="B22:B31" si="7">$B$32*C22/100</f>
        <v>0</v>
      </c>
      <c r="C22" s="70">
        <f>D22-D21</f>
        <v>0</v>
      </c>
      <c r="D22" s="71">
        <f t="shared" ref="D22:D31" si="8">100-E22</f>
        <v>0</v>
      </c>
      <c r="E22" s="72">
        <f>J15</f>
        <v>100</v>
      </c>
      <c r="F22" s="63"/>
      <c r="G22" s="6"/>
      <c r="H22" s="7"/>
      <c r="I22" s="6"/>
      <c r="J22" s="13"/>
      <c r="K22" s="11"/>
      <c r="L22" s="13"/>
      <c r="M22" s="11"/>
      <c r="N22" s="10"/>
      <c r="O22" s="10"/>
      <c r="P22" s="52" t="s">
        <v>68</v>
      </c>
      <c r="Q22" s="52">
        <f t="shared" ref="Q22:Q27" si="9">J6</f>
        <v>95</v>
      </c>
      <c r="R22" s="52">
        <f t="shared" si="5"/>
        <v>5</v>
      </c>
      <c r="S22" s="24">
        <f t="shared" si="3"/>
        <v>31.666666666666671</v>
      </c>
      <c r="T22" s="25">
        <f t="shared" si="4"/>
        <v>3.3333333333333339</v>
      </c>
      <c r="U22" s="25">
        <f t="shared" si="6"/>
        <v>35.000000000000007</v>
      </c>
      <c r="V22" s="10"/>
      <c r="W22" s="10"/>
      <c r="X22" s="29" t="s">
        <v>69</v>
      </c>
      <c r="Y22" s="29">
        <v>16</v>
      </c>
      <c r="Z22" s="29">
        <v>21</v>
      </c>
      <c r="AA22" s="29">
        <v>28</v>
      </c>
      <c r="AB22" s="29">
        <v>34</v>
      </c>
      <c r="AC22" s="30">
        <f>U24</f>
        <v>24.166666666666668</v>
      </c>
    </row>
    <row r="23" spans="1:29" ht="15.6" x14ac:dyDescent="0.3">
      <c r="A23" s="73">
        <v>19.100000000000001</v>
      </c>
      <c r="B23" s="69">
        <f t="shared" si="7"/>
        <v>12.5</v>
      </c>
      <c r="C23" s="70">
        <f t="shared" ref="C23:C31" si="10">D23-D22</f>
        <v>2.5</v>
      </c>
      <c r="D23" s="71">
        <f t="shared" si="8"/>
        <v>2.5</v>
      </c>
      <c r="E23" s="72">
        <f t="shared" ref="E23:E25" si="11">J16</f>
        <v>97.5</v>
      </c>
      <c r="F23" s="63"/>
      <c r="G23" s="6"/>
      <c r="H23" s="7"/>
      <c r="I23" s="6"/>
      <c r="J23" s="13"/>
      <c r="K23" s="11"/>
      <c r="L23" s="13"/>
      <c r="M23" s="11"/>
      <c r="N23" s="10"/>
      <c r="O23" s="10"/>
      <c r="P23" s="23" t="s">
        <v>70</v>
      </c>
      <c r="Q23" s="23">
        <f t="shared" si="9"/>
        <v>87.5</v>
      </c>
      <c r="R23" s="23">
        <v>0</v>
      </c>
      <c r="S23" s="24">
        <f t="shared" si="3"/>
        <v>29.166666666666671</v>
      </c>
      <c r="T23" s="25">
        <f t="shared" si="4"/>
        <v>0</v>
      </c>
      <c r="U23" s="25">
        <f t="shared" si="6"/>
        <v>29.166666666666671</v>
      </c>
      <c r="V23" s="10"/>
      <c r="W23" s="10"/>
      <c r="X23" s="29" t="s">
        <v>70</v>
      </c>
      <c r="Y23" s="29">
        <v>23</v>
      </c>
      <c r="Z23" s="29">
        <v>28</v>
      </c>
      <c r="AA23" s="29">
        <v>35</v>
      </c>
      <c r="AB23" s="29">
        <v>42</v>
      </c>
      <c r="AC23" s="30">
        <f>U23</f>
        <v>29.166666666666671</v>
      </c>
    </row>
    <row r="24" spans="1:29" ht="15.6" x14ac:dyDescent="0.3">
      <c r="A24" s="73">
        <v>9.5</v>
      </c>
      <c r="B24" s="69">
        <f t="shared" si="7"/>
        <v>262.5</v>
      </c>
      <c r="C24" s="70">
        <f t="shared" si="10"/>
        <v>52.5</v>
      </c>
      <c r="D24" s="71">
        <f t="shared" si="8"/>
        <v>55</v>
      </c>
      <c r="E24" s="72">
        <f t="shared" si="11"/>
        <v>45</v>
      </c>
      <c r="F24" s="63"/>
      <c r="G24" s="6"/>
      <c r="H24" s="7"/>
      <c r="I24" s="6"/>
      <c r="J24" s="13"/>
      <c r="K24" s="11"/>
      <c r="L24" s="13"/>
      <c r="M24" s="11"/>
      <c r="N24" s="10"/>
      <c r="O24" s="10"/>
      <c r="P24" s="23" t="s">
        <v>69</v>
      </c>
      <c r="Q24" s="23">
        <f t="shared" si="9"/>
        <v>72.5</v>
      </c>
      <c r="R24" s="23">
        <v>0</v>
      </c>
      <c r="S24" s="24">
        <f t="shared" si="3"/>
        <v>24.166666666666668</v>
      </c>
      <c r="T24" s="25">
        <f t="shared" si="4"/>
        <v>0</v>
      </c>
      <c r="U24" s="25">
        <f t="shared" si="6"/>
        <v>24.166666666666668</v>
      </c>
      <c r="V24" s="10"/>
      <c r="W24" s="10"/>
      <c r="X24" s="38" t="s">
        <v>68</v>
      </c>
      <c r="Y24" s="29">
        <v>30</v>
      </c>
      <c r="Z24" s="29">
        <v>35</v>
      </c>
      <c r="AA24" s="29">
        <v>42</v>
      </c>
      <c r="AB24" s="29">
        <v>48</v>
      </c>
      <c r="AC24" s="39">
        <f>U22</f>
        <v>35.000000000000007</v>
      </c>
    </row>
    <row r="25" spans="1:29" ht="15.6" x14ac:dyDescent="0.3">
      <c r="A25" s="73">
        <v>4.76</v>
      </c>
      <c r="B25" s="69">
        <f t="shared" si="7"/>
        <v>200</v>
      </c>
      <c r="C25" s="70">
        <f t="shared" si="10"/>
        <v>40</v>
      </c>
      <c r="D25" s="71">
        <f t="shared" si="8"/>
        <v>95</v>
      </c>
      <c r="E25" s="72">
        <f t="shared" si="11"/>
        <v>5</v>
      </c>
      <c r="F25" s="63"/>
      <c r="G25" s="6"/>
      <c r="H25" s="7"/>
      <c r="I25" s="6"/>
      <c r="J25" s="15"/>
      <c r="K25" s="11"/>
      <c r="L25" s="15"/>
      <c r="M25" s="11"/>
      <c r="N25" s="10"/>
      <c r="O25" s="10"/>
      <c r="P25" s="23" t="s">
        <v>67</v>
      </c>
      <c r="Q25" s="23">
        <f t="shared" si="9"/>
        <v>47</v>
      </c>
      <c r="R25" s="23">
        <v>0</v>
      </c>
      <c r="S25" s="24">
        <f t="shared" si="3"/>
        <v>15.666666666666668</v>
      </c>
      <c r="T25" s="25">
        <f t="shared" si="4"/>
        <v>0</v>
      </c>
      <c r="U25" s="25">
        <f t="shared" si="6"/>
        <v>15.666666666666668</v>
      </c>
      <c r="V25" s="10"/>
      <c r="W25" s="10"/>
      <c r="X25" s="31" t="s">
        <v>66</v>
      </c>
      <c r="Y25" s="31">
        <v>45</v>
      </c>
      <c r="Z25" s="31">
        <v>55</v>
      </c>
      <c r="AA25" s="31">
        <v>65</v>
      </c>
      <c r="AB25" s="31">
        <v>75</v>
      </c>
      <c r="AC25" s="30">
        <f>U21</f>
        <v>63.333333333333343</v>
      </c>
    </row>
    <row r="26" spans="1:29" ht="15.6" x14ac:dyDescent="0.3">
      <c r="A26" s="73">
        <v>2.38</v>
      </c>
      <c r="B26" s="69">
        <f t="shared" si="7"/>
        <v>25</v>
      </c>
      <c r="C26" s="70">
        <f t="shared" si="10"/>
        <v>5</v>
      </c>
      <c r="D26" s="71">
        <f t="shared" si="8"/>
        <v>100</v>
      </c>
      <c r="E26" s="72">
        <v>0</v>
      </c>
      <c r="F26" s="63"/>
      <c r="G26" s="6"/>
      <c r="H26" s="7"/>
      <c r="I26" s="6"/>
      <c r="J26" s="13"/>
      <c r="K26" s="11"/>
      <c r="L26" s="13"/>
      <c r="M26" s="11"/>
      <c r="N26" s="10"/>
      <c r="O26" s="10"/>
      <c r="P26" s="23" t="s">
        <v>65</v>
      </c>
      <c r="Q26" s="23">
        <f t="shared" si="9"/>
        <v>19</v>
      </c>
      <c r="R26" s="23">
        <v>0</v>
      </c>
      <c r="S26" s="24">
        <f t="shared" si="3"/>
        <v>6.3333333333333339</v>
      </c>
      <c r="T26" s="25">
        <f t="shared" si="4"/>
        <v>0</v>
      </c>
      <c r="U26" s="25">
        <f t="shared" si="6"/>
        <v>6.3333333333333339</v>
      </c>
      <c r="V26" s="10"/>
      <c r="W26" s="10"/>
      <c r="X26" s="32">
        <v>19</v>
      </c>
      <c r="Y26" s="32">
        <v>100</v>
      </c>
      <c r="Z26" s="32">
        <v>100</v>
      </c>
      <c r="AA26" s="32">
        <v>100</v>
      </c>
      <c r="AB26" s="32">
        <v>100</v>
      </c>
      <c r="AC26" s="30">
        <f>U20</f>
        <v>98.333333333333343</v>
      </c>
    </row>
    <row r="27" spans="1:29" x14ac:dyDescent="0.3">
      <c r="A27" s="73">
        <v>1.19</v>
      </c>
      <c r="B27" s="69">
        <f t="shared" si="7"/>
        <v>0</v>
      </c>
      <c r="C27" s="70">
        <f t="shared" si="10"/>
        <v>0</v>
      </c>
      <c r="D27" s="71">
        <f t="shared" si="8"/>
        <v>100</v>
      </c>
      <c r="E27" s="72">
        <v>0</v>
      </c>
      <c r="F27" s="63"/>
      <c r="K27" s="10"/>
      <c r="L27" s="10"/>
      <c r="M27" s="10"/>
      <c r="N27" s="10"/>
      <c r="O27" s="10"/>
      <c r="P27" s="23" t="s">
        <v>71</v>
      </c>
      <c r="Q27" s="23">
        <f t="shared" si="9"/>
        <v>5</v>
      </c>
      <c r="R27" s="23">
        <v>0</v>
      </c>
      <c r="S27" s="24">
        <f t="shared" si="3"/>
        <v>1.666666666666667</v>
      </c>
      <c r="T27" s="25">
        <f t="shared" si="4"/>
        <v>0</v>
      </c>
      <c r="U27" s="25">
        <f t="shared" si="6"/>
        <v>1.666666666666667</v>
      </c>
      <c r="V27" s="10"/>
      <c r="W27" s="10"/>
      <c r="X27" s="29">
        <v>38</v>
      </c>
      <c r="Y27" s="29">
        <v>100</v>
      </c>
      <c r="Z27" s="29">
        <v>100</v>
      </c>
      <c r="AA27" s="29">
        <v>100</v>
      </c>
      <c r="AB27" s="29">
        <v>100</v>
      </c>
      <c r="AC27" s="30">
        <f>U19</f>
        <v>100</v>
      </c>
    </row>
    <row r="28" spans="1:29" x14ac:dyDescent="0.3">
      <c r="A28" s="73">
        <v>0.59</v>
      </c>
      <c r="B28" s="69">
        <f t="shared" si="7"/>
        <v>0</v>
      </c>
      <c r="C28" s="70">
        <f t="shared" si="10"/>
        <v>0</v>
      </c>
      <c r="D28" s="71">
        <f t="shared" si="8"/>
        <v>100</v>
      </c>
      <c r="E28" s="72">
        <v>0</v>
      </c>
      <c r="F28" s="63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 x14ac:dyDescent="0.3">
      <c r="A29" s="73">
        <v>0.29699999999999999</v>
      </c>
      <c r="B29" s="69">
        <f t="shared" si="7"/>
        <v>0</v>
      </c>
      <c r="C29" s="70">
        <f t="shared" si="10"/>
        <v>0</v>
      </c>
      <c r="D29" s="71">
        <f t="shared" si="8"/>
        <v>100</v>
      </c>
      <c r="E29" s="72">
        <v>0</v>
      </c>
      <c r="F29" s="63"/>
      <c r="K29" s="10"/>
      <c r="L29" s="10"/>
      <c r="M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 x14ac:dyDescent="0.3">
      <c r="A30" s="73">
        <v>0.14899999999999999</v>
      </c>
      <c r="B30" s="69">
        <f t="shared" si="7"/>
        <v>0</v>
      </c>
      <c r="C30" s="70">
        <f t="shared" si="10"/>
        <v>0</v>
      </c>
      <c r="D30" s="71">
        <f t="shared" si="8"/>
        <v>100</v>
      </c>
      <c r="E30" s="72">
        <v>0</v>
      </c>
      <c r="F30" s="63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 x14ac:dyDescent="0.3">
      <c r="A31" s="73">
        <v>0</v>
      </c>
      <c r="B31" s="69">
        <f t="shared" si="7"/>
        <v>0</v>
      </c>
      <c r="C31" s="70">
        <f t="shared" si="10"/>
        <v>0</v>
      </c>
      <c r="D31" s="71">
        <f t="shared" si="8"/>
        <v>100</v>
      </c>
      <c r="E31" s="72">
        <v>0</v>
      </c>
      <c r="F31" s="63"/>
      <c r="M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 x14ac:dyDescent="0.3">
      <c r="A32" s="65" t="s">
        <v>72</v>
      </c>
      <c r="B32" s="70">
        <v>500</v>
      </c>
      <c r="C32" s="70"/>
      <c r="D32" s="70"/>
      <c r="E32" s="65"/>
      <c r="F32" s="63"/>
      <c r="M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 x14ac:dyDescent="0.3">
      <c r="A33" s="61"/>
      <c r="B33" s="74"/>
      <c r="C33" s="75"/>
      <c r="D33" s="75"/>
      <c r="E33" s="75"/>
      <c r="F33" s="63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 x14ac:dyDescent="0.3">
      <c r="A34" s="63"/>
      <c r="B34" s="63"/>
      <c r="C34" s="63"/>
      <c r="D34" s="63"/>
      <c r="E34" s="63"/>
      <c r="F34" s="63"/>
      <c r="J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 x14ac:dyDescent="0.3">
      <c r="A35" s="63"/>
      <c r="B35" s="63"/>
      <c r="C35" s="63"/>
      <c r="D35" s="63"/>
      <c r="E35" s="63"/>
      <c r="F35" s="63"/>
      <c r="G35" s="163" t="s">
        <v>73</v>
      </c>
      <c r="H35" s="163"/>
      <c r="I35" s="10"/>
      <c r="J35" s="44" t="s">
        <v>74</v>
      </c>
      <c r="L35" s="44" t="s">
        <v>75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 x14ac:dyDescent="0.3">
      <c r="A36" s="63"/>
      <c r="B36" s="63"/>
      <c r="C36" s="63"/>
      <c r="D36" s="63"/>
      <c r="E36" s="63"/>
      <c r="F36" s="63"/>
      <c r="G36" s="54">
        <v>1</v>
      </c>
      <c r="H36" s="54">
        <v>1</v>
      </c>
      <c r="I36" s="11" t="s">
        <v>76</v>
      </c>
      <c r="J36" s="44" t="s">
        <v>77</v>
      </c>
      <c r="K36" s="57" t="s">
        <v>78</v>
      </c>
      <c r="L36" s="54">
        <v>1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 x14ac:dyDescent="0.3">
      <c r="A37" s="60" t="s">
        <v>79</v>
      </c>
      <c r="B37" s="61"/>
      <c r="C37" s="61"/>
      <c r="D37" s="61"/>
      <c r="E37" s="61"/>
      <c r="F37" s="60"/>
      <c r="G37" s="59">
        <f>Q22</f>
        <v>95</v>
      </c>
      <c r="H37" s="59">
        <f>R22</f>
        <v>5</v>
      </c>
      <c r="J37" s="44" t="s">
        <v>80</v>
      </c>
      <c r="L37" s="58">
        <f>J41</f>
        <v>35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 x14ac:dyDescent="0.3">
      <c r="A38" s="60"/>
      <c r="B38" s="61"/>
      <c r="C38" s="61"/>
      <c r="D38" s="61"/>
      <c r="E38" s="61"/>
      <c r="F38" s="6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spans="1:29" x14ac:dyDescent="0.3">
      <c r="A39" s="62" t="s">
        <v>4</v>
      </c>
      <c r="B39" s="156" t="s">
        <v>81</v>
      </c>
      <c r="C39" s="157"/>
      <c r="D39" s="157"/>
      <c r="E39" s="158"/>
      <c r="F39" s="63"/>
      <c r="G39" s="163" t="s">
        <v>82</v>
      </c>
      <c r="H39" s="163"/>
      <c r="J39" s="44" t="s">
        <v>75</v>
      </c>
      <c r="L39" s="162" t="s">
        <v>83</v>
      </c>
      <c r="M39" s="162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spans="1:29" x14ac:dyDescent="0.3">
      <c r="A40" s="64" t="s">
        <v>84</v>
      </c>
      <c r="B40" s="156" t="s">
        <v>59</v>
      </c>
      <c r="C40" s="157"/>
      <c r="D40" s="158"/>
      <c r="E40" s="65" t="s">
        <v>60</v>
      </c>
      <c r="F40" s="63"/>
      <c r="G40" s="26">
        <f t="array" ref="G40:H41">MINVERSE(G36:H37)</f>
        <v>-5.5555555555555552E-2</v>
      </c>
      <c r="H40" s="26">
        <v>1.1111111111111112E-2</v>
      </c>
      <c r="I40" s="57" t="s">
        <v>76</v>
      </c>
      <c r="J40" s="54">
        <v>1</v>
      </c>
      <c r="K40" s="57" t="s">
        <v>78</v>
      </c>
      <c r="L40" s="55" t="s">
        <v>77</v>
      </c>
      <c r="M40" s="56">
        <f t="array" ref="M40:M41">MMULT(G40:H41,J40:J41)</f>
        <v>0.33333333333333337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spans="1:29" x14ac:dyDescent="0.3">
      <c r="A41" s="66" t="s">
        <v>61</v>
      </c>
      <c r="B41" s="67" t="s">
        <v>62</v>
      </c>
      <c r="C41" s="67" t="s">
        <v>63</v>
      </c>
      <c r="D41" s="65" t="s">
        <v>64</v>
      </c>
      <c r="E41" s="65" t="s">
        <v>64</v>
      </c>
      <c r="F41" s="63"/>
      <c r="G41" s="26">
        <v>1.0555555555555556</v>
      </c>
      <c r="H41" s="26">
        <v>-1.111111111111111E-2</v>
      </c>
      <c r="J41" s="58">
        <f>Z24</f>
        <v>35</v>
      </c>
      <c r="L41" s="55" t="s">
        <v>80</v>
      </c>
      <c r="M41" s="56">
        <v>0.66666666666666674</v>
      </c>
    </row>
    <row r="42" spans="1:29" x14ac:dyDescent="0.3">
      <c r="A42" s="68">
        <v>76.2</v>
      </c>
      <c r="B42" s="69">
        <f>$B$53*C42/100</f>
        <v>0</v>
      </c>
      <c r="C42" s="70">
        <f>D42</f>
        <v>0</v>
      </c>
      <c r="D42" s="71">
        <f>100-E42</f>
        <v>0</v>
      </c>
      <c r="E42" s="72">
        <v>100</v>
      </c>
      <c r="F42" s="63"/>
    </row>
    <row r="43" spans="1:29" x14ac:dyDescent="0.3">
      <c r="A43" s="73">
        <v>38.1</v>
      </c>
      <c r="B43" s="69">
        <f t="shared" ref="B43:B52" si="12">$B$53*C43/100</f>
        <v>0</v>
      </c>
      <c r="C43" s="70">
        <f>D43-D42</f>
        <v>0</v>
      </c>
      <c r="D43" s="71">
        <f t="shared" ref="D43:D52" si="13">100-E43</f>
        <v>0</v>
      </c>
      <c r="E43" s="72">
        <v>100</v>
      </c>
      <c r="F43" s="63"/>
    </row>
    <row r="44" spans="1:29" x14ac:dyDescent="0.3">
      <c r="A44" s="73">
        <v>19.100000000000001</v>
      </c>
      <c r="B44" s="69">
        <f t="shared" si="12"/>
        <v>0</v>
      </c>
      <c r="C44" s="70">
        <f t="shared" ref="C44:C52" si="14">D44-D43</f>
        <v>0</v>
      </c>
      <c r="D44" s="71">
        <f t="shared" si="13"/>
        <v>0</v>
      </c>
      <c r="E44" s="72">
        <v>100</v>
      </c>
      <c r="F44" s="63"/>
    </row>
    <row r="45" spans="1:29" x14ac:dyDescent="0.3">
      <c r="A45" s="73">
        <v>9.5</v>
      </c>
      <c r="B45" s="69">
        <f t="shared" si="12"/>
        <v>0</v>
      </c>
      <c r="C45" s="70">
        <f t="shared" si="14"/>
        <v>0</v>
      </c>
      <c r="D45" s="71">
        <f t="shared" si="13"/>
        <v>0</v>
      </c>
      <c r="E45" s="72">
        <f>J5</f>
        <v>100</v>
      </c>
      <c r="F45" s="63"/>
    </row>
    <row r="46" spans="1:29" x14ac:dyDescent="0.3">
      <c r="A46" s="73">
        <v>4.76</v>
      </c>
      <c r="B46" s="69">
        <f t="shared" si="12"/>
        <v>25</v>
      </c>
      <c r="C46" s="70">
        <f t="shared" si="14"/>
        <v>5</v>
      </c>
      <c r="D46" s="71">
        <f t="shared" si="13"/>
        <v>5</v>
      </c>
      <c r="E46" s="72">
        <f t="shared" ref="E46:E52" si="15">J6</f>
        <v>95</v>
      </c>
      <c r="F46" s="63"/>
    </row>
    <row r="47" spans="1:29" x14ac:dyDescent="0.3">
      <c r="A47" s="73">
        <v>2.38</v>
      </c>
      <c r="B47" s="69">
        <f t="shared" si="12"/>
        <v>37.5</v>
      </c>
      <c r="C47" s="70">
        <f t="shared" si="14"/>
        <v>7.5</v>
      </c>
      <c r="D47" s="71">
        <f t="shared" si="13"/>
        <v>12.5</v>
      </c>
      <c r="E47" s="72">
        <f t="shared" si="15"/>
        <v>87.5</v>
      </c>
      <c r="F47" s="63"/>
    </row>
    <row r="48" spans="1:29" x14ac:dyDescent="0.3">
      <c r="A48" s="73">
        <v>1.19</v>
      </c>
      <c r="B48" s="69">
        <f t="shared" si="12"/>
        <v>75</v>
      </c>
      <c r="C48" s="70">
        <f t="shared" si="14"/>
        <v>15</v>
      </c>
      <c r="D48" s="71">
        <f t="shared" si="13"/>
        <v>27.5</v>
      </c>
      <c r="E48" s="72">
        <f t="shared" si="15"/>
        <v>72.5</v>
      </c>
      <c r="F48" s="63"/>
    </row>
    <row r="49" spans="1:24" x14ac:dyDescent="0.3">
      <c r="A49" s="73">
        <v>0.59</v>
      </c>
      <c r="B49" s="69">
        <f t="shared" si="12"/>
        <v>127.5</v>
      </c>
      <c r="C49" s="70">
        <f t="shared" si="14"/>
        <v>25.5</v>
      </c>
      <c r="D49" s="71">
        <f t="shared" si="13"/>
        <v>53</v>
      </c>
      <c r="E49" s="72">
        <f t="shared" si="15"/>
        <v>47</v>
      </c>
      <c r="F49" s="63"/>
    </row>
    <row r="50" spans="1:24" x14ac:dyDescent="0.3">
      <c r="A50" s="73">
        <v>0.29699999999999999</v>
      </c>
      <c r="B50" s="69">
        <f t="shared" si="12"/>
        <v>140</v>
      </c>
      <c r="C50" s="70">
        <f t="shared" si="14"/>
        <v>28</v>
      </c>
      <c r="D50" s="71">
        <f t="shared" si="13"/>
        <v>81</v>
      </c>
      <c r="E50" s="72">
        <f t="shared" si="15"/>
        <v>19</v>
      </c>
      <c r="F50" s="63"/>
    </row>
    <row r="51" spans="1:24" x14ac:dyDescent="0.3">
      <c r="A51" s="73">
        <v>0.14899999999999999</v>
      </c>
      <c r="B51" s="69">
        <f t="shared" si="12"/>
        <v>70</v>
      </c>
      <c r="C51" s="70">
        <f t="shared" si="14"/>
        <v>14</v>
      </c>
      <c r="D51" s="71">
        <f t="shared" si="13"/>
        <v>95</v>
      </c>
      <c r="E51" s="72">
        <f t="shared" si="15"/>
        <v>5</v>
      </c>
      <c r="F51" s="63"/>
    </row>
    <row r="52" spans="1:24" x14ac:dyDescent="0.3">
      <c r="A52" s="76" t="s">
        <v>85</v>
      </c>
      <c r="B52" s="69">
        <f t="shared" si="12"/>
        <v>25</v>
      </c>
      <c r="C52" s="70">
        <f t="shared" si="14"/>
        <v>5</v>
      </c>
      <c r="D52" s="77">
        <f t="shared" si="13"/>
        <v>100</v>
      </c>
      <c r="E52" s="78">
        <f t="shared" si="15"/>
        <v>0</v>
      </c>
      <c r="F52" s="63"/>
    </row>
    <row r="53" spans="1:24" x14ac:dyDescent="0.3">
      <c r="A53" s="65" t="s">
        <v>72</v>
      </c>
      <c r="B53" s="70">
        <v>500</v>
      </c>
      <c r="C53" s="70"/>
      <c r="D53" s="70"/>
      <c r="E53" s="65"/>
      <c r="F53" s="63"/>
    </row>
    <row r="54" spans="1:24" ht="15.6" x14ac:dyDescent="0.3">
      <c r="A54" s="46"/>
      <c r="B54" s="47"/>
      <c r="C54" s="48"/>
      <c r="D54" s="48"/>
      <c r="E54" s="48"/>
    </row>
    <row r="58" spans="1:24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x14ac:dyDescent="0.3">
      <c r="A59" s="164" t="s">
        <v>86</v>
      </c>
      <c r="B59" s="164"/>
      <c r="C59" s="164"/>
      <c r="D59" s="164"/>
      <c r="E59" s="89"/>
      <c r="F59" s="89"/>
      <c r="G59" s="89"/>
      <c r="H59" s="89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x14ac:dyDescent="0.3">
      <c r="A60" s="164"/>
      <c r="B60" s="164"/>
      <c r="C60" s="164"/>
      <c r="D60" s="164"/>
      <c r="E60" s="89"/>
      <c r="F60" s="89"/>
      <c r="G60" s="89"/>
      <c r="H60" s="89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x14ac:dyDescent="0.3">
      <c r="A61" s="164"/>
      <c r="B61" s="164"/>
      <c r="C61" s="164"/>
      <c r="D61" s="164"/>
      <c r="E61" s="89"/>
      <c r="F61" s="89"/>
      <c r="G61" s="90"/>
      <c r="H61" s="89"/>
      <c r="I61" s="10"/>
      <c r="J61" s="21"/>
      <c r="K61" s="21"/>
      <c r="L61" s="21"/>
      <c r="M61" s="21"/>
      <c r="N61" s="21"/>
      <c r="O61" s="21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6.8" x14ac:dyDescent="0.3">
      <c r="A62" s="165" t="s">
        <v>87</v>
      </c>
      <c r="B62" s="165"/>
      <c r="C62" s="165"/>
      <c r="D62" s="165"/>
      <c r="E62" s="165"/>
      <c r="F62" s="165"/>
      <c r="G62" s="165"/>
      <c r="H62" s="165"/>
      <c r="I62" s="6"/>
      <c r="J62" s="6"/>
      <c r="K62" s="16"/>
      <c r="L62" s="16"/>
      <c r="M62" s="16"/>
      <c r="N62" s="16"/>
      <c r="O62" s="16"/>
      <c r="P62" s="10"/>
      <c r="Q62" s="10"/>
      <c r="R62" s="22"/>
      <c r="S62" s="10"/>
      <c r="T62" s="10"/>
      <c r="U62" s="10"/>
      <c r="V62" s="10"/>
      <c r="W62" s="10"/>
      <c r="X62" s="10"/>
    </row>
    <row r="63" spans="1:24" ht="16.8" x14ac:dyDescent="0.3">
      <c r="A63" s="91"/>
      <c r="B63" s="91"/>
      <c r="C63" s="91"/>
      <c r="D63" s="91"/>
      <c r="E63" s="91"/>
      <c r="F63" s="91"/>
      <c r="G63" s="91"/>
      <c r="H63" s="91"/>
      <c r="I63" s="6"/>
      <c r="J63" s="6"/>
      <c r="K63" s="16"/>
      <c r="L63" s="16"/>
      <c r="M63" s="16"/>
      <c r="N63" s="16"/>
      <c r="O63" s="16"/>
      <c r="P63" s="10"/>
      <c r="Q63" s="10"/>
      <c r="R63" s="22"/>
      <c r="S63" s="11"/>
      <c r="T63" s="11"/>
      <c r="U63" s="11"/>
      <c r="V63" s="11"/>
      <c r="W63" s="17"/>
      <c r="X63" s="10"/>
    </row>
    <row r="64" spans="1:24" ht="16.8" x14ac:dyDescent="0.3">
      <c r="A64" s="92" t="s">
        <v>88</v>
      </c>
      <c r="B64" s="92"/>
      <c r="C64" s="92"/>
      <c r="D64" s="92"/>
      <c r="E64" s="93"/>
      <c r="F64" s="93"/>
      <c r="G64" s="93"/>
      <c r="H64" s="93"/>
      <c r="I64" s="6"/>
      <c r="J64" s="6"/>
      <c r="K64" s="18"/>
      <c r="L64" s="18"/>
      <c r="M64" s="19"/>
      <c r="N64" s="19"/>
      <c r="O64" s="19"/>
      <c r="P64" s="10"/>
      <c r="Q64" s="10"/>
      <c r="R64" s="13"/>
      <c r="S64" s="13"/>
      <c r="T64" s="13"/>
      <c r="U64" s="13"/>
      <c r="V64" s="13"/>
      <c r="W64" s="20"/>
      <c r="X64" s="10"/>
    </row>
    <row r="65" spans="1:24" ht="21" x14ac:dyDescent="0.4">
      <c r="A65" s="94"/>
      <c r="B65" s="94"/>
      <c r="C65" s="94"/>
      <c r="D65" s="94"/>
      <c r="E65" s="95"/>
      <c r="F65" s="95"/>
      <c r="G65" s="95"/>
      <c r="H65" s="95"/>
      <c r="I65" s="6"/>
      <c r="J65" s="6"/>
      <c r="K65" s="18"/>
      <c r="L65" s="18"/>
      <c r="M65" s="18"/>
      <c r="N65" s="19"/>
      <c r="O65" s="19"/>
      <c r="P65" s="10"/>
      <c r="Q65" s="10"/>
      <c r="R65" s="13"/>
      <c r="S65" s="13"/>
      <c r="T65" s="13"/>
      <c r="U65" s="13"/>
      <c r="V65" s="13"/>
      <c r="W65" s="20"/>
      <c r="X65" s="10"/>
    </row>
    <row r="66" spans="1:24" ht="21" x14ac:dyDescent="0.4">
      <c r="A66" s="96" t="s">
        <v>89</v>
      </c>
      <c r="B66" s="94"/>
      <c r="C66" s="94"/>
      <c r="D66" s="94"/>
      <c r="E66" s="95"/>
      <c r="F66" s="95"/>
      <c r="G66" s="95"/>
      <c r="H66" s="95"/>
      <c r="I66" s="6"/>
      <c r="J66" s="6"/>
      <c r="K66" s="18"/>
      <c r="L66" s="18"/>
      <c r="M66" s="18"/>
      <c r="N66" s="19"/>
      <c r="O66" s="19"/>
      <c r="P66" s="10"/>
      <c r="Q66" s="10"/>
      <c r="R66" s="13"/>
      <c r="S66" s="13"/>
      <c r="T66" s="13"/>
      <c r="U66" s="13"/>
      <c r="V66" s="13"/>
      <c r="W66" s="20"/>
      <c r="X66" s="10"/>
    </row>
    <row r="67" spans="1:24" ht="16.2" thickBot="1" x14ac:dyDescent="0.35">
      <c r="A67" s="166" t="s">
        <v>90</v>
      </c>
      <c r="B67" s="167"/>
      <c r="C67" s="167"/>
      <c r="D67" s="168"/>
      <c r="E67" s="97" t="s">
        <v>54</v>
      </c>
      <c r="F67" s="98" t="s">
        <v>55</v>
      </c>
      <c r="G67" s="97" t="s">
        <v>91</v>
      </c>
      <c r="H67" s="98" t="s">
        <v>92</v>
      </c>
      <c r="I67" s="6"/>
      <c r="J67" s="6"/>
      <c r="K67" s="18"/>
      <c r="L67" s="18"/>
      <c r="M67" s="18"/>
      <c r="N67" s="19"/>
      <c r="O67" s="19"/>
      <c r="P67" s="10"/>
      <c r="Q67" s="10"/>
      <c r="R67" s="13"/>
      <c r="S67" s="13"/>
      <c r="T67" s="13"/>
      <c r="U67" s="13"/>
      <c r="V67" s="13"/>
      <c r="W67" s="20"/>
      <c r="X67" s="10"/>
    </row>
    <row r="68" spans="1:24" ht="16.2" thickTop="1" x14ac:dyDescent="0.3">
      <c r="A68" s="159" t="s">
        <v>93</v>
      </c>
      <c r="B68" s="160"/>
      <c r="C68" s="160"/>
      <c r="D68" s="115" t="s">
        <v>94</v>
      </c>
      <c r="E68" s="142">
        <v>2922</v>
      </c>
      <c r="F68" s="100">
        <v>2926</v>
      </c>
      <c r="G68" s="100">
        <v>2924</v>
      </c>
      <c r="H68" s="101" t="s">
        <v>62</v>
      </c>
      <c r="I68" s="6"/>
      <c r="J68" s="6"/>
      <c r="K68" s="18"/>
      <c r="L68" s="18"/>
      <c r="M68" s="18"/>
      <c r="N68" s="19"/>
      <c r="O68" s="19"/>
      <c r="P68" s="10"/>
      <c r="Q68" s="10"/>
      <c r="R68" s="13"/>
      <c r="S68" s="13"/>
      <c r="T68" s="13"/>
      <c r="U68" s="13"/>
      <c r="V68" s="13"/>
      <c r="W68" s="20"/>
      <c r="X68" s="10"/>
    </row>
    <row r="69" spans="1:24" ht="15.6" x14ac:dyDescent="0.3">
      <c r="A69" s="159" t="s">
        <v>95</v>
      </c>
      <c r="B69" s="160"/>
      <c r="C69" s="160"/>
      <c r="D69" s="115" t="s">
        <v>96</v>
      </c>
      <c r="E69" s="143">
        <v>3000</v>
      </c>
      <c r="F69" s="103">
        <v>3000</v>
      </c>
      <c r="G69" s="103">
        <v>3000</v>
      </c>
      <c r="H69" s="104" t="s">
        <v>62</v>
      </c>
      <c r="I69" s="6"/>
      <c r="J69" s="6"/>
      <c r="K69" s="18"/>
      <c r="L69" s="18"/>
      <c r="M69" s="18"/>
      <c r="N69" s="19"/>
      <c r="O69" s="19"/>
      <c r="P69" s="10"/>
      <c r="Q69" s="10"/>
      <c r="R69" s="13"/>
      <c r="S69" s="13"/>
      <c r="T69" s="13"/>
      <c r="U69" s="13"/>
      <c r="V69" s="13"/>
      <c r="W69" s="20"/>
      <c r="X69" s="10"/>
    </row>
    <row r="70" spans="1:24" ht="15.6" x14ac:dyDescent="0.3">
      <c r="A70" s="159" t="s">
        <v>97</v>
      </c>
      <c r="B70" s="160"/>
      <c r="C70" s="160"/>
      <c r="D70" s="115" t="s">
        <v>98</v>
      </c>
      <c r="E70" s="143">
        <v>1828</v>
      </c>
      <c r="F70" s="103">
        <v>1829</v>
      </c>
      <c r="G70" s="103">
        <v>1829</v>
      </c>
      <c r="H70" s="104" t="s">
        <v>62</v>
      </c>
      <c r="I70" s="6"/>
      <c r="J70" s="6"/>
      <c r="K70" s="18"/>
      <c r="L70" s="18"/>
      <c r="M70" s="18"/>
      <c r="N70" s="19"/>
      <c r="O70" s="19"/>
      <c r="P70" s="10"/>
      <c r="Q70" s="10"/>
      <c r="R70" s="14"/>
      <c r="S70" s="14"/>
      <c r="T70" s="14"/>
      <c r="U70" s="14"/>
      <c r="V70" s="14"/>
      <c r="W70" s="20"/>
      <c r="X70" s="10"/>
    </row>
    <row r="71" spans="1:24" ht="15.6" x14ac:dyDescent="0.3">
      <c r="A71" s="144"/>
      <c r="B71" s="118"/>
      <c r="C71" s="118"/>
      <c r="D71" s="145"/>
      <c r="E71" s="177" t="s">
        <v>54</v>
      </c>
      <c r="F71" s="177" t="s">
        <v>55</v>
      </c>
      <c r="G71" s="177" t="s">
        <v>91</v>
      </c>
      <c r="H71" s="177"/>
      <c r="I71" s="6"/>
      <c r="J71" s="6"/>
      <c r="K71" s="18"/>
      <c r="L71" s="18"/>
      <c r="M71" s="18"/>
      <c r="N71" s="19"/>
      <c r="O71" s="19"/>
      <c r="P71" s="10"/>
      <c r="Q71" s="10"/>
      <c r="R71" s="15"/>
      <c r="S71" s="15"/>
      <c r="T71" s="15"/>
      <c r="U71" s="15"/>
      <c r="V71" s="15"/>
      <c r="W71" s="20"/>
      <c r="X71" s="10"/>
    </row>
    <row r="72" spans="1:24" ht="15.6" x14ac:dyDescent="0.3">
      <c r="A72" s="109"/>
      <c r="B72" s="110"/>
      <c r="C72" s="110"/>
      <c r="D72" s="111"/>
      <c r="E72" s="178"/>
      <c r="F72" s="178"/>
      <c r="G72" s="178"/>
      <c r="H72" s="178"/>
      <c r="I72" s="6"/>
      <c r="J72" s="6"/>
      <c r="K72" s="18"/>
      <c r="L72" s="18"/>
      <c r="M72" s="18"/>
      <c r="N72" s="19"/>
      <c r="O72" s="19"/>
      <c r="P72" s="10"/>
      <c r="Q72" s="10"/>
      <c r="R72" s="13"/>
      <c r="S72" s="13"/>
      <c r="T72" s="13"/>
      <c r="U72" s="13"/>
      <c r="V72" s="13"/>
      <c r="W72" s="13"/>
      <c r="X72" s="10"/>
    </row>
    <row r="73" spans="1:24" ht="15" x14ac:dyDescent="0.3">
      <c r="A73" s="112" t="s">
        <v>99</v>
      </c>
      <c r="B73" s="113"/>
      <c r="C73" s="114"/>
      <c r="D73" s="115"/>
      <c r="E73" s="116">
        <v>2.4929999999999999</v>
      </c>
      <c r="F73" s="116">
        <v>2.4990000000000001</v>
      </c>
      <c r="G73" s="116">
        <v>2.496</v>
      </c>
      <c r="H73" s="104" t="s">
        <v>100</v>
      </c>
      <c r="I73" s="6"/>
      <c r="J73" s="6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5" x14ac:dyDescent="0.3">
      <c r="A74" s="112" t="s">
        <v>101</v>
      </c>
      <c r="B74" s="114"/>
      <c r="C74" s="114"/>
      <c r="D74" s="115"/>
      <c r="E74" s="116">
        <v>2.5590000000000002</v>
      </c>
      <c r="F74" s="116">
        <v>2.5619999999999998</v>
      </c>
      <c r="G74" s="116">
        <v>2.5609999999999999</v>
      </c>
      <c r="H74" s="104" t="s">
        <v>100</v>
      </c>
      <c r="I74" s="6"/>
      <c r="J74" s="6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5" x14ac:dyDescent="0.3">
      <c r="A75" s="112" t="s">
        <v>102</v>
      </c>
      <c r="B75" s="114"/>
      <c r="C75" s="114"/>
      <c r="D75" s="115"/>
      <c r="E75" s="116">
        <v>2.6709999999999998</v>
      </c>
      <c r="F75" s="116">
        <v>2.6669999999999998</v>
      </c>
      <c r="G75" s="116">
        <v>2.67</v>
      </c>
      <c r="H75" s="104" t="s">
        <v>100</v>
      </c>
      <c r="I75" s="6"/>
      <c r="J75" s="6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5" x14ac:dyDescent="0.3">
      <c r="A76" s="112" t="s">
        <v>103</v>
      </c>
      <c r="B76" s="114"/>
      <c r="C76" s="114"/>
      <c r="D76" s="115"/>
      <c r="E76" s="116">
        <v>2.669</v>
      </c>
      <c r="F76" s="116">
        <v>2.5289999999999999</v>
      </c>
      <c r="G76" s="116">
        <v>2.5990000000000002</v>
      </c>
      <c r="H76" s="104" t="s">
        <v>63</v>
      </c>
      <c r="I76" s="6"/>
      <c r="J76" s="6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5" x14ac:dyDescent="0.3">
      <c r="A77" s="117"/>
      <c r="B77" s="118"/>
      <c r="C77" s="118"/>
      <c r="D77" s="118"/>
      <c r="E77" s="119"/>
      <c r="F77" s="119"/>
      <c r="G77" s="119"/>
      <c r="H77" s="118"/>
      <c r="I77" s="6"/>
      <c r="J77" s="6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5.6" x14ac:dyDescent="0.3">
      <c r="A78" s="117" t="s">
        <v>104</v>
      </c>
      <c r="B78" s="120"/>
      <c r="C78" s="120"/>
      <c r="D78" s="118"/>
      <c r="E78" s="119"/>
      <c r="F78" s="119"/>
      <c r="G78" s="119"/>
      <c r="H78" s="118"/>
      <c r="I78" s="6"/>
      <c r="J78" s="6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5.6" x14ac:dyDescent="0.3">
      <c r="A79" s="117" t="s">
        <v>105</v>
      </c>
      <c r="B79" s="120"/>
      <c r="C79" s="120"/>
      <c r="D79" s="118"/>
      <c r="E79" s="119"/>
      <c r="F79" s="119"/>
      <c r="G79" s="119"/>
      <c r="H79" s="118"/>
      <c r="I79" s="6"/>
      <c r="J79" s="6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5" x14ac:dyDescent="0.3">
      <c r="A80" s="117"/>
      <c r="B80" s="118"/>
      <c r="C80" s="118"/>
      <c r="D80" s="118"/>
      <c r="E80" s="119"/>
      <c r="F80" s="119"/>
      <c r="G80" s="119"/>
      <c r="H80" s="118"/>
      <c r="I80" s="6"/>
      <c r="J80" s="6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6.8" x14ac:dyDescent="0.3">
      <c r="A81" s="92" t="s">
        <v>106</v>
      </c>
      <c r="B81" s="92"/>
      <c r="C81" s="92"/>
      <c r="D81" s="92"/>
      <c r="E81" s="93"/>
      <c r="F81" s="93"/>
      <c r="G81" s="93"/>
      <c r="H81" s="121"/>
      <c r="I81" s="6"/>
      <c r="J81" s="6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21" x14ac:dyDescent="0.4">
      <c r="A82" s="94"/>
      <c r="B82" s="94"/>
      <c r="C82" s="94"/>
      <c r="D82" s="94"/>
      <c r="E82" s="95"/>
      <c r="F82" s="95"/>
      <c r="G82" s="95"/>
      <c r="H82" s="95"/>
      <c r="I82" s="6"/>
      <c r="J82" s="6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21" x14ac:dyDescent="0.4">
      <c r="A83" s="96" t="s">
        <v>81</v>
      </c>
      <c r="B83" s="94"/>
      <c r="C83" s="94"/>
      <c r="D83" s="94"/>
      <c r="E83" s="95"/>
      <c r="F83" s="95"/>
      <c r="G83" s="95"/>
      <c r="H83" s="95"/>
      <c r="I83" s="6"/>
      <c r="J83" s="6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5.6" x14ac:dyDescent="0.3">
      <c r="A84" s="120"/>
      <c r="B84" s="120"/>
      <c r="C84" s="120"/>
      <c r="D84" s="120"/>
      <c r="E84" s="95"/>
      <c r="F84" s="95"/>
      <c r="G84" s="95"/>
      <c r="H84" s="122"/>
      <c r="I84" s="6"/>
      <c r="J84" s="6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5.6" thickBot="1" x14ac:dyDescent="0.35">
      <c r="A85" s="179" t="s">
        <v>90</v>
      </c>
      <c r="B85" s="180"/>
      <c r="C85" s="180"/>
      <c r="D85" s="181"/>
      <c r="E85" s="97" t="s">
        <v>54</v>
      </c>
      <c r="F85" s="98" t="s">
        <v>55</v>
      </c>
      <c r="G85" s="97" t="s">
        <v>91</v>
      </c>
      <c r="H85" s="98" t="s">
        <v>92</v>
      </c>
      <c r="I85" s="88"/>
      <c r="J85" s="5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6.2" thickTop="1" x14ac:dyDescent="0.3">
      <c r="A86" s="99" t="s">
        <v>107</v>
      </c>
      <c r="B86" s="99"/>
      <c r="C86" s="99"/>
      <c r="D86" s="99"/>
      <c r="E86" s="100">
        <v>2915</v>
      </c>
      <c r="F86" s="100">
        <v>2914</v>
      </c>
      <c r="G86" s="100">
        <v>2914.5</v>
      </c>
      <c r="H86" s="101" t="s">
        <v>62</v>
      </c>
      <c r="I86" s="6"/>
      <c r="J86" s="8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5.6" x14ac:dyDescent="0.3">
      <c r="A87" s="102" t="s">
        <v>108</v>
      </c>
      <c r="B87" s="102"/>
      <c r="C87" s="102"/>
      <c r="D87" s="102"/>
      <c r="E87" s="103">
        <v>3000</v>
      </c>
      <c r="F87" s="103">
        <v>3000</v>
      </c>
      <c r="G87" s="103">
        <v>3000</v>
      </c>
      <c r="H87" s="104" t="s">
        <v>62</v>
      </c>
      <c r="I87" s="6"/>
      <c r="J87" s="8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5.6" x14ac:dyDescent="0.3">
      <c r="A88" s="102" t="s">
        <v>109</v>
      </c>
      <c r="B88" s="102"/>
      <c r="C88" s="102"/>
      <c r="D88" s="105"/>
      <c r="E88" s="103">
        <v>1862</v>
      </c>
      <c r="F88" s="103">
        <v>1862</v>
      </c>
      <c r="G88" s="103">
        <v>1862</v>
      </c>
      <c r="H88" s="104" t="s">
        <v>62</v>
      </c>
      <c r="I88" s="6"/>
      <c r="J88" s="6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5" x14ac:dyDescent="0.3">
      <c r="A89" s="106"/>
      <c r="B89" s="107"/>
      <c r="C89" s="107"/>
      <c r="D89" s="108"/>
      <c r="E89" s="177" t="s">
        <v>54</v>
      </c>
      <c r="F89" s="177" t="s">
        <v>55</v>
      </c>
      <c r="G89" s="177" t="s">
        <v>91</v>
      </c>
      <c r="H89" s="177"/>
      <c r="I89" s="6"/>
      <c r="J89" s="6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" x14ac:dyDescent="0.3">
      <c r="A90" s="109"/>
      <c r="B90" s="110"/>
      <c r="C90" s="110"/>
      <c r="D90" s="111"/>
      <c r="E90" s="178"/>
      <c r="F90" s="178"/>
      <c r="G90" s="178"/>
      <c r="H90" s="178"/>
      <c r="I90" s="6"/>
      <c r="J90" s="6"/>
    </row>
    <row r="91" spans="1:24" ht="15" x14ac:dyDescent="0.3">
      <c r="A91" s="112" t="s">
        <v>99</v>
      </c>
      <c r="B91" s="113"/>
      <c r="C91" s="114"/>
      <c r="D91" s="115"/>
      <c r="E91" s="116">
        <v>2.56</v>
      </c>
      <c r="F91" s="116">
        <v>2.56</v>
      </c>
      <c r="G91" s="116">
        <v>2.56</v>
      </c>
      <c r="H91" s="104" t="s">
        <v>100</v>
      </c>
      <c r="I91" s="6"/>
      <c r="J91" s="6"/>
    </row>
    <row r="92" spans="1:24" ht="15" x14ac:dyDescent="0.3">
      <c r="A92" s="112" t="s">
        <v>101</v>
      </c>
      <c r="B92" s="114"/>
      <c r="C92" s="114"/>
      <c r="D92" s="115"/>
      <c r="E92" s="116">
        <v>2.64</v>
      </c>
      <c r="F92" s="116">
        <v>2.64</v>
      </c>
      <c r="G92" s="116">
        <v>2.64</v>
      </c>
      <c r="H92" s="104" t="s">
        <v>100</v>
      </c>
      <c r="I92" s="6"/>
      <c r="J92" s="6"/>
    </row>
    <row r="93" spans="1:24" ht="15" x14ac:dyDescent="0.3">
      <c r="A93" s="112" t="s">
        <v>102</v>
      </c>
      <c r="B93" s="114"/>
      <c r="C93" s="114"/>
      <c r="D93" s="115"/>
      <c r="E93" s="116">
        <v>2.77</v>
      </c>
      <c r="F93" s="116">
        <v>2.77</v>
      </c>
      <c r="G93" s="116">
        <v>2.77</v>
      </c>
      <c r="H93" s="104" t="s">
        <v>100</v>
      </c>
      <c r="I93" s="6"/>
      <c r="J93" s="6"/>
    </row>
    <row r="94" spans="1:24" ht="15" x14ac:dyDescent="0.3">
      <c r="A94" s="112" t="s">
        <v>103</v>
      </c>
      <c r="B94" s="114"/>
      <c r="C94" s="114"/>
      <c r="D94" s="115"/>
      <c r="E94" s="116">
        <v>2.83</v>
      </c>
      <c r="F94" s="116">
        <v>2.867</v>
      </c>
      <c r="G94" s="116">
        <f>AVERAGE(E94:F94)</f>
        <v>2.8485</v>
      </c>
      <c r="H94" s="104" t="s">
        <v>63</v>
      </c>
      <c r="I94" s="6"/>
      <c r="J94" s="6"/>
    </row>
    <row r="95" spans="1:24" ht="15" x14ac:dyDescent="0.3">
      <c r="A95" s="117"/>
      <c r="B95" s="118"/>
      <c r="C95" s="118"/>
      <c r="D95" s="118"/>
      <c r="E95" s="119"/>
      <c r="F95" s="119"/>
      <c r="G95" s="119"/>
      <c r="H95" s="118"/>
      <c r="I95" s="6"/>
      <c r="J95" s="6"/>
    </row>
    <row r="96" spans="1:24" ht="15" x14ac:dyDescent="0.3">
      <c r="A96" s="117" t="s">
        <v>104</v>
      </c>
      <c r="B96" s="118"/>
      <c r="C96" s="118"/>
      <c r="D96" s="118"/>
      <c r="E96" s="119"/>
      <c r="F96" s="119"/>
      <c r="G96" s="119"/>
      <c r="H96" s="118"/>
      <c r="I96" s="6"/>
      <c r="J96" s="6"/>
    </row>
    <row r="97" spans="1:10" ht="15" x14ac:dyDescent="0.3">
      <c r="A97" s="117" t="s">
        <v>110</v>
      </c>
      <c r="B97" s="118"/>
      <c r="C97" s="118"/>
      <c r="D97" s="118"/>
      <c r="E97" s="119"/>
      <c r="F97" s="119"/>
      <c r="G97" s="119"/>
      <c r="H97" s="118"/>
      <c r="I97" s="6"/>
      <c r="J97" s="6"/>
    </row>
    <row r="98" spans="1:10" ht="15" x14ac:dyDescent="0.3">
      <c r="A98" s="117"/>
      <c r="B98" s="118"/>
      <c r="C98" s="118"/>
      <c r="D98" s="118"/>
      <c r="E98" s="119"/>
      <c r="F98" s="119"/>
      <c r="G98" s="119"/>
      <c r="H98" s="118"/>
      <c r="I98" s="6"/>
      <c r="J98" s="6"/>
    </row>
    <row r="99" spans="1:10" ht="21" x14ac:dyDescent="0.4">
      <c r="A99" s="94" t="s">
        <v>111</v>
      </c>
      <c r="B99" s="120"/>
      <c r="C99" s="120"/>
      <c r="D99" s="120"/>
      <c r="E99" s="95"/>
      <c r="F99" s="95"/>
      <c r="G99" s="95"/>
      <c r="H99" s="95"/>
      <c r="I99" s="6"/>
      <c r="J99" s="6"/>
    </row>
    <row r="100" spans="1:10" ht="21" x14ac:dyDescent="0.4">
      <c r="A100" s="94"/>
      <c r="B100" s="120"/>
      <c r="C100" s="120"/>
      <c r="D100" s="120"/>
      <c r="E100" s="95"/>
      <c r="F100" s="95"/>
      <c r="G100" s="95"/>
      <c r="H100" s="95"/>
      <c r="I100" s="6"/>
      <c r="J100" s="6"/>
    </row>
    <row r="101" spans="1:10" ht="15.6" x14ac:dyDescent="0.3">
      <c r="A101" s="123" t="e">
        <f>[1]s400!J83</f>
        <v>#REF!</v>
      </c>
      <c r="B101" s="120"/>
      <c r="C101" s="120"/>
      <c r="D101" s="120"/>
      <c r="E101" s="95"/>
      <c r="F101" s="95"/>
      <c r="G101" s="95"/>
      <c r="H101" s="95"/>
      <c r="I101" s="6"/>
      <c r="J101" s="6"/>
    </row>
    <row r="102" spans="1:10" ht="15.6" thickBot="1" x14ac:dyDescent="0.35">
      <c r="A102" s="179" t="s">
        <v>90</v>
      </c>
      <c r="B102" s="180"/>
      <c r="C102" s="180"/>
      <c r="D102" s="181"/>
      <c r="E102" s="97" t="s">
        <v>54</v>
      </c>
      <c r="F102" s="97" t="s">
        <v>55</v>
      </c>
      <c r="G102" s="97" t="s">
        <v>91</v>
      </c>
      <c r="H102" s="97" t="s">
        <v>92</v>
      </c>
      <c r="I102" s="6"/>
      <c r="J102" s="6"/>
    </row>
    <row r="103" spans="1:10" ht="15.6" thickTop="1" x14ac:dyDescent="0.3">
      <c r="A103" s="182" t="s">
        <v>112</v>
      </c>
      <c r="B103" s="182"/>
      <c r="C103" s="182"/>
      <c r="D103" s="182"/>
      <c r="E103" s="100">
        <v>500</v>
      </c>
      <c r="F103" s="100">
        <f>E103</f>
        <v>500</v>
      </c>
      <c r="G103" s="100">
        <v>500</v>
      </c>
      <c r="H103" s="101" t="s">
        <v>62</v>
      </c>
      <c r="I103" s="6"/>
      <c r="J103" s="6"/>
    </row>
    <row r="104" spans="1:10" ht="15.6" x14ac:dyDescent="0.3">
      <c r="A104" s="183" t="s">
        <v>113</v>
      </c>
      <c r="B104" s="183"/>
      <c r="C104" s="183"/>
      <c r="D104" s="183"/>
      <c r="E104" s="124">
        <v>496.3</v>
      </c>
      <c r="F104" s="124">
        <v>496.1</v>
      </c>
      <c r="G104" s="124">
        <v>496.2</v>
      </c>
      <c r="H104" s="104" t="s">
        <v>62</v>
      </c>
      <c r="I104" s="6"/>
      <c r="J104" s="6"/>
    </row>
    <row r="105" spans="1:10" ht="15" x14ac:dyDescent="0.25">
      <c r="A105" s="125" t="s">
        <v>114</v>
      </c>
      <c r="B105" s="125"/>
      <c r="C105" s="126"/>
      <c r="D105" s="126"/>
      <c r="E105" s="124">
        <v>1256.7</v>
      </c>
      <c r="F105" s="124">
        <v>1250.3</v>
      </c>
      <c r="G105" s="124">
        <v>1253.5</v>
      </c>
      <c r="H105" s="104" t="s">
        <v>62</v>
      </c>
      <c r="I105" s="6"/>
      <c r="J105" s="6"/>
    </row>
    <row r="106" spans="1:10" ht="15" x14ac:dyDescent="0.3">
      <c r="A106" s="184" t="s">
        <v>115</v>
      </c>
      <c r="B106" s="184"/>
      <c r="C106" s="184"/>
      <c r="D106" s="184"/>
      <c r="E106" s="124">
        <v>1573.2</v>
      </c>
      <c r="F106" s="124">
        <v>1566.9</v>
      </c>
      <c r="G106" s="124">
        <v>1570.1</v>
      </c>
      <c r="H106" s="104" t="s">
        <v>62</v>
      </c>
      <c r="I106" s="6"/>
      <c r="J106" s="6"/>
    </row>
    <row r="107" spans="1:10" ht="15" x14ac:dyDescent="0.25">
      <c r="A107" s="127"/>
      <c r="B107" s="127"/>
      <c r="C107" s="120"/>
      <c r="D107" s="120"/>
      <c r="E107" s="95"/>
      <c r="F107" s="95"/>
      <c r="G107" s="95"/>
      <c r="H107" s="95"/>
      <c r="I107" s="6"/>
      <c r="J107" s="6"/>
    </row>
    <row r="108" spans="1:10" ht="15" x14ac:dyDescent="0.3">
      <c r="A108" s="185"/>
      <c r="B108" s="185"/>
      <c r="C108" s="185"/>
      <c r="D108" s="185"/>
      <c r="E108" s="104" t="s">
        <v>54</v>
      </c>
      <c r="F108" s="104" t="s">
        <v>55</v>
      </c>
      <c r="G108" s="104" t="s">
        <v>91</v>
      </c>
      <c r="H108" s="104" t="s">
        <v>92</v>
      </c>
      <c r="I108" s="6"/>
      <c r="J108" s="6"/>
    </row>
    <row r="109" spans="1:10" x14ac:dyDescent="0.3">
      <c r="A109" s="183" t="s">
        <v>99</v>
      </c>
      <c r="B109" s="183"/>
      <c r="C109" s="183"/>
      <c r="D109" s="183"/>
      <c r="E109" s="186">
        <v>2.7040000000000002</v>
      </c>
      <c r="F109" s="186">
        <v>2.7050000000000001</v>
      </c>
      <c r="G109" s="187">
        <v>2.7050000000000001</v>
      </c>
      <c r="H109" s="177" t="s">
        <v>100</v>
      </c>
      <c r="I109" s="6"/>
      <c r="J109" s="6"/>
    </row>
    <row r="110" spans="1:10" x14ac:dyDescent="0.3">
      <c r="A110" s="183"/>
      <c r="B110" s="183"/>
      <c r="C110" s="183"/>
      <c r="D110" s="183"/>
      <c r="E110" s="186"/>
      <c r="F110" s="186"/>
      <c r="G110" s="188"/>
      <c r="H110" s="178"/>
      <c r="I110" s="6"/>
      <c r="J110" s="6"/>
    </row>
    <row r="111" spans="1:10" x14ac:dyDescent="0.3">
      <c r="A111" s="183" t="s">
        <v>116</v>
      </c>
      <c r="B111" s="183"/>
      <c r="C111" s="183"/>
      <c r="D111" s="183"/>
      <c r="E111" s="187">
        <v>2.7250000000000001</v>
      </c>
      <c r="F111" s="186">
        <v>2.726</v>
      </c>
      <c r="G111" s="187">
        <v>2.726</v>
      </c>
      <c r="H111" s="177" t="s">
        <v>100</v>
      </c>
      <c r="I111" s="6"/>
      <c r="J111" s="6"/>
    </row>
    <row r="112" spans="1:10" x14ac:dyDescent="0.3">
      <c r="A112" s="183"/>
      <c r="B112" s="183"/>
      <c r="C112" s="183"/>
      <c r="D112" s="183"/>
      <c r="E112" s="188"/>
      <c r="F112" s="186"/>
      <c r="G112" s="188"/>
      <c r="H112" s="178"/>
      <c r="I112" s="6"/>
      <c r="J112" s="6"/>
    </row>
    <row r="113" spans="1:10" x14ac:dyDescent="0.3">
      <c r="A113" s="183" t="s">
        <v>102</v>
      </c>
      <c r="B113" s="183"/>
      <c r="C113" s="183"/>
      <c r="D113" s="183"/>
      <c r="E113" s="187">
        <v>2.76</v>
      </c>
      <c r="F113" s="187">
        <v>2.7639999999999998</v>
      </c>
      <c r="G113" s="187">
        <v>2.762</v>
      </c>
      <c r="H113" s="177" t="s">
        <v>100</v>
      </c>
      <c r="I113" s="6"/>
      <c r="J113" s="6"/>
    </row>
    <row r="114" spans="1:10" x14ac:dyDescent="0.3">
      <c r="A114" s="183"/>
      <c r="B114" s="183"/>
      <c r="C114" s="183"/>
      <c r="D114" s="183"/>
      <c r="E114" s="188"/>
      <c r="F114" s="188"/>
      <c r="G114" s="188"/>
      <c r="H114" s="178"/>
      <c r="I114" s="6"/>
      <c r="J114" s="6"/>
    </row>
    <row r="115" spans="1:10" x14ac:dyDescent="0.3">
      <c r="A115" s="183" t="s">
        <v>117</v>
      </c>
      <c r="B115" s="183"/>
      <c r="C115" s="183"/>
      <c r="D115" s="183"/>
      <c r="E115" s="187">
        <v>0.746</v>
      </c>
      <c r="F115" s="186">
        <v>0.78600000000000003</v>
      </c>
      <c r="G115" s="187">
        <v>0.76600000000000001</v>
      </c>
      <c r="H115" s="177" t="s">
        <v>63</v>
      </c>
      <c r="I115" s="6"/>
      <c r="J115" s="6"/>
    </row>
    <row r="116" spans="1:10" x14ac:dyDescent="0.3">
      <c r="A116" s="183"/>
      <c r="B116" s="183"/>
      <c r="C116" s="183"/>
      <c r="D116" s="183"/>
      <c r="E116" s="188"/>
      <c r="F116" s="186"/>
      <c r="G116" s="188"/>
      <c r="H116" s="178"/>
      <c r="I116" s="6"/>
      <c r="J116" s="6"/>
    </row>
    <row r="117" spans="1:10" ht="15" x14ac:dyDescent="0.25">
      <c r="A117" s="120"/>
      <c r="B117" s="120"/>
      <c r="C117" s="120"/>
      <c r="D117" s="120"/>
      <c r="E117" s="128"/>
      <c r="F117" s="128"/>
      <c r="G117" s="128"/>
      <c r="H117" s="95"/>
      <c r="I117" s="6"/>
      <c r="J117" s="6"/>
    </row>
    <row r="118" spans="1:10" ht="15" x14ac:dyDescent="0.25">
      <c r="A118" s="117" t="s">
        <v>104</v>
      </c>
      <c r="B118" s="120"/>
      <c r="C118" s="120"/>
      <c r="D118" s="120"/>
      <c r="E118" s="95"/>
      <c r="F118" s="95"/>
      <c r="G118" s="95"/>
      <c r="H118" s="95"/>
      <c r="I118" s="6"/>
      <c r="J118" s="6"/>
    </row>
    <row r="119" spans="1:10" ht="15" x14ac:dyDescent="0.25">
      <c r="A119" s="117" t="s">
        <v>118</v>
      </c>
      <c r="B119" s="120"/>
      <c r="C119" s="120"/>
      <c r="D119" s="120"/>
      <c r="E119" s="95"/>
      <c r="F119" s="95"/>
      <c r="G119" s="95"/>
      <c r="H119" s="95"/>
      <c r="I119" s="6"/>
      <c r="J119" s="6"/>
    </row>
    <row r="120" spans="1:10" x14ac:dyDescent="0.3">
      <c r="A120" s="129"/>
      <c r="B120" s="129"/>
      <c r="C120" s="129"/>
      <c r="D120" s="129"/>
      <c r="E120" s="129"/>
      <c r="F120" s="129"/>
      <c r="G120" s="129"/>
      <c r="H120" s="129"/>
      <c r="I120" s="6"/>
      <c r="J120" s="6"/>
    </row>
    <row r="121" spans="1:10" x14ac:dyDescent="0.3">
      <c r="A121" s="129"/>
      <c r="B121" s="129"/>
      <c r="C121" s="129"/>
      <c r="D121" s="129"/>
      <c r="E121" s="129"/>
      <c r="F121" s="129"/>
      <c r="G121" s="129"/>
      <c r="H121" s="129"/>
      <c r="I121" s="6"/>
      <c r="J121" s="6"/>
    </row>
    <row r="122" spans="1:10" x14ac:dyDescent="0.3">
      <c r="A122" s="129"/>
      <c r="B122" s="129"/>
      <c r="C122" s="129"/>
      <c r="D122" s="129"/>
      <c r="E122" s="129"/>
      <c r="F122" s="129"/>
      <c r="G122" s="129"/>
      <c r="H122" s="129"/>
      <c r="I122" s="6"/>
      <c r="J122" s="6"/>
    </row>
    <row r="123" spans="1:10" ht="15.6" x14ac:dyDescent="0.3">
      <c r="A123" s="130" t="s">
        <v>119</v>
      </c>
      <c r="B123" s="131"/>
      <c r="C123" s="132"/>
      <c r="D123" s="132"/>
      <c r="E123" s="132"/>
      <c r="F123" s="132"/>
      <c r="G123" s="132"/>
      <c r="H123" s="132"/>
      <c r="I123" s="83"/>
      <c r="J123" s="84"/>
    </row>
    <row r="124" spans="1:10" ht="15.6" x14ac:dyDescent="0.3">
      <c r="A124" s="130" t="s">
        <v>120</v>
      </c>
      <c r="B124" s="131"/>
      <c r="C124" s="133"/>
      <c r="D124" s="133"/>
      <c r="E124" s="133"/>
      <c r="F124" s="133"/>
      <c r="G124" s="133"/>
      <c r="H124" s="133"/>
      <c r="I124" s="85"/>
      <c r="J124" s="86"/>
    </row>
    <row r="125" spans="1:10" ht="15.6" x14ac:dyDescent="0.3">
      <c r="A125" s="130"/>
      <c r="B125" s="130"/>
      <c r="C125" s="133"/>
      <c r="D125" s="133"/>
      <c r="E125" s="133"/>
      <c r="F125" s="133"/>
      <c r="G125" s="133"/>
      <c r="H125" s="133"/>
      <c r="I125" s="85"/>
      <c r="J125" s="86"/>
    </row>
    <row r="126" spans="1:10" ht="15.6" x14ac:dyDescent="0.3">
      <c r="A126" s="130" t="s">
        <v>89</v>
      </c>
      <c r="B126" s="132"/>
      <c r="C126" s="132"/>
      <c r="D126" s="132"/>
      <c r="E126" s="132"/>
      <c r="F126" s="132"/>
      <c r="G126" s="132"/>
      <c r="H126" s="132"/>
      <c r="I126" s="82"/>
      <c r="J126" s="87"/>
    </row>
    <row r="127" spans="1:10" ht="30" x14ac:dyDescent="0.3">
      <c r="A127" s="134" t="s">
        <v>121</v>
      </c>
      <c r="B127" s="190" t="s">
        <v>122</v>
      </c>
      <c r="C127" s="190"/>
      <c r="D127" s="190"/>
      <c r="E127" s="135" t="s">
        <v>123</v>
      </c>
      <c r="F127" s="135" t="s">
        <v>124</v>
      </c>
      <c r="G127" s="135" t="s">
        <v>125</v>
      </c>
      <c r="H127" s="136" t="s">
        <v>92</v>
      </c>
    </row>
    <row r="128" spans="1:10" ht="15" x14ac:dyDescent="0.3">
      <c r="A128" s="134">
        <v>1</v>
      </c>
      <c r="B128" s="192" t="s">
        <v>126</v>
      </c>
      <c r="C128" s="192"/>
      <c r="D128" s="192"/>
      <c r="E128" s="137">
        <v>2575</v>
      </c>
      <c r="F128" s="137">
        <v>2575</v>
      </c>
      <c r="G128" s="137">
        <v>2575</v>
      </c>
      <c r="H128" s="134" t="s">
        <v>62</v>
      </c>
    </row>
    <row r="129" spans="1:10" ht="15" x14ac:dyDescent="0.3">
      <c r="A129" s="134">
        <f>A128+1</f>
        <v>2</v>
      </c>
      <c r="B129" s="192" t="s">
        <v>127</v>
      </c>
      <c r="C129" s="192"/>
      <c r="D129" s="192"/>
      <c r="E129" s="137">
        <v>6912</v>
      </c>
      <c r="F129" s="137">
        <v>6827</v>
      </c>
      <c r="G129" s="137">
        <v>6403</v>
      </c>
      <c r="H129" s="134" t="s">
        <v>62</v>
      </c>
    </row>
    <row r="130" spans="1:10" ht="15" x14ac:dyDescent="0.3">
      <c r="A130" s="134">
        <f>A129+1</f>
        <v>3</v>
      </c>
      <c r="B130" s="192" t="s">
        <v>128</v>
      </c>
      <c r="C130" s="192"/>
      <c r="D130" s="192"/>
      <c r="E130" s="137">
        <f>E129-E128</f>
        <v>4337</v>
      </c>
      <c r="F130" s="137">
        <f>F129-F128</f>
        <v>4252</v>
      </c>
      <c r="G130" s="137">
        <f>G129-G128</f>
        <v>3828</v>
      </c>
      <c r="H130" s="134" t="s">
        <v>62</v>
      </c>
    </row>
    <row r="131" spans="1:10" ht="15" x14ac:dyDescent="0.3">
      <c r="A131" s="134">
        <f>A130+1</f>
        <v>4</v>
      </c>
      <c r="B131" s="192" t="s">
        <v>129</v>
      </c>
      <c r="C131" s="192"/>
      <c r="D131" s="192"/>
      <c r="E131" s="138">
        <v>3</v>
      </c>
      <c r="F131" s="138">
        <v>3</v>
      </c>
      <c r="G131" s="138">
        <v>3</v>
      </c>
      <c r="H131" s="134" t="s">
        <v>130</v>
      </c>
    </row>
    <row r="132" spans="1:10" ht="15" x14ac:dyDescent="0.3">
      <c r="A132" s="134">
        <f>A131+1</f>
        <v>5</v>
      </c>
      <c r="B132" s="192" t="s">
        <v>131</v>
      </c>
      <c r="C132" s="192"/>
      <c r="D132" s="192"/>
      <c r="E132" s="139">
        <v>1445.67</v>
      </c>
      <c r="F132" s="139">
        <v>1417.33</v>
      </c>
      <c r="G132" s="139">
        <v>1276</v>
      </c>
      <c r="H132" s="140" t="s">
        <v>132</v>
      </c>
    </row>
    <row r="133" spans="1:10" ht="15" x14ac:dyDescent="0.3">
      <c r="A133" s="134">
        <f>A132+1</f>
        <v>6</v>
      </c>
      <c r="B133" s="192" t="s">
        <v>91</v>
      </c>
      <c r="C133" s="192"/>
      <c r="D133" s="192"/>
      <c r="E133" s="195">
        <v>1379.67</v>
      </c>
      <c r="F133" s="196"/>
      <c r="G133" s="197"/>
      <c r="H133" s="140" t="s">
        <v>132</v>
      </c>
    </row>
    <row r="134" spans="1:10" ht="15" x14ac:dyDescent="0.25">
      <c r="A134" s="132"/>
      <c r="B134" s="132"/>
      <c r="C134" s="132"/>
      <c r="D134" s="132"/>
      <c r="E134" s="132"/>
      <c r="F134" s="132"/>
      <c r="G134" s="132"/>
      <c r="H134" s="132"/>
      <c r="I134" s="83"/>
      <c r="J134" s="84"/>
    </row>
    <row r="135" spans="1:10" ht="15.6" x14ac:dyDescent="0.3">
      <c r="A135" s="131"/>
      <c r="B135" s="131"/>
      <c r="C135" s="133"/>
      <c r="D135" s="133"/>
      <c r="E135" s="133"/>
      <c r="F135" s="133"/>
      <c r="G135" s="133"/>
      <c r="H135" s="133"/>
      <c r="I135" s="85"/>
      <c r="J135" s="86"/>
    </row>
    <row r="136" spans="1:10" ht="15.6" x14ac:dyDescent="0.3">
      <c r="A136" s="130" t="s">
        <v>133</v>
      </c>
      <c r="B136" s="130"/>
      <c r="C136" s="133"/>
      <c r="D136" s="133"/>
      <c r="E136" s="133"/>
      <c r="F136" s="133"/>
      <c r="G136" s="133"/>
      <c r="H136" s="133"/>
      <c r="I136" s="85"/>
      <c r="J136" s="86"/>
    </row>
    <row r="137" spans="1:10" ht="15.6" x14ac:dyDescent="0.3">
      <c r="A137" s="130"/>
      <c r="B137" s="132"/>
      <c r="C137" s="132"/>
      <c r="D137" s="132"/>
      <c r="E137" s="132"/>
      <c r="F137" s="132"/>
      <c r="G137" s="132"/>
      <c r="H137" s="132"/>
      <c r="I137" s="82"/>
      <c r="J137" s="87"/>
    </row>
    <row r="138" spans="1:10" ht="30" x14ac:dyDescent="0.3">
      <c r="A138" s="134" t="s">
        <v>121</v>
      </c>
      <c r="B138" s="190" t="s">
        <v>122</v>
      </c>
      <c r="C138" s="190"/>
      <c r="D138" s="190"/>
      <c r="E138" s="135" t="s">
        <v>123</v>
      </c>
      <c r="F138" s="135" t="s">
        <v>124</v>
      </c>
      <c r="G138" s="135" t="s">
        <v>125</v>
      </c>
      <c r="H138" s="136" t="s">
        <v>92</v>
      </c>
    </row>
    <row r="139" spans="1:10" ht="15" x14ac:dyDescent="0.3">
      <c r="A139" s="134">
        <v>1</v>
      </c>
      <c r="B139" s="190" t="s">
        <v>126</v>
      </c>
      <c r="C139" s="190"/>
      <c r="D139" s="190"/>
      <c r="E139" s="137">
        <v>2585</v>
      </c>
      <c r="F139" s="137">
        <v>2585</v>
      </c>
      <c r="G139" s="137">
        <v>2585</v>
      </c>
      <c r="H139" s="134" t="s">
        <v>62</v>
      </c>
    </row>
    <row r="140" spans="1:10" ht="15" x14ac:dyDescent="0.3">
      <c r="A140" s="134">
        <f>A139+1</f>
        <v>2</v>
      </c>
      <c r="B140" s="190" t="s">
        <v>127</v>
      </c>
      <c r="C140" s="190"/>
      <c r="D140" s="190"/>
      <c r="E140" s="137">
        <v>6935</v>
      </c>
      <c r="F140" s="137">
        <v>6840</v>
      </c>
      <c r="G140" s="137">
        <v>6645</v>
      </c>
      <c r="H140" s="134" t="s">
        <v>62</v>
      </c>
    </row>
    <row r="141" spans="1:10" ht="15" x14ac:dyDescent="0.3">
      <c r="A141" s="134">
        <f>A140+1</f>
        <v>3</v>
      </c>
      <c r="B141" s="190" t="s">
        <v>128</v>
      </c>
      <c r="C141" s="190"/>
      <c r="D141" s="190"/>
      <c r="E141" s="137">
        <f>E140-E139</f>
        <v>4350</v>
      </c>
      <c r="F141" s="137">
        <f>F140-F139</f>
        <v>4255</v>
      </c>
      <c r="G141" s="137">
        <f>G140-G139</f>
        <v>4060</v>
      </c>
      <c r="H141" s="134" t="s">
        <v>62</v>
      </c>
    </row>
    <row r="142" spans="1:10" ht="15" x14ac:dyDescent="0.3">
      <c r="A142" s="134">
        <f>A141+1</f>
        <v>4</v>
      </c>
      <c r="B142" s="190" t="s">
        <v>129</v>
      </c>
      <c r="C142" s="190"/>
      <c r="D142" s="190"/>
      <c r="E142" s="138">
        <v>3</v>
      </c>
      <c r="F142" s="138">
        <v>3</v>
      </c>
      <c r="G142" s="138">
        <v>3</v>
      </c>
      <c r="H142" s="134" t="s">
        <v>130</v>
      </c>
    </row>
    <row r="143" spans="1:10" ht="15" x14ac:dyDescent="0.3">
      <c r="A143" s="134">
        <f>A142+1</f>
        <v>5</v>
      </c>
      <c r="B143" s="190" t="s">
        <v>131</v>
      </c>
      <c r="C143" s="190"/>
      <c r="D143" s="190"/>
      <c r="E143" s="138">
        <v>1450</v>
      </c>
      <c r="F143" s="138">
        <v>1418.33</v>
      </c>
      <c r="G143" s="138">
        <v>1353.33</v>
      </c>
      <c r="H143" s="140" t="s">
        <v>134</v>
      </c>
    </row>
    <row r="144" spans="1:10" ht="15" x14ac:dyDescent="0.3">
      <c r="A144" s="134">
        <f>A143+1</f>
        <v>6</v>
      </c>
      <c r="B144" s="190" t="s">
        <v>91</v>
      </c>
      <c r="C144" s="190"/>
      <c r="D144" s="190"/>
      <c r="E144" s="189">
        <v>1407.22</v>
      </c>
      <c r="F144" s="189"/>
      <c r="G144" s="189"/>
      <c r="H144" s="140" t="s">
        <v>134</v>
      </c>
    </row>
    <row r="145" spans="1:10" ht="15" x14ac:dyDescent="0.25">
      <c r="A145" s="132"/>
      <c r="B145" s="132"/>
      <c r="C145" s="132"/>
      <c r="D145" s="132"/>
      <c r="E145" s="132"/>
      <c r="F145" s="132"/>
      <c r="G145" s="132"/>
      <c r="H145" s="132"/>
      <c r="I145" s="83"/>
      <c r="J145" s="84"/>
    </row>
    <row r="146" spans="1:10" ht="15.6" x14ac:dyDescent="0.3">
      <c r="A146" s="130" t="s">
        <v>135</v>
      </c>
      <c r="B146" s="131"/>
      <c r="C146" s="133"/>
      <c r="D146" s="133"/>
      <c r="E146" s="133"/>
      <c r="F146" s="133"/>
      <c r="G146" s="133"/>
      <c r="H146" s="133"/>
      <c r="I146" s="85"/>
      <c r="J146" s="86"/>
    </row>
    <row r="147" spans="1:10" ht="15.6" x14ac:dyDescent="0.3">
      <c r="A147" s="130"/>
      <c r="B147" s="130"/>
      <c r="C147" s="133"/>
      <c r="D147" s="133"/>
      <c r="E147" s="133"/>
      <c r="F147" s="133"/>
      <c r="G147" s="133"/>
      <c r="H147" s="133"/>
      <c r="I147" s="85"/>
      <c r="J147" s="86"/>
    </row>
    <row r="148" spans="1:10" ht="15.6" x14ac:dyDescent="0.3">
      <c r="A148" s="130" t="s">
        <v>136</v>
      </c>
      <c r="B148" s="132"/>
      <c r="C148" s="132"/>
      <c r="D148" s="132"/>
      <c r="E148" s="132"/>
      <c r="F148" s="132"/>
      <c r="G148" s="132"/>
      <c r="H148" s="132"/>
      <c r="I148" s="82"/>
      <c r="J148" s="87"/>
    </row>
    <row r="149" spans="1:10" ht="30" x14ac:dyDescent="0.3">
      <c r="A149" s="134" t="s">
        <v>121</v>
      </c>
      <c r="B149" s="191" t="s">
        <v>122</v>
      </c>
      <c r="C149" s="192"/>
      <c r="D149" s="192"/>
      <c r="E149" s="135" t="s">
        <v>123</v>
      </c>
      <c r="F149" s="135" t="s">
        <v>124</v>
      </c>
      <c r="G149" s="135" t="s">
        <v>125</v>
      </c>
      <c r="H149" s="136" t="s">
        <v>92</v>
      </c>
    </row>
    <row r="150" spans="1:10" ht="15" x14ac:dyDescent="0.3">
      <c r="A150" s="134">
        <v>1</v>
      </c>
      <c r="B150" s="193" t="s">
        <v>126</v>
      </c>
      <c r="C150" s="194"/>
      <c r="D150" s="194"/>
      <c r="E150" s="137">
        <v>2575</v>
      </c>
      <c r="F150" s="137">
        <f>E150</f>
        <v>2575</v>
      </c>
      <c r="G150" s="137">
        <f>F150</f>
        <v>2575</v>
      </c>
      <c r="H150" s="134" t="s">
        <v>62</v>
      </c>
    </row>
    <row r="151" spans="1:10" ht="15" x14ac:dyDescent="0.3">
      <c r="A151" s="134">
        <f>A150+1</f>
        <v>2</v>
      </c>
      <c r="B151" s="191" t="s">
        <v>137</v>
      </c>
      <c r="C151" s="192"/>
      <c r="D151" s="192"/>
      <c r="E151" s="137">
        <v>7918</v>
      </c>
      <c r="F151" s="137">
        <v>7853</v>
      </c>
      <c r="G151" s="137">
        <v>7677</v>
      </c>
      <c r="H151" s="134" t="s">
        <v>62</v>
      </c>
    </row>
    <row r="152" spans="1:10" ht="15" x14ac:dyDescent="0.3">
      <c r="A152" s="134">
        <f>A151+1</f>
        <v>3</v>
      </c>
      <c r="B152" s="191" t="s">
        <v>138</v>
      </c>
      <c r="C152" s="192"/>
      <c r="D152" s="192"/>
      <c r="E152" s="137">
        <f>E151-E150</f>
        <v>5343</v>
      </c>
      <c r="F152" s="137">
        <f>F151-F150</f>
        <v>5278</v>
      </c>
      <c r="G152" s="137">
        <f>G151-G150</f>
        <v>5102</v>
      </c>
      <c r="H152" s="134" t="s">
        <v>62</v>
      </c>
    </row>
    <row r="153" spans="1:10" ht="15" x14ac:dyDescent="0.3">
      <c r="A153" s="134">
        <f>A152+1</f>
        <v>4</v>
      </c>
      <c r="B153" s="191" t="s">
        <v>129</v>
      </c>
      <c r="C153" s="192"/>
      <c r="D153" s="192"/>
      <c r="E153" s="138">
        <v>3</v>
      </c>
      <c r="F153" s="138">
        <v>3</v>
      </c>
      <c r="G153" s="138">
        <v>3</v>
      </c>
      <c r="H153" s="134" t="s">
        <v>130</v>
      </c>
    </row>
    <row r="154" spans="1:10" ht="15" x14ac:dyDescent="0.3">
      <c r="A154" s="134">
        <f>A153+1</f>
        <v>5</v>
      </c>
      <c r="B154" s="191" t="s">
        <v>131</v>
      </c>
      <c r="C154" s="192"/>
      <c r="D154" s="192"/>
      <c r="E154" s="139">
        <v>1781</v>
      </c>
      <c r="F154" s="139">
        <v>1759.3</v>
      </c>
      <c r="G154" s="139">
        <v>1700.7</v>
      </c>
      <c r="H154" s="138" t="s">
        <v>139</v>
      </c>
    </row>
    <row r="155" spans="1:10" ht="15" x14ac:dyDescent="0.3">
      <c r="A155" s="134">
        <f>A154+1</f>
        <v>6</v>
      </c>
      <c r="B155" s="191" t="s">
        <v>91</v>
      </c>
      <c r="C155" s="192"/>
      <c r="D155" s="192"/>
      <c r="E155" s="195">
        <v>1747</v>
      </c>
      <c r="F155" s="196"/>
      <c r="G155" s="197"/>
      <c r="H155" s="138" t="s">
        <v>139</v>
      </c>
    </row>
    <row r="156" spans="1:10" ht="15" x14ac:dyDescent="0.25">
      <c r="A156" s="132"/>
      <c r="B156" s="132"/>
      <c r="C156" s="132"/>
      <c r="D156" s="132"/>
      <c r="E156" s="132"/>
      <c r="F156" s="132"/>
      <c r="G156" s="132"/>
      <c r="H156" s="132"/>
      <c r="I156" s="83"/>
      <c r="J156" s="84"/>
    </row>
    <row r="157" spans="1:10" ht="15" x14ac:dyDescent="0.25">
      <c r="A157" s="141" t="s">
        <v>104</v>
      </c>
      <c r="B157" s="132"/>
      <c r="C157" s="132"/>
      <c r="D157" s="132"/>
      <c r="E157" s="132"/>
      <c r="F157" s="132"/>
      <c r="G157" s="132"/>
      <c r="H157" s="132"/>
      <c r="I157" s="83"/>
      <c r="J157" s="84"/>
    </row>
    <row r="158" spans="1:10" ht="15" x14ac:dyDescent="0.25">
      <c r="A158" s="141" t="s">
        <v>140</v>
      </c>
      <c r="B158" s="132"/>
      <c r="C158" s="132"/>
      <c r="D158" s="132"/>
      <c r="E158" s="132"/>
      <c r="F158" s="132"/>
      <c r="G158" s="132"/>
      <c r="H158" s="132"/>
      <c r="I158" s="83"/>
      <c r="J158" s="84"/>
    </row>
  </sheetData>
  <mergeCells count="82">
    <mergeCell ref="B153:D153"/>
    <mergeCell ref="B154:D154"/>
    <mergeCell ref="B155:D155"/>
    <mergeCell ref="E155:G155"/>
    <mergeCell ref="B128:D128"/>
    <mergeCell ref="B129:D129"/>
    <mergeCell ref="B130:D130"/>
    <mergeCell ref="B131:D131"/>
    <mergeCell ref="B132:D132"/>
    <mergeCell ref="B133:D133"/>
    <mergeCell ref="E133:G133"/>
    <mergeCell ref="B139:D139"/>
    <mergeCell ref="B140:D140"/>
    <mergeCell ref="B141:D141"/>
    <mergeCell ref="B142:D142"/>
    <mergeCell ref="B143:D143"/>
    <mergeCell ref="B149:D149"/>
    <mergeCell ref="B150:D150"/>
    <mergeCell ref="B151:D151"/>
    <mergeCell ref="B152:D152"/>
    <mergeCell ref="B144:D144"/>
    <mergeCell ref="E144:G144"/>
    <mergeCell ref="B138:D138"/>
    <mergeCell ref="B127:D127"/>
    <mergeCell ref="A115:D116"/>
    <mergeCell ref="E115:E116"/>
    <mergeCell ref="F115:F116"/>
    <mergeCell ref="G115:G116"/>
    <mergeCell ref="H115:H116"/>
    <mergeCell ref="A113:D114"/>
    <mergeCell ref="E113:E114"/>
    <mergeCell ref="F113:F114"/>
    <mergeCell ref="G113:G114"/>
    <mergeCell ref="H113:H114"/>
    <mergeCell ref="E109:E110"/>
    <mergeCell ref="F109:F110"/>
    <mergeCell ref="G109:G110"/>
    <mergeCell ref="H109:H110"/>
    <mergeCell ref="A111:D112"/>
    <mergeCell ref="E111:E112"/>
    <mergeCell ref="F111:F112"/>
    <mergeCell ref="G111:G112"/>
    <mergeCell ref="H111:H112"/>
    <mergeCell ref="A103:D103"/>
    <mergeCell ref="A104:D104"/>
    <mergeCell ref="A106:D106"/>
    <mergeCell ref="A108:D108"/>
    <mergeCell ref="A109:D110"/>
    <mergeCell ref="E89:E90"/>
    <mergeCell ref="F89:F90"/>
    <mergeCell ref="G89:G90"/>
    <mergeCell ref="H89:H90"/>
    <mergeCell ref="A102:D102"/>
    <mergeCell ref="E71:E72"/>
    <mergeCell ref="F71:F72"/>
    <mergeCell ref="G71:G72"/>
    <mergeCell ref="H71:H72"/>
    <mergeCell ref="A85:D85"/>
    <mergeCell ref="Y17:AC17"/>
    <mergeCell ref="P3:Q3"/>
    <mergeCell ref="A3:A4"/>
    <mergeCell ref="B3:E3"/>
    <mergeCell ref="H13:J13"/>
    <mergeCell ref="H3:J3"/>
    <mergeCell ref="X3:Y3"/>
    <mergeCell ref="T3:U3"/>
    <mergeCell ref="P16:R16"/>
    <mergeCell ref="S16:U16"/>
    <mergeCell ref="B19:D19"/>
    <mergeCell ref="A68:C68"/>
    <mergeCell ref="A69:C69"/>
    <mergeCell ref="A70:C70"/>
    <mergeCell ref="X17:X18"/>
    <mergeCell ref="B18:E18"/>
    <mergeCell ref="L39:M39"/>
    <mergeCell ref="G39:H39"/>
    <mergeCell ref="G35:H35"/>
    <mergeCell ref="A59:D61"/>
    <mergeCell ref="A62:H62"/>
    <mergeCell ref="B39:E39"/>
    <mergeCell ref="B40:D40"/>
    <mergeCell ref="A67:D67"/>
  </mergeCells>
  <pageMargins left="0.7" right="0.7" top="0.75" bottom="0.75" header="0.3" footer="0.3"/>
  <ignoredErrors>
    <ignoredError sqref="P21:P27 X20:X25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F416A-DB62-436C-BA85-1472776B5951}">
  <dimension ref="A1:Y51"/>
  <sheetViews>
    <sheetView tabSelected="1" zoomScale="53" zoomScaleNormal="70" workbookViewId="0">
      <selection sqref="A1:Y43"/>
    </sheetView>
  </sheetViews>
  <sheetFormatPr defaultRowHeight="14.4" x14ac:dyDescent="0.3"/>
  <cols>
    <col min="2" max="2" width="14.109375" customWidth="1"/>
    <col min="3" max="3" width="14.21875" customWidth="1"/>
    <col min="8" max="8" width="11.5546875" customWidth="1"/>
    <col min="17" max="17" width="23.6640625" customWidth="1"/>
    <col min="19" max="19" width="17.33203125" customWidth="1"/>
    <col min="20" max="20" width="23.109375" customWidth="1"/>
    <col min="21" max="21" width="16" customWidth="1"/>
    <col min="22" max="22" width="21.6640625" customWidth="1"/>
  </cols>
  <sheetData>
    <row r="1" spans="1:25" x14ac:dyDescent="0.3">
      <c r="A1" s="146" t="s">
        <v>141</v>
      </c>
      <c r="B1" s="146" t="s">
        <v>142</v>
      </c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</row>
    <row r="2" spans="1:25" x14ac:dyDescent="0.3">
      <c r="A2" s="146" t="s">
        <v>143</v>
      </c>
      <c r="B2" s="146" t="s">
        <v>177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7">
        <v>0</v>
      </c>
      <c r="Q2" s="148" t="s">
        <v>198</v>
      </c>
      <c r="R2" s="146"/>
      <c r="S2" s="146"/>
      <c r="T2" s="146"/>
      <c r="U2" s="146"/>
      <c r="V2" s="146"/>
      <c r="W2" s="146"/>
      <c r="X2" s="146"/>
      <c r="Y2" s="146"/>
    </row>
    <row r="3" spans="1:25" x14ac:dyDescent="0.3">
      <c r="A3" s="146" t="s">
        <v>144</v>
      </c>
      <c r="B3" s="146" t="s">
        <v>145</v>
      </c>
      <c r="C3" s="146" t="s">
        <v>146</v>
      </c>
      <c r="D3" s="147" t="s">
        <v>147</v>
      </c>
      <c r="E3" s="147" t="s">
        <v>148</v>
      </c>
      <c r="F3" s="146" t="s">
        <v>146</v>
      </c>
      <c r="G3" s="146"/>
      <c r="H3" s="146"/>
      <c r="I3" s="146"/>
      <c r="J3" s="146"/>
      <c r="K3" s="146"/>
      <c r="L3" s="146"/>
      <c r="M3" s="146"/>
      <c r="N3" s="146"/>
      <c r="O3" s="146"/>
      <c r="P3" s="147">
        <v>1</v>
      </c>
      <c r="Q3" s="146" t="s">
        <v>178</v>
      </c>
      <c r="R3" s="146"/>
      <c r="S3" s="146"/>
      <c r="T3" s="146"/>
      <c r="U3" s="146"/>
      <c r="V3" s="146"/>
      <c r="W3" s="146"/>
      <c r="X3" s="146"/>
      <c r="Y3" s="146"/>
    </row>
    <row r="4" spans="1:25" x14ac:dyDescent="0.3">
      <c r="A4" s="146"/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7">
        <v>2</v>
      </c>
      <c r="Q4" s="146" t="s">
        <v>179</v>
      </c>
      <c r="R4" s="146"/>
      <c r="S4" s="146"/>
      <c r="T4" s="146"/>
      <c r="U4" s="146"/>
      <c r="V4" s="146"/>
      <c r="W4" s="146"/>
      <c r="X4" s="146"/>
      <c r="Y4" s="146"/>
    </row>
    <row r="5" spans="1:25" x14ac:dyDescent="0.3">
      <c r="A5" s="146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7">
        <v>3</v>
      </c>
      <c r="Q5" s="146" t="s">
        <v>180</v>
      </c>
      <c r="R5" s="146"/>
      <c r="S5" s="146"/>
      <c r="T5" s="146"/>
      <c r="U5" s="146"/>
      <c r="V5" s="146"/>
      <c r="W5" s="146"/>
      <c r="X5" s="146"/>
      <c r="Y5" s="146"/>
    </row>
    <row r="6" spans="1:25" x14ac:dyDescent="0.3">
      <c r="A6" s="200" t="s">
        <v>149</v>
      </c>
      <c r="B6" s="200"/>
      <c r="C6" s="147">
        <v>20</v>
      </c>
      <c r="D6" s="147" t="s">
        <v>150</v>
      </c>
      <c r="E6" s="146"/>
      <c r="F6" s="146"/>
      <c r="G6" s="146" t="s">
        <v>151</v>
      </c>
      <c r="H6" s="146"/>
      <c r="I6" s="146"/>
      <c r="J6" s="146"/>
      <c r="K6" s="146"/>
      <c r="L6" s="146"/>
      <c r="M6" s="146"/>
      <c r="N6" s="146"/>
      <c r="O6" s="146"/>
      <c r="P6" s="147">
        <v>4</v>
      </c>
      <c r="Q6" s="146" t="s">
        <v>181</v>
      </c>
      <c r="R6" s="147" t="s">
        <v>183</v>
      </c>
      <c r="S6" s="146" t="s">
        <v>184</v>
      </c>
      <c r="T6" s="147">
        <v>3</v>
      </c>
      <c r="U6" s="147">
        <v>3</v>
      </c>
      <c r="V6" s="147" t="s">
        <v>186</v>
      </c>
      <c r="W6" s="147">
        <v>1</v>
      </c>
      <c r="X6" s="146" t="s">
        <v>189</v>
      </c>
      <c r="Y6" s="146"/>
    </row>
    <row r="7" spans="1:25" x14ac:dyDescent="0.3">
      <c r="A7" s="200" t="s">
        <v>152</v>
      </c>
      <c r="B7" s="200"/>
      <c r="C7" s="147" t="s">
        <v>153</v>
      </c>
      <c r="D7" s="147" t="s">
        <v>154</v>
      </c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7">
        <v>5</v>
      </c>
      <c r="Q7" s="146" t="s">
        <v>185</v>
      </c>
      <c r="R7" s="146"/>
      <c r="S7" s="146"/>
      <c r="T7" s="147">
        <v>7</v>
      </c>
      <c r="U7" s="147">
        <v>3</v>
      </c>
      <c r="V7" s="147" t="s">
        <v>186</v>
      </c>
      <c r="W7" s="146"/>
      <c r="X7" s="146"/>
      <c r="Y7" s="146"/>
    </row>
    <row r="8" spans="1:25" ht="15" thickBot="1" x14ac:dyDescent="0.35">
      <c r="A8" s="200" t="s">
        <v>155</v>
      </c>
      <c r="B8" s="200"/>
      <c r="C8" s="147">
        <v>2.6</v>
      </c>
      <c r="D8" s="146"/>
      <c r="E8" s="146"/>
      <c r="F8" s="146"/>
      <c r="G8" s="79" t="s">
        <v>4</v>
      </c>
      <c r="H8" s="204" t="s">
        <v>50</v>
      </c>
      <c r="I8" s="204"/>
      <c r="J8" s="146"/>
      <c r="K8" s="79" t="s">
        <v>4</v>
      </c>
      <c r="L8" s="204" t="s">
        <v>81</v>
      </c>
      <c r="M8" s="204"/>
      <c r="N8" s="146"/>
      <c r="O8" s="146"/>
      <c r="P8" s="146" t="s">
        <v>182</v>
      </c>
      <c r="Q8" s="146" t="s">
        <v>186</v>
      </c>
      <c r="R8" s="146"/>
      <c r="S8" s="146"/>
      <c r="T8" s="205">
        <v>21</v>
      </c>
      <c r="U8" s="205">
        <v>3</v>
      </c>
      <c r="V8" s="205" t="s">
        <v>186</v>
      </c>
      <c r="W8" s="206"/>
      <c r="X8" s="206"/>
      <c r="Y8" s="146" t="s">
        <v>183</v>
      </c>
    </row>
    <row r="9" spans="1:25" x14ac:dyDescent="0.3">
      <c r="A9" s="200" t="s">
        <v>156</v>
      </c>
      <c r="B9" s="200"/>
      <c r="C9" s="147">
        <v>2.5</v>
      </c>
      <c r="D9" s="146"/>
      <c r="E9" s="146"/>
      <c r="F9" s="146"/>
      <c r="G9" s="80" t="s">
        <v>13</v>
      </c>
      <c r="H9" s="204" t="s">
        <v>59</v>
      </c>
      <c r="I9" s="204"/>
      <c r="J9" s="146"/>
      <c r="K9" s="80" t="s">
        <v>13</v>
      </c>
      <c r="L9" s="204" t="s">
        <v>59</v>
      </c>
      <c r="M9" s="204"/>
      <c r="N9" s="146"/>
      <c r="O9" s="146"/>
      <c r="P9" s="146"/>
      <c r="Q9" s="146" t="s">
        <v>187</v>
      </c>
      <c r="R9" s="146"/>
      <c r="S9" s="146"/>
      <c r="T9" s="146"/>
      <c r="U9" s="147">
        <f>SUM(U6:U8)</f>
        <v>9</v>
      </c>
      <c r="V9" s="147" t="s">
        <v>186</v>
      </c>
      <c r="W9" s="147">
        <v>1</v>
      </c>
      <c r="X9" s="146" t="s">
        <v>189</v>
      </c>
      <c r="Y9" s="146"/>
    </row>
    <row r="10" spans="1:25" x14ac:dyDescent="0.3">
      <c r="A10" s="200" t="s">
        <v>157</v>
      </c>
      <c r="B10" s="200"/>
      <c r="C10" s="150">
        <f>C8*H27+H26*C9</f>
        <v>2.5666666666666673</v>
      </c>
      <c r="D10" s="146"/>
      <c r="E10" s="146"/>
      <c r="F10" s="146"/>
      <c r="G10" s="81" t="s">
        <v>61</v>
      </c>
      <c r="H10" s="149" t="s">
        <v>63</v>
      </c>
      <c r="I10" s="149" t="s">
        <v>158</v>
      </c>
      <c r="J10" s="146"/>
      <c r="K10" s="81" t="s">
        <v>61</v>
      </c>
      <c r="L10" s="149" t="s">
        <v>63</v>
      </c>
      <c r="M10" s="149" t="s">
        <v>158</v>
      </c>
      <c r="N10" s="146"/>
      <c r="O10" s="146"/>
      <c r="P10" s="146"/>
      <c r="Q10" s="146"/>
      <c r="R10" s="146"/>
      <c r="S10" s="146"/>
      <c r="T10" s="146" t="s">
        <v>190</v>
      </c>
      <c r="U10" s="146">
        <f>C34*U9</f>
        <v>1.4137166941154069E-2</v>
      </c>
      <c r="V10" s="147" t="s">
        <v>186</v>
      </c>
      <c r="W10" s="146">
        <f>C31</f>
        <v>2.5479999999999999E-3</v>
      </c>
      <c r="X10" s="146" t="s">
        <v>189</v>
      </c>
      <c r="Y10" s="146"/>
    </row>
    <row r="11" spans="1:25" x14ac:dyDescent="0.3">
      <c r="A11" s="200" t="s">
        <v>159</v>
      </c>
      <c r="B11" s="200"/>
      <c r="C11" s="150">
        <f>C23-(C18+C15)</f>
        <v>1811.1851851851857</v>
      </c>
      <c r="D11" s="147" t="s">
        <v>158</v>
      </c>
      <c r="E11" s="146"/>
      <c r="F11" s="146"/>
      <c r="G11" s="149">
        <v>76.2</v>
      </c>
      <c r="H11" s="149">
        <v>0</v>
      </c>
      <c r="I11" s="151">
        <f>$I$22*H11/100</f>
        <v>0</v>
      </c>
      <c r="J11" s="146"/>
      <c r="K11" s="149">
        <v>76.2</v>
      </c>
      <c r="L11" s="149">
        <v>0</v>
      </c>
      <c r="M11" s="149">
        <v>0</v>
      </c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</row>
    <row r="12" spans="1:25" x14ac:dyDescent="0.3">
      <c r="A12" s="203"/>
      <c r="B12" s="203"/>
      <c r="C12" s="150"/>
      <c r="D12" s="146"/>
      <c r="E12" s="146"/>
      <c r="F12" s="146"/>
      <c r="G12" s="149">
        <v>38.1</v>
      </c>
      <c r="H12" s="149">
        <v>0</v>
      </c>
      <c r="I12" s="151">
        <f t="shared" ref="I12:I21" si="0">$I$22*H12/100</f>
        <v>0</v>
      </c>
      <c r="J12" s="146"/>
      <c r="K12" s="149">
        <v>38.1</v>
      </c>
      <c r="L12" s="149">
        <v>0</v>
      </c>
      <c r="M12" s="149">
        <v>0</v>
      </c>
      <c r="N12" s="146"/>
      <c r="O12" s="146"/>
      <c r="P12" s="146"/>
      <c r="Q12" s="146"/>
      <c r="R12" s="146"/>
      <c r="S12" s="146"/>
      <c r="T12" s="146" t="s">
        <v>191</v>
      </c>
      <c r="U12" s="146">
        <f>U10+W10</f>
        <v>1.6685166941154069E-2</v>
      </c>
      <c r="V12" s="147" t="s">
        <v>171</v>
      </c>
      <c r="W12" s="146"/>
      <c r="X12" s="146"/>
      <c r="Y12" s="146"/>
    </row>
    <row r="13" spans="1:25" x14ac:dyDescent="0.3">
      <c r="A13" s="146"/>
      <c r="B13" s="146"/>
      <c r="C13" s="146"/>
      <c r="D13" s="146"/>
      <c r="E13" s="146"/>
      <c r="F13" s="146"/>
      <c r="G13" s="149">
        <v>19.100000000000001</v>
      </c>
      <c r="H13" s="149">
        <v>2.5</v>
      </c>
      <c r="I13" s="151">
        <f t="shared" si="0"/>
        <v>30.18641975308643</v>
      </c>
      <c r="J13" s="146"/>
      <c r="K13" s="149">
        <v>19.100000000000001</v>
      </c>
      <c r="L13" s="149">
        <v>0</v>
      </c>
      <c r="M13" s="149">
        <v>0</v>
      </c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</row>
    <row r="14" spans="1:25" x14ac:dyDescent="0.3">
      <c r="A14" s="200" t="s">
        <v>160</v>
      </c>
      <c r="B14" s="200"/>
      <c r="C14" s="152">
        <v>0.02</v>
      </c>
      <c r="D14" s="146"/>
      <c r="E14" s="146"/>
      <c r="F14" s="146"/>
      <c r="G14" s="149">
        <v>9.5</v>
      </c>
      <c r="H14" s="149">
        <v>52.5</v>
      </c>
      <c r="I14" s="151">
        <f t="shared" si="0"/>
        <v>633.91481481481503</v>
      </c>
      <c r="J14" s="146"/>
      <c r="K14" s="149">
        <v>9.5</v>
      </c>
      <c r="L14" s="149">
        <v>0</v>
      </c>
      <c r="M14" s="149">
        <v>0</v>
      </c>
      <c r="N14" s="146"/>
      <c r="O14" s="146"/>
      <c r="P14" s="146"/>
      <c r="Q14" s="146"/>
      <c r="R14" s="146"/>
      <c r="S14" s="155" t="s">
        <v>192</v>
      </c>
      <c r="T14" s="149" t="s">
        <v>197</v>
      </c>
      <c r="U14" s="155" t="s">
        <v>193</v>
      </c>
      <c r="V14" s="149" t="s">
        <v>194</v>
      </c>
      <c r="W14" s="146"/>
      <c r="X14" s="146"/>
      <c r="Y14" s="146"/>
    </row>
    <row r="15" spans="1:25" x14ac:dyDescent="0.3">
      <c r="A15" s="200" t="s">
        <v>161</v>
      </c>
      <c r="B15" s="200"/>
      <c r="C15" s="147">
        <v>205</v>
      </c>
      <c r="D15" s="146" t="s">
        <v>158</v>
      </c>
      <c r="E15" s="146"/>
      <c r="F15" s="146"/>
      <c r="G15" s="149">
        <v>4.76</v>
      </c>
      <c r="H15" s="149">
        <v>40</v>
      </c>
      <c r="I15" s="151">
        <f t="shared" si="0"/>
        <v>482.98271604938287</v>
      </c>
      <c r="J15" s="146"/>
      <c r="K15" s="149">
        <v>4.76</v>
      </c>
      <c r="L15" s="149">
        <v>5</v>
      </c>
      <c r="M15" s="153">
        <f>$M$22*L15/100</f>
        <v>30.18641975308643</v>
      </c>
      <c r="N15" s="146"/>
      <c r="O15" s="146"/>
      <c r="P15" s="146"/>
      <c r="Q15" s="146"/>
      <c r="R15" s="146"/>
      <c r="S15" s="155" t="s">
        <v>136</v>
      </c>
      <c r="T15" s="207">
        <f>U12</f>
        <v>1.6685166941154069E-2</v>
      </c>
      <c r="U15" s="153">
        <f>C11*H26</f>
        <v>603.72839506172863</v>
      </c>
      <c r="V15" s="153">
        <f>U15*$T$15</f>
        <v>10.073309058719959</v>
      </c>
      <c r="W15" s="146"/>
      <c r="X15" s="146"/>
      <c r="Y15" s="146"/>
    </row>
    <row r="16" spans="1:25" x14ac:dyDescent="0.3">
      <c r="A16" s="200" t="s">
        <v>162</v>
      </c>
      <c r="B16" s="200"/>
      <c r="C16" s="147">
        <f>(0.54-0.61)*(28-25)/(30-25)+0.61</f>
        <v>0.56800000000000006</v>
      </c>
      <c r="D16" s="146"/>
      <c r="E16" s="146"/>
      <c r="F16" s="146"/>
      <c r="G16" s="149">
        <v>2.38</v>
      </c>
      <c r="H16" s="149">
        <v>5</v>
      </c>
      <c r="I16" s="151">
        <f t="shared" si="0"/>
        <v>60.372839506172859</v>
      </c>
      <c r="J16" s="146"/>
      <c r="K16" s="149">
        <v>2.38</v>
      </c>
      <c r="L16" s="149">
        <v>7.5</v>
      </c>
      <c r="M16" s="153">
        <f t="shared" ref="M16:M21" si="1">$M$22*L16/100</f>
        <v>45.279629629629646</v>
      </c>
      <c r="N16" s="146"/>
      <c r="O16" s="146"/>
      <c r="P16" s="146"/>
      <c r="Q16" s="146"/>
      <c r="R16" s="146"/>
      <c r="S16" s="155" t="s">
        <v>195</v>
      </c>
      <c r="T16" s="208"/>
      <c r="U16" s="153">
        <f>C11*H27*0.5</f>
        <v>603.72839506172863</v>
      </c>
      <c r="V16" s="153">
        <f t="shared" ref="V16:V19" si="2">U16*$T$15</f>
        <v>10.073309058719959</v>
      </c>
      <c r="W16" s="146"/>
      <c r="X16" s="146"/>
      <c r="Y16" s="146"/>
    </row>
    <row r="17" spans="1:25" x14ac:dyDescent="0.3">
      <c r="A17" s="148"/>
      <c r="B17" s="148"/>
      <c r="C17" s="146"/>
      <c r="D17" s="146"/>
      <c r="E17" s="146"/>
      <c r="F17" s="146"/>
      <c r="G17" s="149">
        <v>1.19</v>
      </c>
      <c r="H17" s="149">
        <v>0</v>
      </c>
      <c r="I17" s="151">
        <f t="shared" si="0"/>
        <v>0</v>
      </c>
      <c r="J17" s="146"/>
      <c r="K17" s="149">
        <v>1.19</v>
      </c>
      <c r="L17" s="149">
        <v>15</v>
      </c>
      <c r="M17" s="153">
        <f t="shared" si="1"/>
        <v>90.559259259259292</v>
      </c>
      <c r="N17" s="146"/>
      <c r="O17" s="146"/>
      <c r="P17" s="146"/>
      <c r="Q17" s="146"/>
      <c r="R17" s="146"/>
      <c r="S17" s="155" t="s">
        <v>196</v>
      </c>
      <c r="T17" s="208"/>
      <c r="U17" s="153">
        <f>U16</f>
        <v>603.72839506172863</v>
      </c>
      <c r="V17" s="153">
        <f t="shared" si="2"/>
        <v>10.073309058719959</v>
      </c>
      <c r="W17" s="146"/>
      <c r="X17" s="146"/>
      <c r="Y17" s="146"/>
    </row>
    <row r="18" spans="1:25" x14ac:dyDescent="0.3">
      <c r="A18" s="200" t="s">
        <v>163</v>
      </c>
      <c r="B18" s="200"/>
      <c r="C18" s="147">
        <f>ROUNDUP(C15/C16,1)</f>
        <v>361</v>
      </c>
      <c r="D18" s="146" t="s">
        <v>158</v>
      </c>
      <c r="E18" s="146"/>
      <c r="F18" s="146"/>
      <c r="G18" s="149">
        <v>0.59</v>
      </c>
      <c r="H18" s="149">
        <v>0</v>
      </c>
      <c r="I18" s="151">
        <f t="shared" si="0"/>
        <v>0</v>
      </c>
      <c r="J18" s="146"/>
      <c r="K18" s="149">
        <v>0.59</v>
      </c>
      <c r="L18" s="149">
        <v>25.5</v>
      </c>
      <c r="M18" s="153">
        <f t="shared" si="1"/>
        <v>153.9507407407408</v>
      </c>
      <c r="N18" s="146"/>
      <c r="O18" s="146"/>
      <c r="P18" s="146"/>
      <c r="Q18" s="146"/>
      <c r="R18" s="146"/>
      <c r="S18" s="155" t="s">
        <v>174</v>
      </c>
      <c r="T18" s="208"/>
      <c r="U18" s="149">
        <f>C18</f>
        <v>361</v>
      </c>
      <c r="V18" s="153">
        <f t="shared" si="2"/>
        <v>6.0233452657566193</v>
      </c>
      <c r="W18" s="146"/>
      <c r="X18" s="146"/>
      <c r="Y18" s="146"/>
    </row>
    <row r="19" spans="1:25" x14ac:dyDescent="0.3">
      <c r="A19" s="200" t="s">
        <v>164</v>
      </c>
      <c r="B19" s="200"/>
      <c r="C19" s="147" t="s">
        <v>165</v>
      </c>
      <c r="D19" s="147" t="s">
        <v>166</v>
      </c>
      <c r="E19" s="146"/>
      <c r="F19" s="146"/>
      <c r="G19" s="149">
        <v>0.29699999999999999</v>
      </c>
      <c r="H19" s="149">
        <v>0</v>
      </c>
      <c r="I19" s="151">
        <f t="shared" si="0"/>
        <v>0</v>
      </c>
      <c r="J19" s="146"/>
      <c r="K19" s="149">
        <v>0.29699999999999999</v>
      </c>
      <c r="L19" s="149">
        <v>28</v>
      </c>
      <c r="M19" s="153">
        <f t="shared" si="1"/>
        <v>169.04395061728403</v>
      </c>
      <c r="N19" s="146"/>
      <c r="O19" s="146"/>
      <c r="P19" s="146"/>
      <c r="Q19" s="146"/>
      <c r="R19" s="146"/>
      <c r="S19" s="155" t="s">
        <v>175</v>
      </c>
      <c r="T19" s="209"/>
      <c r="U19" s="149">
        <f>C15</f>
        <v>205</v>
      </c>
      <c r="V19" s="153">
        <f t="shared" si="2"/>
        <v>3.420459222936584</v>
      </c>
      <c r="W19" s="146"/>
      <c r="X19" s="146"/>
      <c r="Y19" s="146"/>
    </row>
    <row r="20" spans="1:25" x14ac:dyDescent="0.3">
      <c r="A20" s="200" t="s">
        <v>167</v>
      </c>
      <c r="B20" s="200"/>
      <c r="C20" s="147">
        <v>3.15</v>
      </c>
      <c r="D20" s="146"/>
      <c r="E20" s="146"/>
      <c r="F20" s="146"/>
      <c r="G20" s="149">
        <v>0.14899999999999999</v>
      </c>
      <c r="H20" s="149">
        <v>0</v>
      </c>
      <c r="I20" s="151">
        <f t="shared" si="0"/>
        <v>0</v>
      </c>
      <c r="J20" s="146"/>
      <c r="K20" s="149">
        <v>0.14899999999999999</v>
      </c>
      <c r="L20" s="149">
        <v>14</v>
      </c>
      <c r="M20" s="153">
        <f t="shared" si="1"/>
        <v>84.521975308642013</v>
      </c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</row>
    <row r="21" spans="1:25" x14ac:dyDescent="0.3">
      <c r="A21" s="148"/>
      <c r="B21" s="148"/>
      <c r="C21" s="146"/>
      <c r="D21" s="146"/>
      <c r="E21" s="146"/>
      <c r="F21" s="146"/>
      <c r="G21" s="149">
        <v>0</v>
      </c>
      <c r="H21" s="149">
        <v>0</v>
      </c>
      <c r="I21" s="151">
        <f t="shared" si="0"/>
        <v>0</v>
      </c>
      <c r="J21" s="146"/>
      <c r="K21" s="149" t="s">
        <v>85</v>
      </c>
      <c r="L21" s="149">
        <v>5</v>
      </c>
      <c r="M21" s="153">
        <f t="shared" si="1"/>
        <v>30.18641975308643</v>
      </c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</row>
    <row r="22" spans="1:25" x14ac:dyDescent="0.3">
      <c r="A22" s="148"/>
      <c r="B22" s="148"/>
      <c r="C22" s="146"/>
      <c r="D22" s="146"/>
      <c r="E22" s="146"/>
      <c r="F22" s="146"/>
      <c r="G22" s="201" t="s">
        <v>72</v>
      </c>
      <c r="H22" s="202"/>
      <c r="I22" s="149">
        <f>C11*H27</f>
        <v>1207.4567901234573</v>
      </c>
      <c r="J22" s="146"/>
      <c r="K22" s="201" t="s">
        <v>72</v>
      </c>
      <c r="L22" s="202"/>
      <c r="M22" s="149">
        <f>H26*C11</f>
        <v>603.72839506172863</v>
      </c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</row>
    <row r="23" spans="1:25" x14ac:dyDescent="0.3">
      <c r="A23" s="200" t="s">
        <v>168</v>
      </c>
      <c r="B23" s="200"/>
      <c r="C23" s="154">
        <f>10*C10*(100-2)+(C18*(1-(C10/C20)))-(C15*(2-1))</f>
        <v>2377.1851851851857</v>
      </c>
      <c r="D23" s="146" t="s">
        <v>158</v>
      </c>
      <c r="E23" s="146"/>
      <c r="F23" s="146"/>
      <c r="G23" s="146"/>
      <c r="H23" s="146"/>
      <c r="I23" s="146"/>
      <c r="J23" s="146"/>
      <c r="K23" s="146"/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</row>
    <row r="24" spans="1:25" x14ac:dyDescent="0.3">
      <c r="A24" s="199"/>
      <c r="B24" s="199"/>
      <c r="C24" s="147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</row>
    <row r="25" spans="1:25" x14ac:dyDescent="0.3">
      <c r="A25" s="199"/>
      <c r="B25" s="199"/>
      <c r="C25" s="146"/>
      <c r="D25" s="146"/>
      <c r="E25" s="146"/>
      <c r="F25" s="146"/>
      <c r="G25" s="201" t="s">
        <v>83</v>
      </c>
      <c r="H25" s="202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</row>
    <row r="26" spans="1:25" x14ac:dyDescent="0.3">
      <c r="A26" s="199"/>
      <c r="B26" s="199"/>
      <c r="C26" s="146"/>
      <c r="D26" s="146"/>
      <c r="E26" s="146"/>
      <c r="F26" s="146"/>
      <c r="G26" s="155" t="s">
        <v>77</v>
      </c>
      <c r="H26" s="153">
        <v>0.33333333333333337</v>
      </c>
      <c r="I26" s="146"/>
      <c r="J26" s="146"/>
      <c r="K26" s="146"/>
      <c r="L26" s="146"/>
      <c r="M26" s="146"/>
      <c r="N26" s="146"/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</row>
    <row r="27" spans="1:25" x14ac:dyDescent="0.3">
      <c r="A27" s="199"/>
      <c r="B27" s="199"/>
      <c r="C27" s="146"/>
      <c r="D27" s="146"/>
      <c r="E27" s="146"/>
      <c r="F27" s="146"/>
      <c r="G27" s="155" t="s">
        <v>80</v>
      </c>
      <c r="H27" s="153">
        <v>0.66666666666666674</v>
      </c>
      <c r="I27" s="146"/>
      <c r="J27" s="146"/>
      <c r="K27" s="146"/>
      <c r="L27" s="146"/>
      <c r="M27" s="146"/>
      <c r="N27" s="146"/>
      <c r="O27" s="146"/>
      <c r="P27" s="146"/>
      <c r="Q27" s="146"/>
      <c r="R27" s="146"/>
      <c r="S27" s="146"/>
      <c r="T27" s="146"/>
      <c r="U27" s="146"/>
      <c r="V27" s="146"/>
      <c r="W27" s="146"/>
      <c r="X27" s="146"/>
      <c r="Y27" s="146"/>
    </row>
    <row r="28" spans="1:25" x14ac:dyDescent="0.3">
      <c r="A28" s="199"/>
      <c r="B28" s="199"/>
      <c r="C28" s="146"/>
      <c r="D28" s="146"/>
      <c r="E28" s="146"/>
      <c r="F28" s="14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</row>
    <row r="29" spans="1:25" x14ac:dyDescent="0.3">
      <c r="A29" s="199"/>
      <c r="B29" s="199"/>
      <c r="C29" s="146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</row>
    <row r="30" spans="1:25" x14ac:dyDescent="0.3">
      <c r="A30" s="199" t="s">
        <v>169</v>
      </c>
      <c r="B30" s="199"/>
      <c r="C30" s="146">
        <f>14*14*13</f>
        <v>2548</v>
      </c>
      <c r="D30" s="146" t="s">
        <v>170</v>
      </c>
      <c r="E30" s="146"/>
      <c r="F30" s="146"/>
      <c r="G30" s="146"/>
      <c r="H30" s="146"/>
      <c r="I30" s="146"/>
      <c r="J30" s="146"/>
      <c r="K30" s="146"/>
      <c r="L30" s="146"/>
      <c r="M30" s="146"/>
      <c r="N30" s="146"/>
      <c r="O30" s="146"/>
      <c r="P30" s="146"/>
      <c r="Q30" s="146"/>
      <c r="R30" s="146"/>
      <c r="S30" s="146"/>
      <c r="T30" s="146"/>
      <c r="U30" s="146"/>
      <c r="V30" s="146"/>
      <c r="W30" s="146"/>
      <c r="X30" s="146"/>
      <c r="Y30" s="146"/>
    </row>
    <row r="31" spans="1:25" x14ac:dyDescent="0.3">
      <c r="A31" s="199"/>
      <c r="B31" s="199"/>
      <c r="C31" s="146">
        <f>C30/(10^6)</f>
        <v>2.5479999999999999E-3</v>
      </c>
      <c r="D31" s="146" t="s">
        <v>171</v>
      </c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</row>
    <row r="32" spans="1:25" x14ac:dyDescent="0.3">
      <c r="A32" s="199"/>
      <c r="B32" s="199"/>
      <c r="C32" s="146"/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6"/>
      <c r="Y32" s="146"/>
    </row>
    <row r="33" spans="1:25" x14ac:dyDescent="0.3">
      <c r="A33" s="199" t="s">
        <v>188</v>
      </c>
      <c r="B33" s="199"/>
      <c r="C33" s="146">
        <f>PI()*(10^2)*20/4</f>
        <v>1570.7963267948967</v>
      </c>
      <c r="D33" s="146" t="s">
        <v>170</v>
      </c>
      <c r="E33" s="146"/>
      <c r="F33" s="146"/>
      <c r="G33" s="146"/>
      <c r="H33" s="146"/>
      <c r="I33" s="146"/>
      <c r="J33" s="146"/>
      <c r="K33" s="146"/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</row>
    <row r="34" spans="1:25" x14ac:dyDescent="0.3">
      <c r="A34" s="199"/>
      <c r="B34" s="199"/>
      <c r="C34" s="146">
        <f>C33/(10^6)</f>
        <v>1.5707963267948967E-3</v>
      </c>
      <c r="D34" s="146" t="s">
        <v>171</v>
      </c>
      <c r="E34" s="146"/>
      <c r="F34" s="146"/>
      <c r="G34" s="146"/>
      <c r="H34" s="146"/>
      <c r="I34" s="146"/>
      <c r="J34" s="146"/>
      <c r="K34" s="146"/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</row>
    <row r="35" spans="1:25" x14ac:dyDescent="0.3">
      <c r="A35" s="199"/>
      <c r="B35" s="199"/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</row>
    <row r="36" spans="1:25" x14ac:dyDescent="0.3">
      <c r="A36" s="199"/>
      <c r="B36" s="199"/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</row>
    <row r="37" spans="1:25" x14ac:dyDescent="0.3">
      <c r="A37" s="210" t="s">
        <v>172</v>
      </c>
      <c r="B37" s="210"/>
      <c r="C37" s="211" t="s">
        <v>173</v>
      </c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</row>
    <row r="38" spans="1:25" x14ac:dyDescent="0.3">
      <c r="A38" s="212" t="s">
        <v>174</v>
      </c>
      <c r="B38" s="212"/>
      <c r="C38" s="153">
        <f>C18*C31</f>
        <v>0.91982799999999998</v>
      </c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</row>
    <row r="39" spans="1:25" x14ac:dyDescent="0.3">
      <c r="A39" s="212" t="s">
        <v>175</v>
      </c>
      <c r="B39" s="212"/>
      <c r="C39" s="153">
        <f>C15*C31</f>
        <v>0.52234000000000003</v>
      </c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6"/>
      <c r="Q39" s="146"/>
      <c r="R39" s="146"/>
      <c r="S39" s="146"/>
      <c r="T39" s="146"/>
      <c r="U39" s="146"/>
      <c r="V39" s="146"/>
      <c r="W39" s="146"/>
      <c r="X39" s="146"/>
      <c r="Y39" s="146"/>
    </row>
    <row r="40" spans="1:25" x14ac:dyDescent="0.3">
      <c r="A40" s="212" t="s">
        <v>136</v>
      </c>
      <c r="B40" s="212"/>
      <c r="C40" s="153">
        <f>M22*C31</f>
        <v>1.5382999506172845</v>
      </c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</row>
    <row r="41" spans="1:25" x14ac:dyDescent="0.3">
      <c r="A41" s="212" t="s">
        <v>176</v>
      </c>
      <c r="B41" s="212"/>
      <c r="C41" s="153">
        <f>I22*C31</f>
        <v>3.0765999012345691</v>
      </c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6"/>
      <c r="Q41" s="146"/>
      <c r="R41" s="146"/>
      <c r="S41" s="146"/>
      <c r="T41" s="146"/>
      <c r="U41" s="146"/>
      <c r="V41" s="146"/>
      <c r="W41" s="146"/>
      <c r="X41" s="146"/>
      <c r="Y41" s="146"/>
    </row>
    <row r="42" spans="1:25" x14ac:dyDescent="0.3">
      <c r="A42" s="199"/>
      <c r="B42" s="199"/>
      <c r="C42" s="146"/>
      <c r="D42" s="146"/>
      <c r="E42" s="146"/>
      <c r="F42" s="146"/>
      <c r="G42" s="146"/>
      <c r="H42" s="146"/>
      <c r="I42" s="146"/>
      <c r="J42" s="146"/>
      <c r="K42" s="146"/>
      <c r="L42" s="146"/>
      <c r="M42" s="146"/>
      <c r="N42" s="146"/>
      <c r="O42" s="146"/>
      <c r="P42" s="146"/>
      <c r="Q42" s="146"/>
      <c r="R42" s="146"/>
      <c r="S42" s="146"/>
      <c r="T42" s="146"/>
      <c r="U42" s="146"/>
      <c r="V42" s="146"/>
      <c r="W42" s="146"/>
      <c r="X42" s="146"/>
      <c r="Y42" s="146"/>
    </row>
    <row r="43" spans="1:25" x14ac:dyDescent="0.3">
      <c r="A43" s="199"/>
      <c r="B43" s="199"/>
      <c r="C43" s="146"/>
      <c r="D43" s="146"/>
      <c r="E43" s="146"/>
      <c r="F43" s="146"/>
      <c r="G43" s="146"/>
      <c r="H43" s="146">
        <v>0</v>
      </c>
      <c r="I43" s="146"/>
      <c r="J43" s="146"/>
      <c r="K43" s="146"/>
      <c r="L43" s="146"/>
      <c r="M43" s="146"/>
      <c r="N43" s="146"/>
      <c r="O43" s="146"/>
      <c r="P43" s="146"/>
      <c r="Q43" s="146"/>
      <c r="R43" s="146"/>
      <c r="S43" s="146"/>
      <c r="T43" s="146"/>
      <c r="U43" s="146"/>
      <c r="V43" s="146"/>
      <c r="W43" s="146"/>
      <c r="X43" s="146"/>
      <c r="Y43" s="146"/>
    </row>
    <row r="44" spans="1:25" x14ac:dyDescent="0.3">
      <c r="A44" s="198"/>
      <c r="B44" s="198"/>
    </row>
    <row r="45" spans="1:25" x14ac:dyDescent="0.3">
      <c r="A45" s="198"/>
      <c r="B45" s="198"/>
    </row>
    <row r="46" spans="1:25" x14ac:dyDescent="0.3">
      <c r="A46" s="198"/>
      <c r="B46" s="198"/>
    </row>
    <row r="47" spans="1:25" x14ac:dyDescent="0.3">
      <c r="A47" s="198"/>
      <c r="B47" s="198"/>
    </row>
    <row r="48" spans="1:25" x14ac:dyDescent="0.3">
      <c r="A48" s="198"/>
      <c r="B48" s="198"/>
    </row>
    <row r="49" spans="1:2" x14ac:dyDescent="0.3">
      <c r="A49" s="198"/>
      <c r="B49" s="198"/>
    </row>
    <row r="50" spans="1:2" x14ac:dyDescent="0.3">
      <c r="A50" s="198"/>
      <c r="B50" s="198"/>
    </row>
    <row r="51" spans="1:2" x14ac:dyDescent="0.3">
      <c r="A51" s="198"/>
      <c r="B51" s="198"/>
    </row>
  </sheetData>
  <mergeCells count="50">
    <mergeCell ref="K22:L22"/>
    <mergeCell ref="G22:H22"/>
    <mergeCell ref="G25:H25"/>
    <mergeCell ref="A8:B8"/>
    <mergeCell ref="A9:B9"/>
    <mergeCell ref="A10:B10"/>
    <mergeCell ref="A11:B11"/>
    <mergeCell ref="A12:B12"/>
    <mergeCell ref="H8:I8"/>
    <mergeCell ref="H9:I9"/>
    <mergeCell ref="L8:M8"/>
    <mergeCell ref="L9:M9"/>
    <mergeCell ref="A20:B20"/>
    <mergeCell ref="A23:B23"/>
    <mergeCell ref="A14:B14"/>
    <mergeCell ref="A15:B15"/>
    <mergeCell ref="A16:B16"/>
    <mergeCell ref="A18:B18"/>
    <mergeCell ref="A19:B19"/>
    <mergeCell ref="A6:B6"/>
    <mergeCell ref="A7:B7"/>
    <mergeCell ref="A24:B24"/>
    <mergeCell ref="A25:B25"/>
    <mergeCell ref="A26:B26"/>
    <mergeCell ref="A27:B27"/>
    <mergeCell ref="A28:B28"/>
    <mergeCell ref="A36:B36"/>
    <mergeCell ref="A37:B37"/>
    <mergeCell ref="A38:B38"/>
    <mergeCell ref="A29:B29"/>
    <mergeCell ref="A30:B30"/>
    <mergeCell ref="A31:B31"/>
    <mergeCell ref="A32:B32"/>
    <mergeCell ref="A33:B33"/>
    <mergeCell ref="T15:T19"/>
    <mergeCell ref="A49:B49"/>
    <mergeCell ref="A50:B50"/>
    <mergeCell ref="A51:B51"/>
    <mergeCell ref="A44:B44"/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34:B34"/>
    <mergeCell ref="A35:B35"/>
  </mergeCells>
  <pageMargins left="0.7" right="0.7" top="0.75" bottom="0.75" header="0.3" footer="0.3"/>
  <pageSetup orientation="portrait" r:id="rId1"/>
  <ignoredErrors>
    <ignoredError sqref="C7:D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Agregat (Butuh Tes Lab)</vt:lpstr>
      <vt:lpstr>Mix Design Beton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ADE</dc:creator>
  <cp:keywords/>
  <dc:description/>
  <cp:lastModifiedBy>ADE</cp:lastModifiedBy>
  <cp:revision/>
  <dcterms:created xsi:type="dcterms:W3CDTF">2021-12-29T10:22:17Z</dcterms:created>
  <dcterms:modified xsi:type="dcterms:W3CDTF">2022-09-27T15:31:41Z</dcterms:modified>
  <cp:category/>
  <cp:contentStatus/>
</cp:coreProperties>
</file>