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ok/Desktop/PAMP_GW/Dataset/"/>
    </mc:Choice>
  </mc:AlternateContent>
  <xr:revisionPtr revIDLastSave="0" documentId="13_ncr:1_{225D745C-531F-7949-BEB3-5BF37E6C4878}" xr6:coauthVersionLast="47" xr6:coauthVersionMax="47" xr10:uidLastSave="{00000000-0000-0000-0000-000000000000}"/>
  <bookViews>
    <workbookView xWindow="0" yWindow="500" windowWidth="28800" windowHeight="16260" firstSheet="3" activeTab="10" xr2:uid="{C35F9631-7B7C-DD43-95EF-8E71E3CADF59}"/>
  </bookViews>
  <sheets>
    <sheet name="seed_rate draft" sheetId="15" r:id="rId1"/>
    <sheet name="demand draft" sheetId="14" r:id="rId2"/>
    <sheet name="raw wage" sheetId="1" r:id="rId3"/>
    <sheet name="average wage" sheetId="2" r:id="rId4"/>
    <sheet name="wage_python" sheetId="5" r:id="rId5"/>
    <sheet name="wage" sheetId="16" r:id="rId6"/>
    <sheet name="crop price" sheetId="3" r:id="rId7"/>
    <sheet name="seed cost" sheetId="4" r:id="rId8"/>
    <sheet name="temperature_rainfall" sheetId="6" r:id="rId9"/>
    <sheet name="temperature" sheetId="9" r:id="rId10"/>
    <sheet name="land_area" sheetId="8" r:id="rId11"/>
    <sheet name="labor" sheetId="17" r:id="rId12"/>
    <sheet name="demand" sheetId="7" r:id="rId13"/>
    <sheet name="rotation benefit" sheetId="13" r:id="rId14"/>
    <sheet name="seed_rate" sheetId="12" r:id="rId15"/>
    <sheet name="fertilizer cost" sheetId="11" r:id="rId16"/>
  </sheets>
  <definedNames>
    <definedName name="_xlnm._FilterDatabase" localSheetId="10" hidden="1">land_area!$F$1:$J$1</definedName>
    <definedName name="_xlnm._FilterDatabase" localSheetId="14" hidden="1">seed_rate!$T$2:$X$110</definedName>
    <definedName name="_xlnm._FilterDatabase" localSheetId="0" hidden="1">'seed_rate draft'!$T$2:$X$110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5" l="1"/>
  <c r="G9" i="15" s="1"/>
  <c r="F8" i="15"/>
  <c r="G8" i="15" s="1"/>
  <c r="F7" i="15"/>
  <c r="G7" i="15" s="1"/>
  <c r="F6" i="15"/>
  <c r="G6" i="15" s="1"/>
  <c r="F5" i="15"/>
  <c r="G5" i="15" s="1"/>
  <c r="F4" i="15"/>
  <c r="G4" i="15" s="1"/>
  <c r="F3" i="15"/>
  <c r="G3" i="15" s="1"/>
  <c r="F2" i="15"/>
  <c r="G2" i="15" s="1"/>
  <c r="K20" i="14"/>
  <c r="K19" i="14"/>
  <c r="K18" i="14"/>
  <c r="K15" i="14"/>
  <c r="U9" i="14"/>
  <c r="M9" i="14"/>
  <c r="K21" i="14" s="1"/>
  <c r="U8" i="14"/>
  <c r="U7" i="14"/>
  <c r="M7" i="14"/>
  <c r="U6" i="14"/>
  <c r="U5" i="14"/>
  <c r="M5" i="14"/>
  <c r="K17" i="14" s="1"/>
  <c r="U4" i="14"/>
  <c r="M4" i="14"/>
  <c r="U3" i="14"/>
  <c r="M3" i="14"/>
  <c r="U2" i="14"/>
  <c r="M2" i="14"/>
  <c r="K14" i="14" s="1"/>
  <c r="R35" i="8"/>
  <c r="N3" i="11"/>
  <c r="N4" i="11"/>
  <c r="N5" i="11"/>
  <c r="N6" i="11"/>
  <c r="N7" i="11"/>
  <c r="N8" i="11"/>
  <c r="N9" i="11"/>
  <c r="N2" i="11"/>
  <c r="G3" i="3"/>
  <c r="G4" i="3"/>
  <c r="G5" i="3"/>
  <c r="G6" i="3"/>
  <c r="G7" i="3"/>
  <c r="G8" i="3"/>
  <c r="G9" i="3"/>
  <c r="G2" i="3"/>
  <c r="U31" i="2"/>
  <c r="V31" i="2"/>
  <c r="T31" i="2"/>
  <c r="B3" i="4"/>
  <c r="B4" i="4"/>
  <c r="B5" i="4"/>
  <c r="B6" i="4"/>
  <c r="B7" i="4"/>
  <c r="B8" i="4"/>
  <c r="B9" i="4"/>
  <c r="B2" i="4"/>
  <c r="F3" i="3"/>
  <c r="F4" i="3"/>
  <c r="F5" i="3"/>
  <c r="F6" i="3"/>
  <c r="F7" i="3"/>
  <c r="F8" i="3"/>
  <c r="F9" i="3"/>
  <c r="F2" i="3"/>
  <c r="S3" i="2"/>
  <c r="T3" i="2"/>
  <c r="U3" i="2"/>
  <c r="V3" i="2"/>
  <c r="W3" i="2"/>
  <c r="X3" i="2"/>
  <c r="Y3" i="2"/>
  <c r="Z3" i="2"/>
  <c r="AA3" i="2"/>
  <c r="AB3" i="2"/>
  <c r="AC3" i="2"/>
  <c r="AD3" i="2"/>
  <c r="S4" i="2"/>
  <c r="T4" i="2"/>
  <c r="U4" i="2"/>
  <c r="V4" i="2"/>
  <c r="W4" i="2"/>
  <c r="X4" i="2"/>
  <c r="Y4" i="2"/>
  <c r="Z4" i="2"/>
  <c r="AA4" i="2"/>
  <c r="AB4" i="2"/>
  <c r="AC4" i="2"/>
  <c r="AD4" i="2"/>
  <c r="S5" i="2"/>
  <c r="T5" i="2"/>
  <c r="U5" i="2"/>
  <c r="V5" i="2"/>
  <c r="W5" i="2"/>
  <c r="X5" i="2"/>
  <c r="Y5" i="2"/>
  <c r="Z5" i="2"/>
  <c r="AA5" i="2"/>
  <c r="AB5" i="2"/>
  <c r="AC5" i="2"/>
  <c r="AD5" i="2"/>
  <c r="S6" i="2"/>
  <c r="T6" i="2"/>
  <c r="U6" i="2"/>
  <c r="V6" i="2"/>
  <c r="W6" i="2"/>
  <c r="X6" i="2"/>
  <c r="Y6" i="2"/>
  <c r="Z6" i="2"/>
  <c r="AA6" i="2"/>
  <c r="AB6" i="2"/>
  <c r="AC6" i="2"/>
  <c r="AD6" i="2"/>
  <c r="S7" i="2"/>
  <c r="T7" i="2"/>
  <c r="U7" i="2"/>
  <c r="V7" i="2"/>
  <c r="W7" i="2"/>
  <c r="X7" i="2"/>
  <c r="Y7" i="2"/>
  <c r="Z7" i="2"/>
  <c r="AA7" i="2"/>
  <c r="AB7" i="2"/>
  <c r="AC7" i="2"/>
  <c r="AD7" i="2"/>
  <c r="S8" i="2"/>
  <c r="T8" i="2"/>
  <c r="U8" i="2"/>
  <c r="V8" i="2"/>
  <c r="W8" i="2"/>
  <c r="X8" i="2"/>
  <c r="Y8" i="2"/>
  <c r="Z8" i="2"/>
  <c r="AA8" i="2"/>
  <c r="AB8" i="2"/>
  <c r="AC8" i="2"/>
  <c r="AD8" i="2"/>
  <c r="S9" i="2"/>
  <c r="T9" i="2"/>
  <c r="U9" i="2"/>
  <c r="V9" i="2"/>
  <c r="W9" i="2"/>
  <c r="X9" i="2"/>
  <c r="Y9" i="2"/>
  <c r="Z9" i="2"/>
  <c r="AA9" i="2"/>
  <c r="AB9" i="2"/>
  <c r="AC9" i="2"/>
  <c r="AD9" i="2"/>
  <c r="S10" i="2"/>
  <c r="T10" i="2"/>
  <c r="U10" i="2"/>
  <c r="V10" i="2"/>
  <c r="W10" i="2"/>
  <c r="X10" i="2"/>
  <c r="Y10" i="2"/>
  <c r="Z10" i="2"/>
  <c r="AA10" i="2"/>
  <c r="AB10" i="2"/>
  <c r="AC10" i="2"/>
  <c r="AD10" i="2"/>
  <c r="S11" i="2"/>
  <c r="T11" i="2"/>
  <c r="U11" i="2"/>
  <c r="V11" i="2"/>
  <c r="W11" i="2"/>
  <c r="X11" i="2"/>
  <c r="Y11" i="2"/>
  <c r="Z11" i="2"/>
  <c r="AA11" i="2"/>
  <c r="AB11" i="2"/>
  <c r="AC11" i="2"/>
  <c r="AD11" i="2"/>
  <c r="S12" i="2"/>
  <c r="T12" i="2"/>
  <c r="U12" i="2"/>
  <c r="V12" i="2"/>
  <c r="W12" i="2"/>
  <c r="X12" i="2"/>
  <c r="Y12" i="2"/>
  <c r="Z12" i="2"/>
  <c r="AA12" i="2"/>
  <c r="AB12" i="2"/>
  <c r="AC12" i="2"/>
  <c r="AD12" i="2"/>
  <c r="S13" i="2"/>
  <c r="T13" i="2"/>
  <c r="U13" i="2"/>
  <c r="V13" i="2"/>
  <c r="W13" i="2"/>
  <c r="X13" i="2"/>
  <c r="Y13" i="2"/>
  <c r="Z13" i="2"/>
  <c r="AA13" i="2"/>
  <c r="AB13" i="2"/>
  <c r="AC13" i="2"/>
  <c r="AD13" i="2"/>
  <c r="S14" i="2"/>
  <c r="T14" i="2"/>
  <c r="U14" i="2"/>
  <c r="V14" i="2"/>
  <c r="W14" i="2"/>
  <c r="X14" i="2"/>
  <c r="Y14" i="2"/>
  <c r="Z14" i="2"/>
  <c r="AA14" i="2"/>
  <c r="AB14" i="2"/>
  <c r="AC14" i="2"/>
  <c r="AD14" i="2"/>
  <c r="S15" i="2"/>
  <c r="T15" i="2"/>
  <c r="U15" i="2"/>
  <c r="V15" i="2"/>
  <c r="W15" i="2"/>
  <c r="X15" i="2"/>
  <c r="Y15" i="2"/>
  <c r="Z15" i="2"/>
  <c r="AA15" i="2"/>
  <c r="AB15" i="2"/>
  <c r="AC15" i="2"/>
  <c r="AD15" i="2"/>
  <c r="S16" i="2"/>
  <c r="T16" i="2"/>
  <c r="U16" i="2"/>
  <c r="V16" i="2"/>
  <c r="W16" i="2"/>
  <c r="X16" i="2"/>
  <c r="Y16" i="2"/>
  <c r="Z16" i="2"/>
  <c r="AA16" i="2"/>
  <c r="AB16" i="2"/>
  <c r="AC16" i="2"/>
  <c r="AD16" i="2"/>
  <c r="S17" i="2"/>
  <c r="T17" i="2"/>
  <c r="U17" i="2"/>
  <c r="V17" i="2"/>
  <c r="W17" i="2"/>
  <c r="X17" i="2"/>
  <c r="Y17" i="2"/>
  <c r="Z17" i="2"/>
  <c r="AA17" i="2"/>
  <c r="AB17" i="2"/>
  <c r="AC17" i="2"/>
  <c r="AD17" i="2"/>
  <c r="S18" i="2"/>
  <c r="T18" i="2"/>
  <c r="U18" i="2"/>
  <c r="V18" i="2"/>
  <c r="W18" i="2"/>
  <c r="X18" i="2"/>
  <c r="Y18" i="2"/>
  <c r="Z18" i="2"/>
  <c r="AA18" i="2"/>
  <c r="AB18" i="2"/>
  <c r="AC18" i="2"/>
  <c r="AD18" i="2"/>
  <c r="S19" i="2"/>
  <c r="T19" i="2"/>
  <c r="U19" i="2"/>
  <c r="V19" i="2"/>
  <c r="W19" i="2"/>
  <c r="X19" i="2"/>
  <c r="Y19" i="2"/>
  <c r="Z19" i="2"/>
  <c r="AA19" i="2"/>
  <c r="AB19" i="2"/>
  <c r="AC19" i="2"/>
  <c r="AD19" i="2"/>
  <c r="S20" i="2"/>
  <c r="T20" i="2"/>
  <c r="U20" i="2"/>
  <c r="V20" i="2"/>
  <c r="W20" i="2"/>
  <c r="X20" i="2"/>
  <c r="Y20" i="2"/>
  <c r="Z20" i="2"/>
  <c r="AA20" i="2"/>
  <c r="AB20" i="2"/>
  <c r="AC20" i="2"/>
  <c r="AD20" i="2"/>
  <c r="S21" i="2"/>
  <c r="T21" i="2"/>
  <c r="U21" i="2"/>
  <c r="V21" i="2"/>
  <c r="W21" i="2"/>
  <c r="X21" i="2"/>
  <c r="Y21" i="2"/>
  <c r="Z21" i="2"/>
  <c r="AA21" i="2"/>
  <c r="AB21" i="2"/>
  <c r="AC21" i="2"/>
  <c r="AD21" i="2"/>
  <c r="S22" i="2"/>
  <c r="T22" i="2"/>
  <c r="U22" i="2"/>
  <c r="V22" i="2"/>
  <c r="W22" i="2"/>
  <c r="X22" i="2"/>
  <c r="Y22" i="2"/>
  <c r="Z22" i="2"/>
  <c r="AA22" i="2"/>
  <c r="AB22" i="2"/>
  <c r="AC22" i="2"/>
  <c r="AD22" i="2"/>
  <c r="S23" i="2"/>
  <c r="T23" i="2"/>
  <c r="U23" i="2"/>
  <c r="V23" i="2"/>
  <c r="W23" i="2"/>
  <c r="X23" i="2"/>
  <c r="Y23" i="2"/>
  <c r="Z23" i="2"/>
  <c r="AA23" i="2"/>
  <c r="AB23" i="2"/>
  <c r="AC23" i="2"/>
  <c r="AD23" i="2"/>
  <c r="S24" i="2"/>
  <c r="T24" i="2"/>
  <c r="U24" i="2"/>
  <c r="V24" i="2"/>
  <c r="W24" i="2"/>
  <c r="X24" i="2"/>
  <c r="Y24" i="2"/>
  <c r="Z24" i="2"/>
  <c r="AA24" i="2"/>
  <c r="AB24" i="2"/>
  <c r="AC24" i="2"/>
  <c r="AD2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3" i="2"/>
  <c r="AC29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4" i="1"/>
  <c r="AD13" i="1"/>
  <c r="AD12" i="1"/>
  <c r="AD11" i="1"/>
  <c r="AD10" i="1"/>
  <c r="AD9" i="1"/>
  <c r="AD8" i="1"/>
  <c r="S8" i="1"/>
  <c r="T8" i="1"/>
  <c r="U8" i="1"/>
  <c r="V8" i="1"/>
  <c r="W8" i="1"/>
  <c r="X8" i="1"/>
  <c r="Y8" i="1"/>
  <c r="Z8" i="1"/>
  <c r="AA8" i="1"/>
  <c r="AB8" i="1"/>
  <c r="AC8" i="1"/>
  <c r="S9" i="1"/>
  <c r="T9" i="1"/>
  <c r="U9" i="1"/>
  <c r="V9" i="1"/>
  <c r="W9" i="1"/>
  <c r="X9" i="1"/>
  <c r="Y9" i="1"/>
  <c r="Z9" i="1"/>
  <c r="AA9" i="1"/>
  <c r="AB9" i="1"/>
  <c r="AC9" i="1"/>
  <c r="S10" i="1"/>
  <c r="T10" i="1"/>
  <c r="U10" i="1"/>
  <c r="V10" i="1"/>
  <c r="W10" i="1"/>
  <c r="X10" i="1"/>
  <c r="Y10" i="1"/>
  <c r="Z10" i="1"/>
  <c r="AA10" i="1"/>
  <c r="AB10" i="1"/>
  <c r="AC10" i="1"/>
  <c r="S11" i="1"/>
  <c r="T11" i="1"/>
  <c r="U11" i="1"/>
  <c r="V11" i="1"/>
  <c r="W11" i="1"/>
  <c r="X11" i="1"/>
  <c r="Y11" i="1"/>
  <c r="Z11" i="1"/>
  <c r="AA11" i="1"/>
  <c r="AB11" i="1"/>
  <c r="AC11" i="1"/>
  <c r="S12" i="1"/>
  <c r="T12" i="1"/>
  <c r="U12" i="1"/>
  <c r="V12" i="1"/>
  <c r="W12" i="1"/>
  <c r="X12" i="1"/>
  <c r="Y12" i="1"/>
  <c r="Z12" i="1"/>
  <c r="AA12" i="1"/>
  <c r="AB12" i="1"/>
  <c r="AC12" i="1"/>
  <c r="S13" i="1"/>
  <c r="T13" i="1"/>
  <c r="U13" i="1"/>
  <c r="V13" i="1"/>
  <c r="W13" i="1"/>
  <c r="X13" i="1"/>
  <c r="Y13" i="1"/>
  <c r="Z13" i="1"/>
  <c r="AA13" i="1"/>
  <c r="AB13" i="1"/>
  <c r="AC13" i="1"/>
  <c r="S14" i="1"/>
  <c r="T14" i="1"/>
  <c r="U14" i="1"/>
  <c r="V14" i="1"/>
  <c r="W14" i="1"/>
  <c r="X14" i="1"/>
  <c r="Y14" i="1"/>
  <c r="Z14" i="1"/>
  <c r="AA14" i="1"/>
  <c r="AB14" i="1"/>
  <c r="AC14" i="1"/>
  <c r="S16" i="1"/>
  <c r="T16" i="1"/>
  <c r="U16" i="1"/>
  <c r="V16" i="1"/>
  <c r="W16" i="1"/>
  <c r="X16" i="1"/>
  <c r="Y16" i="1"/>
  <c r="Z16" i="1"/>
  <c r="AA16" i="1"/>
  <c r="AB16" i="1"/>
  <c r="AC16" i="1"/>
  <c r="S17" i="1"/>
  <c r="T17" i="1"/>
  <c r="U17" i="1"/>
  <c r="V17" i="1"/>
  <c r="W17" i="1"/>
  <c r="X17" i="1"/>
  <c r="Y17" i="1"/>
  <c r="Z17" i="1"/>
  <c r="AA17" i="1"/>
  <c r="AB17" i="1"/>
  <c r="AC17" i="1"/>
  <c r="S18" i="1"/>
  <c r="T18" i="1"/>
  <c r="U18" i="1"/>
  <c r="V18" i="1"/>
  <c r="W18" i="1"/>
  <c r="X18" i="1"/>
  <c r="Y18" i="1"/>
  <c r="Z18" i="1"/>
  <c r="AA18" i="1"/>
  <c r="AB18" i="1"/>
  <c r="AC18" i="1"/>
  <c r="S19" i="1"/>
  <c r="T19" i="1"/>
  <c r="U19" i="1"/>
  <c r="V19" i="1"/>
  <c r="W19" i="1"/>
  <c r="X19" i="1"/>
  <c r="Y19" i="1"/>
  <c r="Z19" i="1"/>
  <c r="AA19" i="1"/>
  <c r="AB19" i="1"/>
  <c r="AC19" i="1"/>
  <c r="S20" i="1"/>
  <c r="T20" i="1"/>
  <c r="U20" i="1"/>
  <c r="V20" i="1"/>
  <c r="W20" i="1"/>
  <c r="X20" i="1"/>
  <c r="Y20" i="1"/>
  <c r="Z20" i="1"/>
  <c r="AA20" i="1"/>
  <c r="AB20" i="1"/>
  <c r="AC20" i="1"/>
  <c r="S21" i="1"/>
  <c r="T21" i="1"/>
  <c r="U21" i="1"/>
  <c r="V21" i="1"/>
  <c r="W21" i="1"/>
  <c r="X21" i="1"/>
  <c r="Y21" i="1"/>
  <c r="Z21" i="1"/>
  <c r="AA21" i="1"/>
  <c r="AB21" i="1"/>
  <c r="AC21" i="1"/>
  <c r="S22" i="1"/>
  <c r="T22" i="1"/>
  <c r="U22" i="1"/>
  <c r="V22" i="1"/>
  <c r="W22" i="1"/>
  <c r="X22" i="1"/>
  <c r="Y22" i="1"/>
  <c r="Z22" i="1"/>
  <c r="AA22" i="1"/>
  <c r="AB22" i="1"/>
  <c r="AC22" i="1"/>
  <c r="S23" i="1"/>
  <c r="T23" i="1"/>
  <c r="U23" i="1"/>
  <c r="V23" i="1"/>
  <c r="W23" i="1"/>
  <c r="X23" i="1"/>
  <c r="Y23" i="1"/>
  <c r="Z23" i="1"/>
  <c r="AA23" i="1"/>
  <c r="AB23" i="1"/>
  <c r="AC23" i="1"/>
  <c r="S24" i="1"/>
  <c r="T24" i="1"/>
  <c r="U24" i="1"/>
  <c r="V24" i="1"/>
  <c r="W24" i="1"/>
  <c r="X24" i="1"/>
  <c r="Y24" i="1"/>
  <c r="Z24" i="1"/>
  <c r="AA24" i="1"/>
  <c r="AB24" i="1"/>
  <c r="AC24" i="1"/>
  <c r="S25" i="1"/>
  <c r="T25" i="1"/>
  <c r="U25" i="1"/>
  <c r="V25" i="1"/>
  <c r="W25" i="1"/>
  <c r="X25" i="1"/>
  <c r="Y25" i="1"/>
  <c r="Z25" i="1"/>
  <c r="AA25" i="1"/>
  <c r="AB25" i="1"/>
  <c r="AC25" i="1"/>
  <c r="S26" i="1"/>
  <c r="T26" i="1"/>
  <c r="U26" i="1"/>
  <c r="V26" i="1"/>
  <c r="W26" i="1"/>
  <c r="X26" i="1"/>
  <c r="Y26" i="1"/>
  <c r="Z26" i="1"/>
  <c r="AA26" i="1"/>
  <c r="AB26" i="1"/>
  <c r="AC26" i="1"/>
  <c r="S27" i="1"/>
  <c r="T27" i="1"/>
  <c r="U27" i="1"/>
  <c r="V27" i="1"/>
  <c r="W27" i="1"/>
  <c r="X27" i="1"/>
  <c r="Y27" i="1"/>
  <c r="Z27" i="1"/>
  <c r="AA27" i="1"/>
  <c r="AB27" i="1"/>
  <c r="AC27" i="1"/>
  <c r="S28" i="1"/>
  <c r="T28" i="1"/>
  <c r="U28" i="1"/>
  <c r="V28" i="1"/>
  <c r="W28" i="1"/>
  <c r="X28" i="1"/>
  <c r="Y28" i="1"/>
  <c r="Z28" i="1"/>
  <c r="AA28" i="1"/>
  <c r="AB28" i="1"/>
  <c r="AC28" i="1"/>
  <c r="S29" i="1"/>
  <c r="T29" i="1"/>
  <c r="U29" i="1"/>
  <c r="V29" i="1"/>
  <c r="W29" i="1"/>
  <c r="X29" i="1"/>
  <c r="Y29" i="1"/>
  <c r="Z29" i="1"/>
  <c r="AA29" i="1"/>
  <c r="AB29" i="1"/>
  <c r="R29" i="1"/>
  <c r="R28" i="1"/>
  <c r="R27" i="1"/>
  <c r="R26" i="1"/>
  <c r="R25" i="1"/>
  <c r="R24" i="1"/>
  <c r="R23" i="1"/>
  <c r="R22" i="1"/>
  <c r="R21" i="1"/>
  <c r="R19" i="1"/>
  <c r="R20" i="1"/>
  <c r="R18" i="1"/>
  <c r="R17" i="1"/>
  <c r="R16" i="1"/>
  <c r="R14" i="1"/>
  <c r="R13" i="1"/>
  <c r="R12" i="1"/>
  <c r="R11" i="1"/>
  <c r="R10" i="1"/>
  <c r="R9" i="1"/>
  <c r="R8" i="1"/>
  <c r="K22" i="14" l="1"/>
  <c r="M14" i="14"/>
  <c r="M19" i="14"/>
  <c r="M15" i="14"/>
  <c r="K16" i="14"/>
  <c r="M10" i="14"/>
  <c r="N10" i="14" l="1"/>
  <c r="N2" i="14"/>
  <c r="N8" i="14"/>
  <c r="N6" i="14"/>
  <c r="M20" i="14"/>
  <c r="M18" i="14"/>
  <c r="N5" i="14"/>
  <c r="M21" i="14"/>
  <c r="M16" i="14"/>
  <c r="M17" i="14"/>
  <c r="N9" i="14"/>
  <c r="N4" i="14"/>
  <c r="N7" i="14"/>
  <c r="N3" i="14"/>
</calcChain>
</file>

<file path=xl/sharedStrings.xml><?xml version="1.0" encoding="utf-8"?>
<sst xmlns="http://schemas.openxmlformats.org/spreadsheetml/2006/main" count="1679" uniqueCount="220">
  <si>
    <t>r</t>
  </si>
  <si>
    <t>Annual</t>
  </si>
  <si>
    <t>Average</t>
  </si>
  <si>
    <t>ANDHRA</t>
  </si>
  <si>
    <t>PRADESH</t>
  </si>
  <si>
    <t>ASSAM</t>
  </si>
  <si>
    <t>BIHAR</t>
  </si>
  <si>
    <t>CHHATTISGARH</t>
  </si>
  <si>
    <t>GUJARAT</t>
  </si>
  <si>
    <t>HARYANA</t>
  </si>
  <si>
    <t>HIMACHAL</t>
  </si>
  <si>
    <t>JHARKHAND</t>
  </si>
  <si>
    <t>KARNATAKA</t>
  </si>
  <si>
    <t>KERALA</t>
  </si>
  <si>
    <t>MADHYA</t>
  </si>
  <si>
    <t>MAHARASHTRA</t>
  </si>
  <si>
    <t>ORISSA</t>
  </si>
  <si>
    <t>PUNJAB</t>
  </si>
  <si>
    <t>RAJASTHAN</t>
  </si>
  <si>
    <t>TAMIL</t>
  </si>
  <si>
    <t>NADU</t>
  </si>
  <si>
    <t>TRIPURA</t>
  </si>
  <si>
    <t>UTTAR</t>
  </si>
  <si>
    <t>WEST</t>
  </si>
  <si>
    <t>BENGAL</t>
  </si>
  <si>
    <t>All</t>
  </si>
  <si>
    <t>India</t>
  </si>
  <si>
    <t>Male</t>
  </si>
  <si>
    <t>State</t>
  </si>
  <si>
    <t>July</t>
  </si>
  <si>
    <t>August</t>
  </si>
  <si>
    <t>Septembe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</si>
  <si>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</si>
  <si>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</si>
  <si>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</si>
  <si>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</si>
  <si>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</si>
  <si>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</si>
  <si>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</si>
  <si>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</si>
  <si>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</si>
  <si>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September</t>
  </si>
  <si>
    <t>R</t>
  </si>
  <si>
    <t>2011-2012</t>
  </si>
  <si>
    <t>2012-2013</t>
  </si>
  <si>
    <t>Aug</t>
  </si>
  <si>
    <t>Sep</t>
  </si>
  <si>
    <t>Oct</t>
  </si>
  <si>
    <t>Nov</t>
  </si>
  <si>
    <t>Dec</t>
  </si>
  <si>
    <t>Jan</t>
  </si>
  <si>
    <t>Feb</t>
  </si>
  <si>
    <t>UTTRAKHAND</t>
  </si>
  <si>
    <t>2013-2014</t>
  </si>
  <si>
    <t>TELANGANA</t>
  </si>
  <si>
    <t>2014-2015</t>
  </si>
  <si>
    <t>ANDHRA PRADESH</t>
  </si>
  <si>
    <t>HIMACHAL PRADESH</t>
  </si>
  <si>
    <t>MADHYA PRADESH</t>
  </si>
  <si>
    <t>TAMIL NADU</t>
  </si>
  <si>
    <t>UTTAR PRADESH</t>
  </si>
  <si>
    <t>WEST BENGAL</t>
  </si>
  <si>
    <t>All India Average</t>
  </si>
  <si>
    <t>Final data</t>
  </si>
  <si>
    <t>2011-12</t>
  </si>
  <si>
    <t>2012-13</t>
  </si>
  <si>
    <t>2013-14</t>
  </si>
  <si>
    <t>2014-15</t>
  </si>
  <si>
    <t>rice</t>
  </si>
  <si>
    <t>wheat</t>
  </si>
  <si>
    <t>cotton</t>
  </si>
  <si>
    <t>maize</t>
  </si>
  <si>
    <t>horsegram</t>
  </si>
  <si>
    <t>jute</t>
  </si>
  <si>
    <t>potato</t>
  </si>
  <si>
    <t>soyabean</t>
  </si>
  <si>
    <t>1450 </t>
  </si>
  <si>
    <t>price(Rs.quintal)</t>
  </si>
  <si>
    <t>price per tons</t>
  </si>
  <si>
    <t>average</t>
  </si>
  <si>
    <t>state</t>
  </si>
  <si>
    <t>andhra pradesh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</si>
  <si>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</si>
  <si>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</si>
  <si>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</si>
  <si>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</si>
  <si>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</si>
  <si>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</si>
  <si>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</si>
  <si>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</si>
  <si>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</si>
  <si>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</si>
  <si>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</si>
  <si>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punjab</t>
  </si>
  <si>
    <t>rajasthan</t>
  </si>
  <si>
    <t>tamil nadu</t>
  </si>
  <si>
    <t>telangana</t>
  </si>
  <si>
    <t>tripura</t>
  </si>
  <si>
    <t>uttar pradesh</t>
  </si>
  <si>
    <t>uttrakhand</t>
  </si>
  <si>
    <t>west bengal</t>
  </si>
  <si>
    <t>odisha</t>
  </si>
  <si>
    <t>crop</t>
  </si>
  <si>
    <t>Crop</t>
  </si>
  <si>
    <t>Low_bound_temperature</t>
  </si>
  <si>
    <t>upper_bound_temperature</t>
  </si>
  <si>
    <t>Low_bound_rainfall</t>
  </si>
  <si>
    <t>upper_bound_rainfall</t>
  </si>
  <si>
    <t>Import</t>
  </si>
  <si>
    <t>Export</t>
  </si>
  <si>
    <t>Cost(kg)</t>
  </si>
  <si>
    <t>Cost per ton</t>
  </si>
  <si>
    <t>Kharif</t>
  </si>
  <si>
    <t>Rabi</t>
  </si>
  <si>
    <t>Summer</t>
  </si>
  <si>
    <t>andaman_and_nicobar_islands</t>
  </si>
  <si>
    <t>andhra_pradesh</t>
  </si>
  <si>
    <t>arunachal_pradesh</t>
  </si>
  <si>
    <t>chandigarh</t>
  </si>
  <si>
    <t>dadra_and_nagar_haveli</t>
  </si>
  <si>
    <t>goa</t>
  </si>
  <si>
    <t>himachal_pradesh</t>
  </si>
  <si>
    <t>jammu_and_kashmir</t>
  </si>
  <si>
    <t>madhya_pradesh</t>
  </si>
  <si>
    <t>manipur</t>
  </si>
  <si>
    <t>meghalaya</t>
  </si>
  <si>
    <t>mizoram</t>
  </si>
  <si>
    <t>nagaland</t>
  </si>
  <si>
    <t>puducherry</t>
  </si>
  <si>
    <t>sikkim</t>
  </si>
  <si>
    <t>tamil_nadu</t>
  </si>
  <si>
    <t>uttar_pradesh</t>
  </si>
  <si>
    <t>uttarakhand</t>
  </si>
  <si>
    <t>west_bengal</t>
  </si>
  <si>
    <t>Production</t>
  </si>
  <si>
    <t>number of labor</t>
  </si>
  <si>
    <t>original</t>
  </si>
  <si>
    <t>new</t>
  </si>
  <si>
    <t>N</t>
  </si>
  <si>
    <t>P</t>
  </si>
  <si>
    <t>K</t>
  </si>
  <si>
    <t>Seeding Rate (kg/ha)</t>
  </si>
  <si>
    <t>kg*price/hc</t>
  </si>
  <si>
    <t>andaman_and_nicobar_islands.Kharif</t>
  </si>
  <si>
    <t>.</t>
  </si>
  <si>
    <t>andaman_and_nicobar_islands.Rabi</t>
  </si>
  <si>
    <t>andaman_and_nicobar_islands.Summer</t>
  </si>
  <si>
    <t>.Kharif</t>
  </si>
  <si>
    <t>.Rabi</t>
  </si>
  <si>
    <t>.Summer</t>
  </si>
  <si>
    <t>.andaman_and_nicobar_islands</t>
  </si>
  <si>
    <t>.assam</t>
  </si>
  <si>
    <t>.chandigarh</t>
  </si>
  <si>
    <t>.dadra_and_nagar_haveli</t>
  </si>
  <si>
    <t>.goa</t>
  </si>
  <si>
    <t>.gujarat</t>
  </si>
  <si>
    <t>.jharkhand</t>
  </si>
  <si>
    <t>.kerala</t>
  </si>
  <si>
    <t>.maharashtra</t>
  </si>
  <si>
    <t>.meghalaya</t>
  </si>
  <si>
    <t>.mizoram</t>
  </si>
  <si>
    <t>.puducherry</t>
  </si>
  <si>
    <t>.uttar_pradesh</t>
  </si>
  <si>
    <t>.uttarakhand</t>
  </si>
  <si>
    <t>.arunachal_pradesh</t>
  </si>
  <si>
    <t>.haryana</t>
  </si>
  <si>
    <t>.madhya_pradesh</t>
  </si>
  <si>
    <t>.punjab</t>
  </si>
  <si>
    <t>.rajasthan</t>
  </si>
  <si>
    <t>.sikkim</t>
  </si>
  <si>
    <t>.tripura</t>
  </si>
  <si>
    <t>.andhra_pradesh</t>
  </si>
  <si>
    <t>.chhattisgarh</t>
  </si>
  <si>
    <t>.manipur</t>
  </si>
  <si>
    <t>.tamil_nadu</t>
  </si>
  <si>
    <t>.telangana</t>
  </si>
  <si>
    <t>.bihar</t>
  </si>
  <si>
    <t>.odisha</t>
  </si>
  <si>
    <t>.nagaland</t>
  </si>
  <si>
    <t>.west_bengal</t>
  </si>
  <si>
    <t>.himachal_pradesh</t>
  </si>
  <si>
    <t>.jammu_and_kashmir</t>
  </si>
  <si>
    <t>.karnataka</t>
  </si>
  <si>
    <r>
      <t>Y</t>
    </r>
    <r>
      <rPr>
        <i/>
        <vertAlign val="subscript"/>
        <sz val="12"/>
        <color theme="1"/>
        <rFont val="Times New Roman"/>
        <family val="1"/>
      </rPr>
      <t>ijt</t>
    </r>
    <r>
      <rPr>
        <sz val="12"/>
        <color theme="1"/>
        <rFont val="Times New Roman"/>
        <family val="1"/>
      </rPr>
      <t xml:space="preserve">: Yield per hectare for crop </t>
    </r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in state </t>
    </r>
    <r>
      <rPr>
        <i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 xml:space="preserve"> in time </t>
    </r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;</t>
    </r>
  </si>
  <si>
    <t>Yijt</t>
  </si>
  <si>
    <t>Yield per hectare for crop i in state j in time t</t>
  </si>
  <si>
    <t>Pi</t>
  </si>
  <si>
    <t>Price per ton for crop i</t>
  </si>
  <si>
    <t>Di</t>
  </si>
  <si>
    <t>Demand for crop i</t>
  </si>
  <si>
    <t>SAjt</t>
  </si>
  <si>
    <t>Total land area in state j</t>
  </si>
  <si>
    <t>SCi</t>
  </si>
  <si>
    <t>Seed cost per ton of crop i</t>
  </si>
  <si>
    <t>SRi</t>
  </si>
  <si>
    <t>Seeding rate for crop i per hectare</t>
  </si>
  <si>
    <t>DWj</t>
  </si>
  <si>
    <t>Daily wages for crop labor in state j</t>
  </si>
  <si>
    <t>WDt</t>
  </si>
  <si>
    <t>Number of working days in time t</t>
  </si>
  <si>
    <t>Fixed</t>
  </si>
  <si>
    <t>Cjt    The rental charge of farm machinery in state j time t</t>
  </si>
  <si>
    <t>FerCi</t>
  </si>
  <si>
    <t>The fertilizer cost per hectare for crop i</t>
  </si>
  <si>
    <t>Rijt</t>
  </si>
  <si>
    <t>RBijt</t>
  </si>
  <si>
    <t>Decision variable, reallocation benefit between two crops</t>
  </si>
  <si>
    <t>CPjt.</t>
  </si>
  <si>
    <t>Binary variable, status of land area in state j in time t</t>
  </si>
  <si>
    <t>Decision variable, reallocating land area for crop i in state j in time t</t>
  </si>
  <si>
    <t>Demand</t>
  </si>
  <si>
    <t>Seeding Rate</t>
  </si>
  <si>
    <t>State_Name</t>
  </si>
  <si>
    <t>Daily_wages</t>
  </si>
  <si>
    <t>andaman and nicobar islands</t>
  </si>
  <si>
    <t>arunachal pradesh</t>
  </si>
  <si>
    <t>dadra and nagar haveli</t>
  </si>
  <si>
    <t>jammu and kashmir</t>
  </si>
  <si>
    <t>cost</t>
  </si>
  <si>
    <t>model2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</si>
</sst>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3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Times New Roman"/>
      <family val="1"/>
    </font>
    <font>
      <sz val="12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MinionPro"/>
    </font>
    <font>
      <sz val="14"/>
      <color rgb="FF007400"/>
      <name val="Consolas"/>
      <family val="2"/>
    </font>
    <font>
      <sz val="11"/>
      <color rgb="FF000000"/>
      <name val="Calibri"/>
      <family val="2"/>
      <charset val="134"/>
      <scheme val="minor"/>
    </font>
    <font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2" xfId="0" applyBorder="1"/>
    <xf numFmtId="0" fontId="2" fillId="0" borderId="2" xfId="0" applyFont="1" applyBorder="1"/>
    <xf numFmtId="1" fontId="2" fillId="0" borderId="2" xfId="0" applyNumberFormat="1" applyFont="1" applyBorder="1"/>
    <xf numFmtId="1" fontId="0" fillId="0" borderId="2" xfId="0" applyNumberFormat="1" applyBorder="1"/>
    <xf numFmtId="0" fontId="3" fillId="2" borderId="0" xfId="0" applyFont="1" applyFill="1"/>
    <xf numFmtId="0" fontId="4" fillId="0" borderId="0" xfId="0" applyFont="1"/>
    <xf numFmtId="1" fontId="4" fillId="0" borderId="0" xfId="0" applyNumberFormat="1" applyFont="1"/>
    <xf numFmtId="0" fontId="5" fillId="0" borderId="0" xfId="1"/>
    <xf numFmtId="0" fontId="6" fillId="0" borderId="0" xfId="0" applyFont="1"/>
    <xf numFmtId="1" fontId="0" fillId="0" borderId="0" xfId="0" applyNumberForma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2" fillId="0" borderId="0" xfId="0" applyNumberFormat="1" applyFon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164" fontId="0" fillId="0" borderId="0" xfId="0" applyNumberForma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2" applyFont="1"/>
    <xf numFmtId="2" fontId="0" fillId="0" borderId="2" xfId="0" applyNumberFormat="1" applyBorder="1"/>
    <xf numFmtId="0" fontId="20" fillId="0" borderId="2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74F6-1840-E740-8DA3-279BC71710C3}">
  <dimension ref="A1:X110"/>
  <sheetViews>
    <sheetView workbookViewId="0">
      <selection activeCell="E23" sqref="E23"/>
    </sheetView>
  </sheetViews>
  <sheetFormatPr baseColWidth="10" defaultRowHeight="16"/>
  <sheetData>
    <row r="1" spans="1:24">
      <c r="A1" s="20" t="s">
        <v>103</v>
      </c>
      <c r="B1" s="20" t="s">
        <v>141</v>
      </c>
      <c r="C1" s="20"/>
      <c r="D1" s="1"/>
      <c r="E1" s="1"/>
      <c r="P1" t="s">
        <v>112</v>
      </c>
      <c r="Q1" t="s">
        <v>113</v>
      </c>
      <c r="R1" t="s">
        <v>114</v>
      </c>
    </row>
    <row r="2" spans="1:24" ht="19">
      <c r="A2" s="20" t="s">
        <v>71</v>
      </c>
      <c r="B2" s="25">
        <v>9</v>
      </c>
      <c r="C2" s="1"/>
      <c r="D2" s="1"/>
      <c r="E2" s="22" t="s">
        <v>68</v>
      </c>
      <c r="F2">
        <f>VLOOKUP(E2,A:B,2,0)</f>
        <v>70</v>
      </c>
      <c r="G2" s="28">
        <f>F2/1016</f>
        <v>6.8897637795275593E-2</v>
      </c>
      <c r="N2" t="s">
        <v>68</v>
      </c>
      <c r="O2" t="s">
        <v>150</v>
      </c>
      <c r="P2">
        <v>15925</v>
      </c>
      <c r="U2" t="s">
        <v>80</v>
      </c>
      <c r="V2" t="s">
        <v>112</v>
      </c>
      <c r="W2" t="s">
        <v>113</v>
      </c>
      <c r="X2" t="s">
        <v>114</v>
      </c>
    </row>
    <row r="3" spans="1:24" ht="19">
      <c r="A3" s="20" t="s">
        <v>72</v>
      </c>
      <c r="B3" s="25">
        <v>28</v>
      </c>
      <c r="C3" s="1"/>
      <c r="D3" s="1"/>
      <c r="E3" s="22" t="s">
        <v>69</v>
      </c>
      <c r="F3">
        <f t="shared" ref="F3:F9" si="0">VLOOKUP(E3,A:B,2,0)</f>
        <v>88</v>
      </c>
      <c r="G3" s="28">
        <f t="shared" ref="G3:G9" si="1">F3/1016</f>
        <v>8.6614173228346455E-2</v>
      </c>
      <c r="N3" t="s">
        <v>68</v>
      </c>
      <c r="O3" t="s">
        <v>151</v>
      </c>
      <c r="Q3">
        <v>2875775</v>
      </c>
      <c r="R3">
        <v>2875775</v>
      </c>
      <c r="T3" t="s">
        <v>68</v>
      </c>
      <c r="U3" t="s">
        <v>150</v>
      </c>
      <c r="V3">
        <v>11147.5</v>
      </c>
    </row>
    <row r="4" spans="1:24" ht="19">
      <c r="A4" s="20" t="s">
        <v>70</v>
      </c>
      <c r="B4" s="25">
        <v>14</v>
      </c>
      <c r="C4" s="1"/>
      <c r="D4" s="1"/>
      <c r="E4" s="22" t="s">
        <v>70</v>
      </c>
      <c r="F4">
        <f t="shared" si="0"/>
        <v>14</v>
      </c>
      <c r="G4" s="28">
        <f t="shared" si="1"/>
        <v>1.3779527559055118E-2</v>
      </c>
      <c r="N4" t="s">
        <v>68</v>
      </c>
      <c r="O4" t="s">
        <v>152</v>
      </c>
      <c r="P4">
        <v>1400</v>
      </c>
      <c r="T4" t="s">
        <v>68</v>
      </c>
      <c r="U4" t="s">
        <v>171</v>
      </c>
      <c r="W4">
        <v>2269417.5</v>
      </c>
    </row>
    <row r="5" spans="1:24" ht="19">
      <c r="A5" s="20" t="s">
        <v>73</v>
      </c>
      <c r="B5" s="25">
        <v>8.5</v>
      </c>
      <c r="C5" s="1"/>
      <c r="D5" s="1"/>
      <c r="E5" s="22" t="s">
        <v>71</v>
      </c>
      <c r="F5">
        <f t="shared" si="0"/>
        <v>9</v>
      </c>
      <c r="G5" s="28">
        <f t="shared" si="1"/>
        <v>8.8582677165354329E-3</v>
      </c>
      <c r="N5" t="s">
        <v>68</v>
      </c>
      <c r="O5" t="s">
        <v>153</v>
      </c>
      <c r="P5">
        <v>16625</v>
      </c>
      <c r="Q5">
        <v>16625</v>
      </c>
      <c r="T5" t="s">
        <v>70</v>
      </c>
      <c r="U5" t="s">
        <v>171</v>
      </c>
      <c r="V5">
        <v>5295307.5</v>
      </c>
    </row>
    <row r="6" spans="1:24" ht="19">
      <c r="A6" s="20" t="s">
        <v>74</v>
      </c>
      <c r="B6" s="25">
        <v>3000</v>
      </c>
      <c r="C6" s="1"/>
      <c r="D6" s="1"/>
      <c r="E6" s="22" t="s">
        <v>72</v>
      </c>
      <c r="F6">
        <f t="shared" si="0"/>
        <v>28</v>
      </c>
      <c r="G6" s="28">
        <f t="shared" si="1"/>
        <v>2.7559055118110236E-2</v>
      </c>
      <c r="N6" t="s">
        <v>68</v>
      </c>
      <c r="O6" t="s">
        <v>154</v>
      </c>
      <c r="P6">
        <v>112525</v>
      </c>
      <c r="Q6">
        <v>112525</v>
      </c>
      <c r="T6" t="s">
        <v>68</v>
      </c>
      <c r="U6" t="s">
        <v>151</v>
      </c>
      <c r="W6">
        <v>2013042.5</v>
      </c>
      <c r="X6">
        <v>2013042.5</v>
      </c>
    </row>
    <row r="7" spans="1:24" ht="19">
      <c r="A7" s="20" t="s">
        <v>75</v>
      </c>
      <c r="B7" s="25">
        <v>25</v>
      </c>
      <c r="C7" s="1"/>
      <c r="D7" s="1"/>
      <c r="E7" s="22" t="s">
        <v>73</v>
      </c>
      <c r="F7">
        <f t="shared" si="0"/>
        <v>8.5</v>
      </c>
      <c r="G7" s="28">
        <f t="shared" si="1"/>
        <v>8.3661417322834653E-3</v>
      </c>
      <c r="J7" s="22" t="s">
        <v>68</v>
      </c>
      <c r="K7">
        <v>7.0000000000000007E-2</v>
      </c>
      <c r="N7" t="s">
        <v>68</v>
      </c>
      <c r="O7" t="s">
        <v>155</v>
      </c>
      <c r="R7">
        <v>8915550</v>
      </c>
      <c r="T7" t="s">
        <v>68</v>
      </c>
      <c r="U7" t="s">
        <v>176</v>
      </c>
      <c r="X7">
        <v>1610595</v>
      </c>
    </row>
    <row r="8" spans="1:24" ht="19">
      <c r="A8" s="20" t="s">
        <v>68</v>
      </c>
      <c r="B8" s="25">
        <v>70</v>
      </c>
      <c r="C8" s="1"/>
      <c r="D8" s="1"/>
      <c r="E8" s="22" t="s">
        <v>74</v>
      </c>
      <c r="F8">
        <f t="shared" si="0"/>
        <v>3000</v>
      </c>
      <c r="G8" s="28">
        <f t="shared" si="1"/>
        <v>2.9527559055118111</v>
      </c>
      <c r="J8" s="22" t="s">
        <v>69</v>
      </c>
      <c r="K8">
        <v>8.7999999999999995E-2</v>
      </c>
      <c r="N8" t="s">
        <v>68</v>
      </c>
      <c r="O8" t="s">
        <v>156</v>
      </c>
      <c r="P8">
        <v>1104775</v>
      </c>
      <c r="T8" t="s">
        <v>71</v>
      </c>
      <c r="U8" t="s">
        <v>171</v>
      </c>
      <c r="V8">
        <v>2269417.5</v>
      </c>
      <c r="W8">
        <v>5295307.5</v>
      </c>
    </row>
    <row r="9" spans="1:24" ht="19">
      <c r="A9" s="20" t="s">
        <v>69</v>
      </c>
      <c r="B9" s="25">
        <v>88</v>
      </c>
      <c r="C9" s="1"/>
      <c r="D9" s="1"/>
      <c r="E9" s="22" t="s">
        <v>75</v>
      </c>
      <c r="F9">
        <f t="shared" si="0"/>
        <v>25</v>
      </c>
      <c r="G9" s="28">
        <f t="shared" si="1"/>
        <v>2.4606299212598427E-2</v>
      </c>
      <c r="J9" s="22" t="s">
        <v>70</v>
      </c>
      <c r="K9">
        <v>1.4E-2</v>
      </c>
      <c r="N9" t="s">
        <v>68</v>
      </c>
      <c r="O9" t="s">
        <v>157</v>
      </c>
      <c r="Q9">
        <v>1836800</v>
      </c>
      <c r="R9">
        <v>1836800</v>
      </c>
      <c r="T9" t="s">
        <v>68</v>
      </c>
      <c r="U9" t="s">
        <v>164</v>
      </c>
      <c r="V9">
        <v>58800</v>
      </c>
    </row>
    <row r="10" spans="1:24" ht="19">
      <c r="J10" s="22" t="s">
        <v>71</v>
      </c>
      <c r="K10">
        <v>8.9999999999999993E-3</v>
      </c>
      <c r="N10" t="s">
        <v>68</v>
      </c>
      <c r="O10" t="s">
        <v>158</v>
      </c>
      <c r="R10" s="27">
        <v>15894370</v>
      </c>
      <c r="T10" t="s">
        <v>75</v>
      </c>
      <c r="U10" t="s">
        <v>164</v>
      </c>
      <c r="V10">
        <v>137200</v>
      </c>
    </row>
    <row r="11" spans="1:24" ht="19">
      <c r="J11" s="22" t="s">
        <v>72</v>
      </c>
      <c r="K11">
        <v>2.8000000000000001E-2</v>
      </c>
      <c r="N11" t="s">
        <v>68</v>
      </c>
      <c r="O11" t="s">
        <v>159</v>
      </c>
      <c r="R11">
        <v>238875</v>
      </c>
      <c r="T11" t="s">
        <v>70</v>
      </c>
      <c r="U11" t="s">
        <v>151</v>
      </c>
      <c r="V11">
        <v>862732.5</v>
      </c>
    </row>
    <row r="12" spans="1:24" ht="19">
      <c r="J12" s="22" t="s">
        <v>73</v>
      </c>
      <c r="K12">
        <v>8.5000000000000006E-3</v>
      </c>
      <c r="N12" t="s">
        <v>68</v>
      </c>
      <c r="O12" t="s">
        <v>160</v>
      </c>
      <c r="Q12">
        <v>82600</v>
      </c>
      <c r="T12" t="s">
        <v>73</v>
      </c>
      <c r="U12" t="s">
        <v>151</v>
      </c>
      <c r="V12">
        <v>2013042.5</v>
      </c>
    </row>
    <row r="13" spans="1:24" ht="19">
      <c r="J13" s="22" t="s">
        <v>74</v>
      </c>
      <c r="K13">
        <v>3</v>
      </c>
      <c r="N13" t="s">
        <v>68</v>
      </c>
      <c r="O13" t="s">
        <v>161</v>
      </c>
      <c r="Q13">
        <v>18375</v>
      </c>
      <c r="R13">
        <v>18375</v>
      </c>
      <c r="T13" t="s">
        <v>71</v>
      </c>
      <c r="U13" t="s">
        <v>176</v>
      </c>
      <c r="V13">
        <v>1610595</v>
      </c>
      <c r="W13">
        <v>3758055</v>
      </c>
      <c r="X13">
        <v>3758055</v>
      </c>
    </row>
    <row r="14" spans="1:24" ht="19">
      <c r="J14" s="22" t="s">
        <v>75</v>
      </c>
      <c r="K14">
        <v>2.5000000000000001E-2</v>
      </c>
      <c r="N14" t="s">
        <v>68</v>
      </c>
      <c r="O14" t="s">
        <v>162</v>
      </c>
      <c r="R14" s="27">
        <v>18165520</v>
      </c>
      <c r="T14" t="s">
        <v>73</v>
      </c>
      <c r="U14" t="s">
        <v>176</v>
      </c>
      <c r="V14">
        <v>3758055</v>
      </c>
    </row>
    <row r="15" spans="1:24">
      <c r="N15" t="s">
        <v>68</v>
      </c>
      <c r="O15" t="s">
        <v>163</v>
      </c>
      <c r="R15">
        <v>779100</v>
      </c>
      <c r="T15" t="s">
        <v>68</v>
      </c>
      <c r="U15" t="s">
        <v>152</v>
      </c>
      <c r="V15">
        <v>980</v>
      </c>
    </row>
    <row r="16" spans="1:24">
      <c r="N16" t="s">
        <v>69</v>
      </c>
      <c r="O16" t="s">
        <v>164</v>
      </c>
      <c r="Q16">
        <v>196000</v>
      </c>
      <c r="T16" t="s">
        <v>68</v>
      </c>
      <c r="U16" t="s">
        <v>158</v>
      </c>
      <c r="X16" s="27">
        <v>11126060</v>
      </c>
    </row>
    <row r="17" spans="8:24">
      <c r="N17" t="s">
        <v>69</v>
      </c>
      <c r="O17" t="s">
        <v>152</v>
      </c>
      <c r="Q17">
        <v>1400</v>
      </c>
      <c r="T17" t="s">
        <v>68</v>
      </c>
      <c r="U17" t="s">
        <v>159</v>
      </c>
      <c r="X17">
        <v>167212.5</v>
      </c>
    </row>
    <row r="18" spans="8:24" ht="19">
      <c r="H18" s="22" t="s">
        <v>68</v>
      </c>
      <c r="I18" s="28">
        <v>6.8897637795275593E-2</v>
      </c>
      <c r="N18" t="s">
        <v>69</v>
      </c>
      <c r="O18" t="s">
        <v>155</v>
      </c>
      <c r="Q18">
        <v>8915550</v>
      </c>
      <c r="T18" t="s">
        <v>68</v>
      </c>
      <c r="U18" t="s">
        <v>160</v>
      </c>
      <c r="W18">
        <v>57820</v>
      </c>
    </row>
    <row r="19" spans="8:24" ht="19">
      <c r="H19" s="22" t="s">
        <v>69</v>
      </c>
      <c r="I19" s="28">
        <v>8.6614173228346455E-2</v>
      </c>
      <c r="N19" t="s">
        <v>69</v>
      </c>
      <c r="O19" t="s">
        <v>165</v>
      </c>
      <c r="Q19">
        <v>4527600</v>
      </c>
      <c r="T19" t="s">
        <v>68</v>
      </c>
      <c r="U19" t="s">
        <v>177</v>
      </c>
      <c r="X19">
        <v>1069635</v>
      </c>
    </row>
    <row r="20" spans="8:24" ht="19">
      <c r="H20" s="22" t="s">
        <v>70</v>
      </c>
      <c r="I20" s="28">
        <v>1.3779527559055118E-2</v>
      </c>
      <c r="N20" t="s">
        <v>69</v>
      </c>
      <c r="O20" t="s">
        <v>166</v>
      </c>
      <c r="Q20" s="27">
        <v>16363020</v>
      </c>
      <c r="T20" t="s">
        <v>71</v>
      </c>
      <c r="U20" t="s">
        <v>152</v>
      </c>
      <c r="V20">
        <v>420</v>
      </c>
    </row>
    <row r="21" spans="8:24" ht="19">
      <c r="H21" s="22" t="s">
        <v>71</v>
      </c>
      <c r="I21" s="28">
        <v>8.8582677165354329E-3</v>
      </c>
      <c r="N21" t="s">
        <v>69</v>
      </c>
      <c r="O21" t="s">
        <v>167</v>
      </c>
      <c r="Q21">
        <v>5509000</v>
      </c>
      <c r="T21" t="s">
        <v>70</v>
      </c>
      <c r="U21" t="s">
        <v>172</v>
      </c>
      <c r="V21">
        <v>2790672.5</v>
      </c>
    </row>
    <row r="22" spans="8:24" ht="19">
      <c r="H22" s="22" t="s">
        <v>72</v>
      </c>
      <c r="I22" s="28">
        <v>2.7559055118110236E-2</v>
      </c>
      <c r="N22" t="s">
        <v>69</v>
      </c>
      <c r="O22" t="s">
        <v>168</v>
      </c>
      <c r="Q22" s="27">
        <v>17292450</v>
      </c>
      <c r="T22" t="s">
        <v>72</v>
      </c>
      <c r="U22" t="s">
        <v>172</v>
      </c>
      <c r="V22">
        <v>1196002.5</v>
      </c>
      <c r="W22">
        <v>2790672.5</v>
      </c>
    </row>
    <row r="23" spans="8:24" ht="19">
      <c r="H23" s="22" t="s">
        <v>73</v>
      </c>
      <c r="I23" s="28">
        <v>8.3661417322834653E-3</v>
      </c>
      <c r="N23" t="s">
        <v>69</v>
      </c>
      <c r="O23" t="s">
        <v>169</v>
      </c>
      <c r="Q23">
        <v>98700</v>
      </c>
      <c r="T23" t="s">
        <v>68</v>
      </c>
      <c r="U23" t="s">
        <v>153</v>
      </c>
      <c r="V23">
        <v>11637.5</v>
      </c>
      <c r="W23">
        <v>4987.5</v>
      </c>
    </row>
    <row r="24" spans="8:24" ht="19">
      <c r="H24" s="22" t="s">
        <v>74</v>
      </c>
      <c r="I24" s="28">
        <v>2.9527559055118111</v>
      </c>
      <c r="N24" t="s">
        <v>69</v>
      </c>
      <c r="O24" t="s">
        <v>170</v>
      </c>
      <c r="Q24">
        <v>333025</v>
      </c>
      <c r="T24" t="s">
        <v>71</v>
      </c>
      <c r="U24" t="s">
        <v>153</v>
      </c>
      <c r="V24">
        <v>4987.5</v>
      </c>
    </row>
    <row r="25" spans="8:24" ht="19">
      <c r="H25" s="22" t="s">
        <v>75</v>
      </c>
      <c r="I25" s="28">
        <v>2.4606299212598427E-2</v>
      </c>
      <c r="N25" t="s">
        <v>70</v>
      </c>
      <c r="O25" t="s">
        <v>171</v>
      </c>
      <c r="P25">
        <v>7564725</v>
      </c>
      <c r="T25" t="s">
        <v>68</v>
      </c>
      <c r="U25" t="s">
        <v>175</v>
      </c>
      <c r="W25">
        <v>1218315</v>
      </c>
    </row>
    <row r="26" spans="8:24">
      <c r="N26" t="s">
        <v>70</v>
      </c>
      <c r="O26" t="s">
        <v>172</v>
      </c>
      <c r="P26">
        <v>3986675</v>
      </c>
      <c r="T26" t="s">
        <v>68</v>
      </c>
      <c r="U26" t="s">
        <v>154</v>
      </c>
      <c r="V26">
        <v>78767.5</v>
      </c>
      <c r="W26">
        <v>78767.5</v>
      </c>
    </row>
    <row r="27" spans="8:24">
      <c r="N27" t="s">
        <v>70</v>
      </c>
      <c r="O27" t="s">
        <v>155</v>
      </c>
      <c r="P27">
        <v>8915550</v>
      </c>
      <c r="T27" t="s">
        <v>68</v>
      </c>
      <c r="U27" t="s">
        <v>155</v>
      </c>
      <c r="V27">
        <v>2674665</v>
      </c>
      <c r="X27">
        <v>6240885</v>
      </c>
    </row>
    <row r="28" spans="8:24">
      <c r="N28" t="s">
        <v>70</v>
      </c>
      <c r="O28" t="s">
        <v>165</v>
      </c>
      <c r="P28">
        <v>4527600</v>
      </c>
      <c r="T28" t="s">
        <v>69</v>
      </c>
      <c r="U28" t="s">
        <v>164</v>
      </c>
      <c r="W28">
        <v>137200</v>
      </c>
    </row>
    <row r="29" spans="8:24">
      <c r="N29" t="s">
        <v>70</v>
      </c>
      <c r="O29" t="s">
        <v>157</v>
      </c>
      <c r="P29">
        <v>1836800</v>
      </c>
      <c r="T29" t="s">
        <v>69</v>
      </c>
      <c r="U29" t="s">
        <v>151</v>
      </c>
      <c r="W29">
        <v>862732.5</v>
      </c>
    </row>
    <row r="30" spans="8:24">
      <c r="N30" t="s">
        <v>70</v>
      </c>
      <c r="O30" t="s">
        <v>166</v>
      </c>
      <c r="P30" s="27">
        <v>16363020</v>
      </c>
      <c r="T30" t="s">
        <v>69</v>
      </c>
      <c r="U30" t="s">
        <v>152</v>
      </c>
      <c r="W30">
        <v>980</v>
      </c>
    </row>
    <row r="31" spans="8:24">
      <c r="N31" t="s">
        <v>70</v>
      </c>
      <c r="O31" t="s">
        <v>158</v>
      </c>
      <c r="P31" s="27">
        <v>15894370</v>
      </c>
      <c r="T31" t="s">
        <v>69</v>
      </c>
      <c r="U31" t="s">
        <v>153</v>
      </c>
      <c r="W31">
        <v>11637.5</v>
      </c>
    </row>
    <row r="32" spans="8:24">
      <c r="N32" t="s">
        <v>70</v>
      </c>
      <c r="O32" t="s">
        <v>173</v>
      </c>
      <c r="Q32">
        <v>250950</v>
      </c>
      <c r="T32" t="s">
        <v>69</v>
      </c>
      <c r="U32" t="s">
        <v>155</v>
      </c>
      <c r="W32">
        <v>6240885</v>
      </c>
    </row>
    <row r="33" spans="14:23">
      <c r="N33" t="s">
        <v>70</v>
      </c>
      <c r="O33" t="s">
        <v>160</v>
      </c>
      <c r="P33">
        <v>82600</v>
      </c>
      <c r="T33" t="s">
        <v>69</v>
      </c>
      <c r="U33" t="s">
        <v>165</v>
      </c>
      <c r="W33">
        <v>3169320</v>
      </c>
    </row>
    <row r="34" spans="14:23">
      <c r="N34" t="s">
        <v>70</v>
      </c>
      <c r="O34" t="s">
        <v>161</v>
      </c>
      <c r="P34">
        <v>18375</v>
      </c>
      <c r="T34" t="s">
        <v>69</v>
      </c>
      <c r="U34" t="s">
        <v>180</v>
      </c>
      <c r="W34">
        <v>195510</v>
      </c>
    </row>
    <row r="35" spans="14:23">
      <c r="N35" t="s">
        <v>70</v>
      </c>
      <c r="O35" t="s">
        <v>167</v>
      </c>
      <c r="P35">
        <v>5509000</v>
      </c>
      <c r="T35" t="s">
        <v>69</v>
      </c>
      <c r="U35" t="s">
        <v>181</v>
      </c>
      <c r="W35">
        <v>245647.5</v>
      </c>
    </row>
    <row r="36" spans="14:23">
      <c r="N36" t="s">
        <v>70</v>
      </c>
      <c r="O36" t="s">
        <v>168</v>
      </c>
      <c r="P36" s="27">
        <v>17292450</v>
      </c>
      <c r="T36" t="s">
        <v>69</v>
      </c>
      <c r="U36" t="s">
        <v>156</v>
      </c>
      <c r="W36">
        <v>331432.5</v>
      </c>
    </row>
    <row r="37" spans="14:23">
      <c r="N37" t="s">
        <v>70</v>
      </c>
      <c r="O37" t="s">
        <v>174</v>
      </c>
      <c r="P37">
        <v>4011350</v>
      </c>
      <c r="T37" t="s">
        <v>69</v>
      </c>
      <c r="U37" t="s">
        <v>166</v>
      </c>
      <c r="W37" s="27">
        <v>11454120</v>
      </c>
    </row>
    <row r="38" spans="14:23">
      <c r="N38" t="s">
        <v>70</v>
      </c>
      <c r="O38" t="s">
        <v>175</v>
      </c>
      <c r="P38">
        <v>4061050</v>
      </c>
      <c r="T38" t="s">
        <v>69</v>
      </c>
      <c r="U38" t="s">
        <v>178</v>
      </c>
      <c r="W38">
        <v>103005</v>
      </c>
    </row>
    <row r="39" spans="14:23">
      <c r="N39" t="s">
        <v>70</v>
      </c>
      <c r="O39" t="s">
        <v>162</v>
      </c>
      <c r="P39" s="27">
        <v>18165520</v>
      </c>
      <c r="T39" t="s">
        <v>69</v>
      </c>
      <c r="U39" t="s">
        <v>167</v>
      </c>
      <c r="W39">
        <v>3856300</v>
      </c>
    </row>
    <row r="40" spans="14:23">
      <c r="N40" t="s">
        <v>71</v>
      </c>
      <c r="O40" t="s">
        <v>150</v>
      </c>
      <c r="Q40">
        <v>15925</v>
      </c>
      <c r="T40" t="s">
        <v>69</v>
      </c>
      <c r="U40" t="s">
        <v>168</v>
      </c>
      <c r="W40" s="27">
        <v>12104720</v>
      </c>
    </row>
    <row r="41" spans="14:23">
      <c r="N41" t="s">
        <v>71</v>
      </c>
      <c r="O41" t="s">
        <v>171</v>
      </c>
      <c r="Q41">
        <v>7564725</v>
      </c>
      <c r="T41" t="s">
        <v>69</v>
      </c>
      <c r="U41" t="s">
        <v>169</v>
      </c>
      <c r="W41">
        <v>69090</v>
      </c>
    </row>
    <row r="42" spans="14:23">
      <c r="N42" t="s">
        <v>71</v>
      </c>
      <c r="O42" t="s">
        <v>176</v>
      </c>
      <c r="Q42">
        <v>5368650</v>
      </c>
      <c r="R42">
        <v>5368650</v>
      </c>
      <c r="T42" t="s">
        <v>69</v>
      </c>
      <c r="U42" t="s">
        <v>170</v>
      </c>
      <c r="W42">
        <v>233117.5</v>
      </c>
    </row>
    <row r="43" spans="14:23">
      <c r="N43" t="s">
        <v>71</v>
      </c>
      <c r="O43" t="s">
        <v>173</v>
      </c>
      <c r="P43">
        <v>250950</v>
      </c>
      <c r="T43" t="s">
        <v>69</v>
      </c>
      <c r="U43" t="s">
        <v>163</v>
      </c>
      <c r="W43">
        <v>233730</v>
      </c>
    </row>
    <row r="44" spans="14:23">
      <c r="N44" t="s">
        <v>71</v>
      </c>
      <c r="O44" t="s">
        <v>177</v>
      </c>
      <c r="R44">
        <v>3565450</v>
      </c>
      <c r="T44" t="s">
        <v>70</v>
      </c>
      <c r="U44" t="s">
        <v>155</v>
      </c>
      <c r="V44">
        <v>6240885</v>
      </c>
    </row>
    <row r="45" spans="14:23">
      <c r="N45" t="s">
        <v>71</v>
      </c>
      <c r="O45" t="s">
        <v>175</v>
      </c>
      <c r="Q45">
        <v>4061050</v>
      </c>
      <c r="T45" t="s">
        <v>68</v>
      </c>
      <c r="U45" t="s">
        <v>165</v>
      </c>
      <c r="V45">
        <v>1358280</v>
      </c>
    </row>
    <row r="46" spans="14:23">
      <c r="N46" t="s">
        <v>72</v>
      </c>
      <c r="O46" t="s">
        <v>172</v>
      </c>
      <c r="Q46">
        <v>3986675</v>
      </c>
      <c r="T46" t="s">
        <v>70</v>
      </c>
      <c r="U46" t="s">
        <v>165</v>
      </c>
      <c r="V46">
        <v>3169320</v>
      </c>
    </row>
    <row r="47" spans="14:23">
      <c r="N47" t="s">
        <v>73</v>
      </c>
      <c r="O47" t="s">
        <v>151</v>
      </c>
      <c r="P47">
        <v>2875775</v>
      </c>
      <c r="T47" t="s">
        <v>74</v>
      </c>
      <c r="U47" t="s">
        <v>180</v>
      </c>
      <c r="V47">
        <v>195510</v>
      </c>
      <c r="W47">
        <v>456190</v>
      </c>
    </row>
    <row r="48" spans="14:23">
      <c r="N48" t="s">
        <v>73</v>
      </c>
      <c r="O48" t="s">
        <v>176</v>
      </c>
      <c r="P48">
        <v>5368650</v>
      </c>
      <c r="T48" t="s">
        <v>75</v>
      </c>
      <c r="U48" t="s">
        <v>180</v>
      </c>
      <c r="V48">
        <v>456190</v>
      </c>
    </row>
    <row r="49" spans="14:24">
      <c r="N49" t="s">
        <v>73</v>
      </c>
      <c r="O49" t="s">
        <v>173</v>
      </c>
      <c r="R49">
        <v>250950</v>
      </c>
      <c r="T49" t="s">
        <v>68</v>
      </c>
      <c r="U49" t="s">
        <v>181</v>
      </c>
      <c r="V49">
        <v>245647.5</v>
      </c>
    </row>
    <row r="50" spans="14:24">
      <c r="N50" t="s">
        <v>73</v>
      </c>
      <c r="O50" t="s">
        <v>159</v>
      </c>
      <c r="P50">
        <v>238875</v>
      </c>
      <c r="Q50">
        <v>238875</v>
      </c>
      <c r="T50" t="s">
        <v>74</v>
      </c>
      <c r="U50" t="s">
        <v>181</v>
      </c>
      <c r="V50">
        <v>573177.5</v>
      </c>
      <c r="W50">
        <v>573177.5</v>
      </c>
    </row>
    <row r="51" spans="14:24">
      <c r="N51" t="s">
        <v>73</v>
      </c>
      <c r="O51" t="s">
        <v>178</v>
      </c>
      <c r="P51">
        <v>343350</v>
      </c>
      <c r="T51" t="s">
        <v>68</v>
      </c>
      <c r="U51" t="s">
        <v>156</v>
      </c>
      <c r="V51">
        <v>773342.5</v>
      </c>
    </row>
    <row r="52" spans="14:24">
      <c r="N52" t="s">
        <v>73</v>
      </c>
      <c r="O52" t="s">
        <v>177</v>
      </c>
      <c r="P52">
        <v>3565450</v>
      </c>
      <c r="T52" t="s">
        <v>71</v>
      </c>
      <c r="U52" t="s">
        <v>156</v>
      </c>
      <c r="V52">
        <v>331432.5</v>
      </c>
    </row>
    <row r="53" spans="14:24">
      <c r="N53" t="s">
        <v>73</v>
      </c>
      <c r="O53" t="s">
        <v>170</v>
      </c>
      <c r="P53">
        <v>333025</v>
      </c>
      <c r="T53" t="s">
        <v>70</v>
      </c>
      <c r="U53" t="s">
        <v>173</v>
      </c>
      <c r="W53">
        <v>175665</v>
      </c>
    </row>
    <row r="54" spans="14:24">
      <c r="N54" t="s">
        <v>73</v>
      </c>
      <c r="O54" t="s">
        <v>179</v>
      </c>
      <c r="P54">
        <v>6671000</v>
      </c>
      <c r="T54" t="s">
        <v>70</v>
      </c>
      <c r="U54" t="s">
        <v>182</v>
      </c>
      <c r="V54">
        <v>2536852.5</v>
      </c>
      <c r="W54">
        <v>2536852.5</v>
      </c>
    </row>
    <row r="55" spans="14:24">
      <c r="N55" t="s">
        <v>74</v>
      </c>
      <c r="O55" t="s">
        <v>180</v>
      </c>
      <c r="Q55">
        <v>651700</v>
      </c>
      <c r="T55" t="s">
        <v>74</v>
      </c>
      <c r="U55" t="s">
        <v>182</v>
      </c>
      <c r="V55">
        <v>5919322.5</v>
      </c>
      <c r="W55">
        <v>5919322.5</v>
      </c>
      <c r="X55">
        <v>5919322.5</v>
      </c>
    </row>
    <row r="56" spans="14:24">
      <c r="N56" t="s">
        <v>74</v>
      </c>
      <c r="O56" t="s">
        <v>181</v>
      </c>
      <c r="P56">
        <v>818825</v>
      </c>
      <c r="Q56">
        <v>818825</v>
      </c>
      <c r="T56" t="s">
        <v>68</v>
      </c>
      <c r="U56" t="s">
        <v>157</v>
      </c>
      <c r="V56">
        <v>551040</v>
      </c>
      <c r="W56">
        <v>1285760</v>
      </c>
      <c r="X56">
        <v>1285760</v>
      </c>
    </row>
    <row r="57" spans="14:24">
      <c r="N57" t="s">
        <v>74</v>
      </c>
      <c r="O57" t="s">
        <v>156</v>
      </c>
      <c r="Q57">
        <v>1104775</v>
      </c>
      <c r="T57" t="s">
        <v>70</v>
      </c>
      <c r="U57" t="s">
        <v>157</v>
      </c>
      <c r="V57">
        <v>1285760</v>
      </c>
    </row>
    <row r="58" spans="14:24">
      <c r="N58" t="s">
        <v>74</v>
      </c>
      <c r="O58" t="s">
        <v>182</v>
      </c>
      <c r="P58">
        <v>8456175</v>
      </c>
      <c r="Q58">
        <v>8456175</v>
      </c>
      <c r="R58">
        <v>8456175</v>
      </c>
      <c r="T58" t="s">
        <v>70</v>
      </c>
      <c r="U58" t="s">
        <v>166</v>
      </c>
      <c r="V58" s="27">
        <v>11454120</v>
      </c>
    </row>
    <row r="59" spans="14:24">
      <c r="N59" t="s">
        <v>74</v>
      </c>
      <c r="O59" t="s">
        <v>178</v>
      </c>
      <c r="Q59">
        <v>343350</v>
      </c>
      <c r="T59" t="s">
        <v>73</v>
      </c>
      <c r="U59" t="s">
        <v>166</v>
      </c>
      <c r="V59">
        <v>4908907.5</v>
      </c>
    </row>
    <row r="60" spans="14:24">
      <c r="N60" t="s">
        <v>74</v>
      </c>
      <c r="O60" t="s">
        <v>177</v>
      </c>
      <c r="Q60">
        <v>3565450</v>
      </c>
      <c r="T60" t="s">
        <v>70</v>
      </c>
      <c r="U60" t="s">
        <v>158</v>
      </c>
      <c r="V60" s="27">
        <v>11126060</v>
      </c>
    </row>
    <row r="61" spans="14:24">
      <c r="N61" t="s">
        <v>74</v>
      </c>
      <c r="O61" t="s">
        <v>162</v>
      </c>
      <c r="Q61" s="27">
        <v>18165520</v>
      </c>
      <c r="T61" t="s">
        <v>75</v>
      </c>
      <c r="U61" t="s">
        <v>158</v>
      </c>
      <c r="V61">
        <v>4768312.5</v>
      </c>
      <c r="W61" s="27">
        <v>11126060</v>
      </c>
    </row>
    <row r="62" spans="14:24">
      <c r="N62" t="s">
        <v>74</v>
      </c>
      <c r="O62" t="s">
        <v>163</v>
      </c>
      <c r="P62">
        <v>779100</v>
      </c>
      <c r="Q62">
        <v>779100</v>
      </c>
      <c r="T62" t="s">
        <v>71</v>
      </c>
      <c r="U62" t="s">
        <v>173</v>
      </c>
      <c r="V62">
        <v>175665</v>
      </c>
    </row>
    <row r="63" spans="14:24">
      <c r="N63" t="s">
        <v>74</v>
      </c>
      <c r="O63" t="s">
        <v>179</v>
      </c>
      <c r="Q63">
        <v>6671000</v>
      </c>
      <c r="R63">
        <v>6671000</v>
      </c>
      <c r="T63" t="s">
        <v>73</v>
      </c>
      <c r="U63" t="s">
        <v>173</v>
      </c>
      <c r="V63">
        <v>75285</v>
      </c>
      <c r="X63">
        <v>175665</v>
      </c>
    </row>
    <row r="64" spans="14:24">
      <c r="N64" t="s">
        <v>75</v>
      </c>
      <c r="O64" t="s">
        <v>164</v>
      </c>
      <c r="P64">
        <v>196000</v>
      </c>
      <c r="T64" t="s">
        <v>70</v>
      </c>
      <c r="U64" t="s">
        <v>159</v>
      </c>
      <c r="V64">
        <v>71662.5</v>
      </c>
    </row>
    <row r="65" spans="14:24">
      <c r="N65" t="s">
        <v>75</v>
      </c>
      <c r="O65" t="s">
        <v>180</v>
      </c>
      <c r="P65">
        <v>651700</v>
      </c>
      <c r="T65" t="s">
        <v>73</v>
      </c>
      <c r="U65" t="s">
        <v>159</v>
      </c>
      <c r="V65">
        <v>167212.5</v>
      </c>
      <c r="W65">
        <v>167212.5</v>
      </c>
    </row>
    <row r="66" spans="14:24">
      <c r="N66" t="s">
        <v>75</v>
      </c>
      <c r="O66" t="s">
        <v>158</v>
      </c>
      <c r="Q66" s="27">
        <v>15894370</v>
      </c>
      <c r="T66" t="s">
        <v>71</v>
      </c>
      <c r="U66" t="s">
        <v>150</v>
      </c>
      <c r="W66">
        <v>11147.5</v>
      </c>
    </row>
    <row r="67" spans="14:24">
      <c r="N67" t="s">
        <v>75</v>
      </c>
      <c r="O67" t="s">
        <v>169</v>
      </c>
      <c r="P67">
        <v>98700</v>
      </c>
      <c r="T67" t="s">
        <v>70</v>
      </c>
      <c r="U67" t="s">
        <v>160</v>
      </c>
      <c r="V67">
        <v>57820</v>
      </c>
    </row>
    <row r="68" spans="14:24">
      <c r="T68" t="s">
        <v>74</v>
      </c>
      <c r="U68" t="s">
        <v>160</v>
      </c>
      <c r="V68">
        <v>24780</v>
      </c>
    </row>
    <row r="69" spans="14:24">
      <c r="T69" t="s">
        <v>70</v>
      </c>
      <c r="U69" t="s">
        <v>178</v>
      </c>
      <c r="V69">
        <v>103005</v>
      </c>
    </row>
    <row r="70" spans="14:24">
      <c r="T70" t="s">
        <v>73</v>
      </c>
      <c r="U70" t="s">
        <v>178</v>
      </c>
      <c r="V70">
        <v>240345</v>
      </c>
    </row>
    <row r="71" spans="14:24">
      <c r="T71" t="s">
        <v>71</v>
      </c>
      <c r="U71" t="s">
        <v>155</v>
      </c>
      <c r="W71">
        <v>2674665</v>
      </c>
      <c r="X71">
        <v>2674665</v>
      </c>
    </row>
    <row r="72" spans="14:24">
      <c r="T72" t="s">
        <v>70</v>
      </c>
      <c r="U72" t="s">
        <v>177</v>
      </c>
      <c r="V72">
        <v>1069635</v>
      </c>
    </row>
    <row r="73" spans="14:24">
      <c r="T73" t="s">
        <v>71</v>
      </c>
      <c r="U73" t="s">
        <v>182</v>
      </c>
      <c r="X73">
        <v>2536852.5</v>
      </c>
    </row>
    <row r="74" spans="14:24">
      <c r="T74" t="s">
        <v>71</v>
      </c>
      <c r="U74" t="s">
        <v>158</v>
      </c>
      <c r="W74">
        <v>4768312.5</v>
      </c>
      <c r="X74">
        <v>4768312.5</v>
      </c>
    </row>
    <row r="75" spans="14:24">
      <c r="T75" t="s">
        <v>73</v>
      </c>
      <c r="U75" t="s">
        <v>177</v>
      </c>
      <c r="V75">
        <v>2495815</v>
      </c>
    </row>
    <row r="76" spans="14:24">
      <c r="T76" t="s">
        <v>71</v>
      </c>
      <c r="U76" t="s">
        <v>160</v>
      </c>
      <c r="W76">
        <v>24780</v>
      </c>
    </row>
    <row r="77" spans="14:24">
      <c r="T77" t="s">
        <v>71</v>
      </c>
      <c r="U77" t="s">
        <v>177</v>
      </c>
      <c r="W77">
        <v>1069635</v>
      </c>
      <c r="X77">
        <v>2495815</v>
      </c>
    </row>
    <row r="78" spans="14:24">
      <c r="T78" t="s">
        <v>68</v>
      </c>
      <c r="U78" t="s">
        <v>161</v>
      </c>
      <c r="V78">
        <v>5512.5</v>
      </c>
      <c r="W78">
        <v>12862.5</v>
      </c>
      <c r="X78">
        <v>12862.5</v>
      </c>
    </row>
    <row r="79" spans="14:24">
      <c r="T79" t="s">
        <v>71</v>
      </c>
      <c r="U79" t="s">
        <v>162</v>
      </c>
      <c r="W79">
        <v>5449657.5</v>
      </c>
      <c r="X79">
        <v>5449657.5</v>
      </c>
    </row>
    <row r="80" spans="14:24">
      <c r="T80" t="s">
        <v>71</v>
      </c>
      <c r="U80" t="s">
        <v>163</v>
      </c>
      <c r="X80">
        <v>233730</v>
      </c>
    </row>
    <row r="81" spans="20:24">
      <c r="T81" t="s">
        <v>71</v>
      </c>
      <c r="U81" t="s">
        <v>179</v>
      </c>
      <c r="W81">
        <v>2001300</v>
      </c>
      <c r="X81">
        <v>2001300</v>
      </c>
    </row>
    <row r="82" spans="20:24">
      <c r="T82" t="s">
        <v>70</v>
      </c>
      <c r="U82" t="s">
        <v>161</v>
      </c>
      <c r="V82">
        <v>12862.5</v>
      </c>
      <c r="X82">
        <v>5512.5</v>
      </c>
    </row>
    <row r="83" spans="20:24">
      <c r="T83" t="s">
        <v>72</v>
      </c>
      <c r="U83" t="s">
        <v>166</v>
      </c>
      <c r="W83">
        <v>4908907.5</v>
      </c>
    </row>
    <row r="84" spans="20:24">
      <c r="T84" t="s">
        <v>68</v>
      </c>
      <c r="U84" t="s">
        <v>167</v>
      </c>
      <c r="V84">
        <v>1652700</v>
      </c>
    </row>
    <row r="85" spans="20:24">
      <c r="T85" t="s">
        <v>70</v>
      </c>
      <c r="U85" t="s">
        <v>167</v>
      </c>
      <c r="V85">
        <v>3856300</v>
      </c>
    </row>
    <row r="86" spans="20:24">
      <c r="T86" t="s">
        <v>68</v>
      </c>
      <c r="U86" t="s">
        <v>168</v>
      </c>
      <c r="V86" s="27">
        <v>12104720</v>
      </c>
    </row>
    <row r="87" spans="20:24">
      <c r="T87" t="s">
        <v>70</v>
      </c>
      <c r="U87" t="s">
        <v>168</v>
      </c>
      <c r="V87">
        <v>5187735</v>
      </c>
    </row>
    <row r="88" spans="20:24">
      <c r="T88" t="s">
        <v>68</v>
      </c>
      <c r="U88" t="s">
        <v>169</v>
      </c>
      <c r="V88">
        <v>69090</v>
      </c>
    </row>
    <row r="89" spans="20:24">
      <c r="T89" t="s">
        <v>75</v>
      </c>
      <c r="U89" t="s">
        <v>169</v>
      </c>
      <c r="V89">
        <v>29610</v>
      </c>
    </row>
    <row r="90" spans="20:24">
      <c r="T90" t="s">
        <v>68</v>
      </c>
      <c r="U90" t="s">
        <v>174</v>
      </c>
      <c r="V90">
        <v>1203405</v>
      </c>
    </row>
    <row r="91" spans="20:24">
      <c r="T91" t="s">
        <v>70</v>
      </c>
      <c r="U91" t="s">
        <v>174</v>
      </c>
      <c r="V91">
        <v>2807945</v>
      </c>
    </row>
    <row r="92" spans="20:24">
      <c r="T92" t="s">
        <v>70</v>
      </c>
      <c r="U92" t="s">
        <v>175</v>
      </c>
      <c r="V92">
        <v>2842735</v>
      </c>
    </row>
    <row r="93" spans="20:24">
      <c r="T93" t="s">
        <v>74</v>
      </c>
      <c r="U93" t="s">
        <v>176</v>
      </c>
      <c r="W93">
        <v>1610595</v>
      </c>
    </row>
    <row r="94" spans="20:24">
      <c r="T94" t="s">
        <v>74</v>
      </c>
      <c r="U94" t="s">
        <v>172</v>
      </c>
      <c r="W94">
        <v>1196002.5</v>
      </c>
    </row>
    <row r="95" spans="20:24">
      <c r="T95" t="s">
        <v>71</v>
      </c>
      <c r="U95" t="s">
        <v>175</v>
      </c>
      <c r="V95">
        <v>1218315</v>
      </c>
      <c r="W95">
        <v>2842735</v>
      </c>
    </row>
    <row r="96" spans="20:24">
      <c r="T96" t="s">
        <v>70</v>
      </c>
      <c r="U96" t="s">
        <v>170</v>
      </c>
      <c r="V96">
        <v>99907.5</v>
      </c>
    </row>
    <row r="97" spans="20:24">
      <c r="T97" t="s">
        <v>74</v>
      </c>
      <c r="U97" t="s">
        <v>156</v>
      </c>
      <c r="W97">
        <v>773342.5</v>
      </c>
    </row>
    <row r="98" spans="20:24">
      <c r="T98" t="s">
        <v>73</v>
      </c>
      <c r="U98" t="s">
        <v>170</v>
      </c>
      <c r="V98">
        <v>233117.5</v>
      </c>
    </row>
    <row r="99" spans="20:24">
      <c r="T99" t="s">
        <v>74</v>
      </c>
      <c r="U99" t="s">
        <v>173</v>
      </c>
      <c r="W99">
        <v>75285</v>
      </c>
      <c r="X99">
        <v>75285</v>
      </c>
    </row>
    <row r="100" spans="20:24">
      <c r="T100" t="s">
        <v>74</v>
      </c>
      <c r="U100" t="s">
        <v>159</v>
      </c>
      <c r="W100">
        <v>71662.5</v>
      </c>
    </row>
    <row r="101" spans="20:24">
      <c r="T101" t="s">
        <v>68</v>
      </c>
      <c r="U101" t="s">
        <v>162</v>
      </c>
      <c r="V101">
        <v>5449657.5</v>
      </c>
      <c r="X101" s="27">
        <v>12715870</v>
      </c>
    </row>
    <row r="102" spans="20:24">
      <c r="T102" t="s">
        <v>74</v>
      </c>
      <c r="U102" t="s">
        <v>178</v>
      </c>
      <c r="W102">
        <v>240345</v>
      </c>
    </row>
    <row r="103" spans="20:24">
      <c r="T103" t="s">
        <v>74</v>
      </c>
      <c r="U103" t="s">
        <v>177</v>
      </c>
      <c r="W103">
        <v>2495815</v>
      </c>
    </row>
    <row r="104" spans="20:24">
      <c r="T104" t="s">
        <v>74</v>
      </c>
      <c r="U104" t="s">
        <v>162</v>
      </c>
      <c r="W104" s="27">
        <v>12715870</v>
      </c>
    </row>
    <row r="105" spans="20:24">
      <c r="T105" t="s">
        <v>70</v>
      </c>
      <c r="U105" t="s">
        <v>162</v>
      </c>
      <c r="V105" s="27">
        <v>12715870</v>
      </c>
    </row>
    <row r="106" spans="20:24">
      <c r="T106" t="s">
        <v>74</v>
      </c>
      <c r="U106" t="s">
        <v>179</v>
      </c>
      <c r="W106">
        <v>4669700</v>
      </c>
      <c r="X106">
        <v>4669700</v>
      </c>
    </row>
    <row r="107" spans="20:24">
      <c r="T107" t="s">
        <v>68</v>
      </c>
      <c r="U107" t="s">
        <v>163</v>
      </c>
      <c r="V107">
        <v>233730</v>
      </c>
      <c r="X107">
        <v>545370</v>
      </c>
    </row>
    <row r="108" spans="20:24">
      <c r="T108" t="s">
        <v>74</v>
      </c>
      <c r="U108" t="s">
        <v>163</v>
      </c>
      <c r="V108">
        <v>545370</v>
      </c>
      <c r="W108">
        <v>545370</v>
      </c>
    </row>
    <row r="109" spans="20:24">
      <c r="T109" t="s">
        <v>70</v>
      </c>
      <c r="U109" t="s">
        <v>179</v>
      </c>
      <c r="V109">
        <v>2001300</v>
      </c>
    </row>
    <row r="110" spans="20:24">
      <c r="T110" t="s">
        <v>73</v>
      </c>
      <c r="U110" t="s">
        <v>179</v>
      </c>
      <c r="V110">
        <v>4669700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86C5-EC19-5F40-9CF8-2B458D93BD66}">
  <dimension ref="A1:N100"/>
  <sheetViews>
    <sheetView zoomScaleNormal="100" workbookViewId="0">
      <selection activeCell="I4" sqref="I4"/>
    </sheetView>
  </sheetViews>
  <sheetFormatPr baseColWidth="10" defaultRowHeight="16"/>
  <sheetData>
    <row r="1" spans="1:14">
      <c r="A1" s="19"/>
      <c r="B1" s="20" t="s">
        <v>112</v>
      </c>
      <c r="C1" s="20" t="s">
        <v>113</v>
      </c>
      <c r="D1" s="20" t="s">
        <v>114</v>
      </c>
    </row>
    <row r="2" spans="1:14">
      <c r="A2" s="19" t="s">
        <v>115</v>
      </c>
      <c r="B2" s="19">
        <v>26.85</v>
      </c>
      <c r="C2" s="19">
        <v>26.574999999999999</v>
      </c>
      <c r="D2" s="19">
        <v>27.7</v>
      </c>
      <c r="I2" t="s">
        <v>143</v>
      </c>
      <c r="J2" t="s">
        <v>144</v>
      </c>
      <c r="K2">
        <v>1</v>
      </c>
      <c r="L2">
        <v>1</v>
      </c>
      <c r="M2" s="27">
        <v>-150697400</v>
      </c>
    </row>
    <row r="3" spans="1:14">
      <c r="A3" s="19" t="s">
        <v>116</v>
      </c>
      <c r="B3" s="19">
        <v>28.2</v>
      </c>
      <c r="C3" s="19">
        <v>25.05</v>
      </c>
      <c r="D3" s="19">
        <v>31.274999999999999</v>
      </c>
      <c r="I3" t="s">
        <v>145</v>
      </c>
      <c r="J3" t="s">
        <v>144</v>
      </c>
      <c r="K3">
        <v>1</v>
      </c>
      <c r="L3">
        <v>1</v>
      </c>
      <c r="M3" s="27">
        <v>-150697400</v>
      </c>
    </row>
    <row r="4" spans="1:14">
      <c r="A4" s="19" t="s">
        <v>117</v>
      </c>
      <c r="B4" s="19">
        <v>10.3</v>
      </c>
      <c r="C4" s="19">
        <v>-0.2</v>
      </c>
      <c r="D4" s="19">
        <v>6.4</v>
      </c>
      <c r="I4" t="s">
        <v>146</v>
      </c>
      <c r="J4" t="s">
        <v>144</v>
      </c>
      <c r="K4" t="s">
        <v>144</v>
      </c>
      <c r="L4">
        <v>1</v>
      </c>
      <c r="M4" s="27">
        <v>-150697400</v>
      </c>
    </row>
    <row r="5" spans="1:14">
      <c r="A5" s="19" t="s">
        <v>82</v>
      </c>
      <c r="B5" s="19">
        <v>26.875</v>
      </c>
      <c r="C5" s="19">
        <v>19.675000000000001</v>
      </c>
      <c r="D5" s="19">
        <v>25.6</v>
      </c>
      <c r="I5" t="s">
        <v>116</v>
      </c>
      <c r="J5" t="s">
        <v>147</v>
      </c>
      <c r="K5" t="s">
        <v>144</v>
      </c>
      <c r="L5">
        <v>1</v>
      </c>
      <c r="M5">
        <v>1</v>
      </c>
      <c r="N5" s="27">
        <v>-87811800000</v>
      </c>
    </row>
    <row r="6" spans="1:14">
      <c r="A6" s="19" t="s">
        <v>83</v>
      </c>
      <c r="B6" s="19">
        <v>31.114999999999998</v>
      </c>
      <c r="C6" s="19">
        <v>21.85</v>
      </c>
      <c r="D6" s="19">
        <v>35.552500000000002</v>
      </c>
      <c r="I6" t="s">
        <v>117</v>
      </c>
      <c r="J6" t="s">
        <v>148</v>
      </c>
      <c r="K6" t="s">
        <v>144</v>
      </c>
      <c r="L6">
        <v>1</v>
      </c>
      <c r="M6">
        <v>1</v>
      </c>
      <c r="N6" s="27">
        <v>-87811800000</v>
      </c>
    </row>
    <row r="7" spans="1:14">
      <c r="A7" s="19" t="s">
        <v>118</v>
      </c>
      <c r="B7" s="19">
        <v>26.725000000000001</v>
      </c>
      <c r="C7" s="19">
        <v>15.1</v>
      </c>
      <c r="D7" s="19">
        <v>27.824999999999999</v>
      </c>
      <c r="I7" t="s">
        <v>82</v>
      </c>
      <c r="J7" t="s">
        <v>149</v>
      </c>
      <c r="K7" t="s">
        <v>144</v>
      </c>
      <c r="L7" t="s">
        <v>144</v>
      </c>
      <c r="M7">
        <v>1</v>
      </c>
      <c r="N7" s="27">
        <v>-87811800000</v>
      </c>
    </row>
    <row r="8" spans="1:14">
      <c r="A8" s="19" t="s">
        <v>84</v>
      </c>
      <c r="B8" s="19">
        <v>26.35</v>
      </c>
      <c r="C8" s="19">
        <v>21.574999999999999</v>
      </c>
      <c r="D8" s="19">
        <v>31.7</v>
      </c>
      <c r="I8" t="s">
        <v>83</v>
      </c>
      <c r="J8" t="s">
        <v>147</v>
      </c>
      <c r="K8" t="s">
        <v>144</v>
      </c>
      <c r="L8">
        <v>1</v>
      </c>
      <c r="M8">
        <v>1</v>
      </c>
      <c r="N8" s="27">
        <v>-2212758000</v>
      </c>
    </row>
    <row r="9" spans="1:14">
      <c r="A9" s="19" t="s">
        <v>119</v>
      </c>
      <c r="B9" s="19">
        <v>27.965</v>
      </c>
      <c r="C9" s="19">
        <v>26.495000000000001</v>
      </c>
      <c r="D9" s="19">
        <v>29.995000000000001</v>
      </c>
      <c r="I9" t="s">
        <v>118</v>
      </c>
      <c r="J9" t="s">
        <v>148</v>
      </c>
      <c r="K9" t="s">
        <v>144</v>
      </c>
      <c r="L9">
        <v>1</v>
      </c>
      <c r="M9">
        <v>1</v>
      </c>
      <c r="N9" s="27">
        <v>-2212758000</v>
      </c>
    </row>
    <row r="10" spans="1:14">
      <c r="A10" s="19" t="s">
        <v>120</v>
      </c>
      <c r="B10" s="19">
        <v>27.4</v>
      </c>
      <c r="C10" s="19">
        <v>28.497499999999999</v>
      </c>
      <c r="D10" s="19">
        <v>29.76</v>
      </c>
      <c r="I10" t="s">
        <v>84</v>
      </c>
      <c r="J10" t="s">
        <v>149</v>
      </c>
      <c r="K10" t="s">
        <v>144</v>
      </c>
      <c r="L10" t="s">
        <v>144</v>
      </c>
      <c r="M10">
        <v>1</v>
      </c>
      <c r="N10" s="27">
        <v>-2212758000</v>
      </c>
    </row>
    <row r="11" spans="1:14">
      <c r="A11" s="19" t="s">
        <v>85</v>
      </c>
      <c r="B11" s="19">
        <v>29.995000000000001</v>
      </c>
      <c r="C11" s="19">
        <v>26.085000000000001</v>
      </c>
      <c r="D11" s="19">
        <v>33.774999999999999</v>
      </c>
      <c r="I11" t="s">
        <v>119</v>
      </c>
      <c r="J11" t="s">
        <v>147</v>
      </c>
      <c r="K11" t="s">
        <v>144</v>
      </c>
      <c r="L11">
        <v>1</v>
      </c>
      <c r="M11">
        <v>1</v>
      </c>
      <c r="N11" s="27">
        <v>-24024900000</v>
      </c>
    </row>
    <row r="12" spans="1:14">
      <c r="A12" s="19" t="s">
        <v>86</v>
      </c>
      <c r="B12" s="19">
        <v>33.1875</v>
      </c>
      <c r="C12" s="19">
        <v>19.54</v>
      </c>
      <c r="D12" s="19">
        <v>34.652500000000003</v>
      </c>
      <c r="I12" t="s">
        <v>120</v>
      </c>
      <c r="J12" t="s">
        <v>148</v>
      </c>
      <c r="K12" t="s">
        <v>144</v>
      </c>
      <c r="L12">
        <v>1</v>
      </c>
      <c r="M12">
        <v>1</v>
      </c>
      <c r="N12" s="27">
        <v>-24024900000</v>
      </c>
    </row>
    <row r="13" spans="1:14">
      <c r="A13" s="19" t="s">
        <v>121</v>
      </c>
      <c r="B13" s="19">
        <v>20.350000000000001</v>
      </c>
      <c r="C13" s="19">
        <v>8.9</v>
      </c>
      <c r="D13" s="19">
        <v>19.05</v>
      </c>
      <c r="I13" t="s">
        <v>85</v>
      </c>
      <c r="J13" t="s">
        <v>149</v>
      </c>
      <c r="K13" t="s">
        <v>144</v>
      </c>
      <c r="L13">
        <v>1</v>
      </c>
      <c r="M13">
        <v>1</v>
      </c>
      <c r="N13" s="27">
        <v>-24024900000</v>
      </c>
    </row>
    <row r="14" spans="1:14">
      <c r="A14" s="19" t="s">
        <v>122</v>
      </c>
      <c r="B14" s="19">
        <v>25.725000000000001</v>
      </c>
      <c r="C14" s="19">
        <v>12.975</v>
      </c>
      <c r="D14" s="19">
        <v>25.35</v>
      </c>
      <c r="I14" t="s">
        <v>86</v>
      </c>
      <c r="J14" t="s">
        <v>147</v>
      </c>
      <c r="K14" t="s">
        <v>144</v>
      </c>
      <c r="L14">
        <v>1</v>
      </c>
      <c r="M14">
        <v>1</v>
      </c>
      <c r="N14" s="27">
        <v>-45117900000</v>
      </c>
    </row>
    <row r="15" spans="1:14">
      <c r="A15" s="19" t="s">
        <v>88</v>
      </c>
      <c r="B15" s="19">
        <v>24.2</v>
      </c>
      <c r="C15" s="19">
        <v>17.574999999999999</v>
      </c>
      <c r="D15" s="19">
        <v>27.55</v>
      </c>
      <c r="I15" t="s">
        <v>121</v>
      </c>
      <c r="J15" t="s">
        <v>148</v>
      </c>
      <c r="K15" t="s">
        <v>144</v>
      </c>
      <c r="L15">
        <v>1</v>
      </c>
      <c r="M15">
        <v>1</v>
      </c>
      <c r="N15" s="27">
        <v>-45117900000</v>
      </c>
    </row>
    <row r="16" spans="1:14">
      <c r="A16" s="19" t="s">
        <v>89</v>
      </c>
      <c r="B16" s="19">
        <v>22.25</v>
      </c>
      <c r="C16" s="19">
        <v>21.125</v>
      </c>
      <c r="D16" s="19">
        <v>25.175000000000001</v>
      </c>
      <c r="I16" t="s">
        <v>122</v>
      </c>
      <c r="J16" t="s">
        <v>149</v>
      </c>
      <c r="K16" t="s">
        <v>144</v>
      </c>
      <c r="L16">
        <v>1</v>
      </c>
      <c r="M16">
        <v>1</v>
      </c>
      <c r="N16" s="27">
        <v>-45117900000</v>
      </c>
    </row>
    <row r="17" spans="1:14">
      <c r="A17" s="19" t="s">
        <v>90</v>
      </c>
      <c r="B17" s="19">
        <v>27</v>
      </c>
      <c r="C17" s="19">
        <v>27.75</v>
      </c>
      <c r="D17" s="19">
        <v>28.75</v>
      </c>
      <c r="I17" t="s">
        <v>88</v>
      </c>
      <c r="J17" t="s">
        <v>147</v>
      </c>
      <c r="K17" t="s">
        <v>144</v>
      </c>
      <c r="L17">
        <v>1</v>
      </c>
      <c r="M17">
        <v>1</v>
      </c>
      <c r="N17" s="27">
        <v>-10040740</v>
      </c>
    </row>
    <row r="18" spans="1:14">
      <c r="A18" s="19" t="s">
        <v>123</v>
      </c>
      <c r="B18" s="19">
        <v>28.192499999999999</v>
      </c>
      <c r="C18" s="19">
        <v>22.574999999999999</v>
      </c>
      <c r="D18" s="19">
        <v>35.357500000000002</v>
      </c>
      <c r="I18" t="s">
        <v>89</v>
      </c>
      <c r="J18" t="s">
        <v>148</v>
      </c>
      <c r="K18" t="s">
        <v>144</v>
      </c>
      <c r="L18">
        <v>1</v>
      </c>
      <c r="M18">
        <v>1</v>
      </c>
      <c r="N18" s="27">
        <v>-10040740</v>
      </c>
    </row>
    <row r="19" spans="1:14">
      <c r="A19" s="19" t="s">
        <v>92</v>
      </c>
      <c r="B19" s="19">
        <v>26.225000000000001</v>
      </c>
      <c r="C19" s="19">
        <v>25.175000000000001</v>
      </c>
      <c r="D19" s="19">
        <v>27.824999999999999</v>
      </c>
      <c r="I19" t="s">
        <v>90</v>
      </c>
      <c r="J19" t="s">
        <v>149</v>
      </c>
      <c r="K19" t="s">
        <v>144</v>
      </c>
      <c r="L19" t="s">
        <v>144</v>
      </c>
      <c r="M19">
        <v>1</v>
      </c>
      <c r="N19" s="27">
        <v>-10040740</v>
      </c>
    </row>
    <row r="20" spans="1:14">
      <c r="A20" s="19" t="s">
        <v>124</v>
      </c>
      <c r="B20" s="19">
        <v>26.95</v>
      </c>
      <c r="C20" s="19">
        <v>22.324999999999999</v>
      </c>
      <c r="D20" s="19">
        <v>29.175000000000001</v>
      </c>
      <c r="I20" t="s">
        <v>123</v>
      </c>
      <c r="J20" t="s">
        <v>147</v>
      </c>
      <c r="K20" t="s">
        <v>144</v>
      </c>
      <c r="L20">
        <v>1</v>
      </c>
      <c r="M20">
        <v>1</v>
      </c>
      <c r="N20" s="27">
        <v>-28140300000</v>
      </c>
    </row>
    <row r="21" spans="1:14">
      <c r="A21" s="19" t="s">
        <v>125</v>
      </c>
      <c r="B21" s="19">
        <v>21.425000000000001</v>
      </c>
      <c r="C21" s="19">
        <v>14.9</v>
      </c>
      <c r="D21" s="19">
        <v>20.8475</v>
      </c>
      <c r="I21" t="s">
        <v>92</v>
      </c>
      <c r="J21" t="s">
        <v>148</v>
      </c>
      <c r="K21" t="s">
        <v>144</v>
      </c>
      <c r="L21">
        <v>1</v>
      </c>
      <c r="M21">
        <v>1</v>
      </c>
      <c r="N21" s="27">
        <v>-28140300000</v>
      </c>
    </row>
    <row r="22" spans="1:14">
      <c r="A22" s="19" t="s">
        <v>126</v>
      </c>
      <c r="B22" s="19">
        <v>26.1325</v>
      </c>
      <c r="C22" s="19">
        <v>20.53</v>
      </c>
      <c r="D22" s="19">
        <v>27.5825</v>
      </c>
      <c r="I22" t="s">
        <v>124</v>
      </c>
      <c r="J22" t="s">
        <v>149</v>
      </c>
      <c r="K22" t="s">
        <v>144</v>
      </c>
      <c r="L22" t="s">
        <v>144</v>
      </c>
      <c r="M22">
        <v>1</v>
      </c>
      <c r="N22" s="27">
        <v>-28140300000</v>
      </c>
    </row>
    <row r="23" spans="1:14">
      <c r="A23" s="19" t="s">
        <v>127</v>
      </c>
      <c r="B23" s="19">
        <v>25.75</v>
      </c>
      <c r="C23" s="19">
        <v>17.75</v>
      </c>
      <c r="D23" s="19">
        <v>24.225000000000001</v>
      </c>
      <c r="I23" t="s">
        <v>125</v>
      </c>
      <c r="J23" t="s">
        <v>147</v>
      </c>
      <c r="K23" t="s">
        <v>144</v>
      </c>
      <c r="L23">
        <v>1</v>
      </c>
      <c r="M23">
        <v>1</v>
      </c>
      <c r="N23" s="27">
        <v>-195915200</v>
      </c>
    </row>
    <row r="24" spans="1:14">
      <c r="A24" s="19" t="s">
        <v>101</v>
      </c>
      <c r="B24" s="19">
        <v>27.5</v>
      </c>
      <c r="C24" s="19">
        <v>22.8</v>
      </c>
      <c r="D24" s="19">
        <v>30.25</v>
      </c>
      <c r="I24" t="s">
        <v>126</v>
      </c>
      <c r="J24" t="s">
        <v>148</v>
      </c>
      <c r="K24" t="s">
        <v>144</v>
      </c>
      <c r="L24">
        <v>1</v>
      </c>
      <c r="M24">
        <v>1</v>
      </c>
      <c r="N24" s="27">
        <v>-195915200</v>
      </c>
    </row>
    <row r="25" spans="1:14">
      <c r="A25" s="19" t="s">
        <v>128</v>
      </c>
      <c r="B25" s="19">
        <v>28.8</v>
      </c>
      <c r="C25" s="19">
        <v>25.35</v>
      </c>
      <c r="D25" s="19">
        <v>29.3</v>
      </c>
      <c r="I25" t="s">
        <v>127</v>
      </c>
      <c r="J25" t="s">
        <v>149</v>
      </c>
      <c r="K25" t="s">
        <v>144</v>
      </c>
      <c r="L25" t="s">
        <v>144</v>
      </c>
      <c r="M25">
        <v>1</v>
      </c>
      <c r="N25" s="27">
        <v>-195915200</v>
      </c>
    </row>
    <row r="26" spans="1:14">
      <c r="A26" s="19" t="s">
        <v>93</v>
      </c>
      <c r="B26" s="19">
        <v>32.585000000000001</v>
      </c>
      <c r="C26" s="19">
        <v>18.057500000000001</v>
      </c>
      <c r="D26" s="19">
        <v>33.302500000000002</v>
      </c>
      <c r="I26" t="s">
        <v>101</v>
      </c>
      <c r="J26" t="s">
        <v>147</v>
      </c>
      <c r="K26" t="s">
        <v>144</v>
      </c>
      <c r="L26">
        <v>1</v>
      </c>
      <c r="M26">
        <v>1</v>
      </c>
      <c r="N26" s="27">
        <v>-1311076000</v>
      </c>
    </row>
    <row r="27" spans="1:14">
      <c r="A27" s="19" t="s">
        <v>94</v>
      </c>
      <c r="B27" s="19">
        <v>31.69</v>
      </c>
      <c r="C27" s="19">
        <v>20.88</v>
      </c>
      <c r="D27" s="19">
        <v>34.43</v>
      </c>
      <c r="I27" t="s">
        <v>128</v>
      </c>
      <c r="J27" t="s">
        <v>148</v>
      </c>
      <c r="K27" t="s">
        <v>144</v>
      </c>
      <c r="L27">
        <v>1</v>
      </c>
      <c r="M27">
        <v>1</v>
      </c>
      <c r="N27" s="27">
        <v>-1311076000</v>
      </c>
    </row>
    <row r="28" spans="1:14">
      <c r="A28" s="19" t="s">
        <v>129</v>
      </c>
      <c r="B28" s="19">
        <v>19.399999999999999</v>
      </c>
      <c r="C28" s="19">
        <v>11.3</v>
      </c>
      <c r="D28" s="19">
        <v>17.324999999999999</v>
      </c>
      <c r="I28" t="s">
        <v>93</v>
      </c>
      <c r="J28" t="s">
        <v>149</v>
      </c>
      <c r="K28" t="s">
        <v>144</v>
      </c>
      <c r="L28" t="s">
        <v>144</v>
      </c>
      <c r="M28">
        <v>1</v>
      </c>
      <c r="N28" s="27">
        <v>-1311076000</v>
      </c>
    </row>
    <row r="29" spans="1:14">
      <c r="A29" s="19" t="s">
        <v>130</v>
      </c>
      <c r="B29" s="19">
        <v>28.8</v>
      </c>
      <c r="C29" s="19">
        <v>24.975000000000001</v>
      </c>
      <c r="D29" s="19">
        <v>29.774999999999999</v>
      </c>
      <c r="I29" t="s">
        <v>94</v>
      </c>
      <c r="J29" t="s">
        <v>147</v>
      </c>
      <c r="K29" t="s">
        <v>144</v>
      </c>
      <c r="L29">
        <v>1</v>
      </c>
      <c r="M29">
        <v>1</v>
      </c>
      <c r="N29" s="27">
        <v>-75992300000</v>
      </c>
    </row>
    <row r="30" spans="1:14">
      <c r="A30" s="19" t="s">
        <v>96</v>
      </c>
      <c r="B30" s="19">
        <v>27.2</v>
      </c>
      <c r="C30" s="19">
        <v>25.272500000000001</v>
      </c>
      <c r="D30" s="19">
        <v>34.215000000000003</v>
      </c>
      <c r="I30" t="s">
        <v>129</v>
      </c>
      <c r="J30" t="s">
        <v>148</v>
      </c>
      <c r="K30" t="s">
        <v>144</v>
      </c>
      <c r="L30">
        <v>1</v>
      </c>
      <c r="M30">
        <v>1</v>
      </c>
      <c r="N30" s="27">
        <v>-75992300000</v>
      </c>
    </row>
    <row r="31" spans="1:14">
      <c r="A31" s="19" t="s">
        <v>97</v>
      </c>
      <c r="B31" s="19">
        <v>26.824999999999999</v>
      </c>
      <c r="C31" s="19">
        <v>20.6</v>
      </c>
      <c r="D31" s="19">
        <v>27.024999999999999</v>
      </c>
      <c r="I31" t="s">
        <v>130</v>
      </c>
      <c r="J31" t="s">
        <v>149</v>
      </c>
      <c r="K31" t="s">
        <v>144</v>
      </c>
      <c r="L31">
        <v>1</v>
      </c>
      <c r="M31">
        <v>1</v>
      </c>
      <c r="N31" s="27">
        <v>-75992300000</v>
      </c>
    </row>
    <row r="32" spans="1:14">
      <c r="A32" s="19" t="s">
        <v>131</v>
      </c>
      <c r="B32" s="19">
        <v>31.497499999999999</v>
      </c>
      <c r="C32" s="19">
        <v>21.077500000000001</v>
      </c>
      <c r="D32" s="19">
        <v>35.702500000000001</v>
      </c>
      <c r="I32" t="s">
        <v>96</v>
      </c>
      <c r="J32" t="s">
        <v>147</v>
      </c>
      <c r="K32" t="s">
        <v>144</v>
      </c>
      <c r="L32">
        <v>1</v>
      </c>
      <c r="M32">
        <v>1</v>
      </c>
      <c r="N32" s="27">
        <v>-50983700000</v>
      </c>
    </row>
    <row r="33" spans="1:14">
      <c r="A33" s="19" t="s">
        <v>132</v>
      </c>
      <c r="B33" s="19">
        <v>23.85</v>
      </c>
      <c r="C33" s="19">
        <v>13.125</v>
      </c>
      <c r="D33" s="19">
        <v>24.324999999999999</v>
      </c>
      <c r="I33" t="s">
        <v>97</v>
      </c>
      <c r="J33" t="s">
        <v>148</v>
      </c>
      <c r="K33" t="s">
        <v>144</v>
      </c>
      <c r="L33">
        <v>1</v>
      </c>
      <c r="M33">
        <v>1</v>
      </c>
      <c r="N33" s="27">
        <v>-50983700000</v>
      </c>
    </row>
    <row r="34" spans="1:14">
      <c r="A34" s="19" t="s">
        <v>133</v>
      </c>
      <c r="B34" s="19">
        <v>27.475000000000001</v>
      </c>
      <c r="C34" s="19">
        <v>21.274999999999999</v>
      </c>
      <c r="D34" s="19">
        <v>29.274999999999999</v>
      </c>
      <c r="I34" t="s">
        <v>131</v>
      </c>
      <c r="J34" t="s">
        <v>149</v>
      </c>
      <c r="K34" t="s">
        <v>144</v>
      </c>
      <c r="L34" t="s">
        <v>144</v>
      </c>
      <c r="M34">
        <v>1</v>
      </c>
      <c r="N34" s="27">
        <v>-50983700000</v>
      </c>
    </row>
    <row r="35" spans="1:14">
      <c r="I35" t="s">
        <v>132</v>
      </c>
      <c r="J35" t="s">
        <v>147</v>
      </c>
      <c r="K35" t="s">
        <v>144</v>
      </c>
      <c r="L35">
        <v>1</v>
      </c>
      <c r="M35">
        <v>1</v>
      </c>
      <c r="N35" s="27">
        <v>-5513039000</v>
      </c>
    </row>
    <row r="36" spans="1:14">
      <c r="I36" t="s">
        <v>133</v>
      </c>
      <c r="J36" t="s">
        <v>148</v>
      </c>
      <c r="K36" t="s">
        <v>144</v>
      </c>
      <c r="L36">
        <v>1</v>
      </c>
      <c r="M36">
        <v>1</v>
      </c>
      <c r="N36" s="27">
        <v>-5513039000</v>
      </c>
    </row>
    <row r="37" spans="1:14">
      <c r="J37" t="s">
        <v>149</v>
      </c>
      <c r="K37" t="s">
        <v>144</v>
      </c>
      <c r="L37" t="s">
        <v>144</v>
      </c>
      <c r="M37">
        <v>1</v>
      </c>
      <c r="N37" s="27">
        <v>-5513039000</v>
      </c>
    </row>
    <row r="38" spans="1:14">
      <c r="J38" t="s">
        <v>147</v>
      </c>
      <c r="K38" t="s">
        <v>144</v>
      </c>
      <c r="L38">
        <v>1</v>
      </c>
      <c r="M38">
        <v>1</v>
      </c>
      <c r="N38" s="27">
        <v>-7509784000</v>
      </c>
    </row>
    <row r="39" spans="1:14">
      <c r="J39" t="s">
        <v>148</v>
      </c>
      <c r="K39" t="s">
        <v>144</v>
      </c>
      <c r="L39">
        <v>1</v>
      </c>
      <c r="M39">
        <v>1</v>
      </c>
      <c r="N39" s="27">
        <v>-7509784000</v>
      </c>
    </row>
    <row r="40" spans="1:14">
      <c r="J40" t="s">
        <v>149</v>
      </c>
      <c r="K40" t="s">
        <v>144</v>
      </c>
      <c r="L40" t="s">
        <v>144</v>
      </c>
      <c r="M40">
        <v>1</v>
      </c>
      <c r="N40" s="27">
        <v>-7509784000</v>
      </c>
    </row>
    <row r="41" spans="1:14">
      <c r="J41" t="s">
        <v>147</v>
      </c>
      <c r="K41" t="s">
        <v>144</v>
      </c>
      <c r="L41">
        <v>1</v>
      </c>
      <c r="M41">
        <v>1</v>
      </c>
      <c r="N41" s="27">
        <v>-8145968000</v>
      </c>
    </row>
    <row r="42" spans="1:14">
      <c r="J42" t="s">
        <v>148</v>
      </c>
      <c r="K42" t="s">
        <v>144</v>
      </c>
      <c r="L42">
        <v>1</v>
      </c>
      <c r="M42">
        <v>1</v>
      </c>
      <c r="N42" s="27">
        <v>-8145968000</v>
      </c>
    </row>
    <row r="43" spans="1:14">
      <c r="J43" t="s">
        <v>149</v>
      </c>
      <c r="K43" t="s">
        <v>144</v>
      </c>
      <c r="L43" t="s">
        <v>144</v>
      </c>
      <c r="M43">
        <v>1</v>
      </c>
      <c r="N43" s="27">
        <v>-8145968000</v>
      </c>
    </row>
    <row r="44" spans="1:14">
      <c r="J44" t="s">
        <v>147</v>
      </c>
      <c r="K44" t="s">
        <v>144</v>
      </c>
      <c r="L44">
        <v>1</v>
      </c>
      <c r="M44">
        <v>1</v>
      </c>
      <c r="N44" s="27">
        <v>-98512000000</v>
      </c>
    </row>
    <row r="45" spans="1:14">
      <c r="J45" t="s">
        <v>148</v>
      </c>
      <c r="K45" t="s">
        <v>144</v>
      </c>
      <c r="L45">
        <v>1</v>
      </c>
      <c r="M45">
        <v>1</v>
      </c>
      <c r="N45" s="27">
        <v>-98512000000</v>
      </c>
    </row>
    <row r="46" spans="1:14">
      <c r="J46" t="s">
        <v>149</v>
      </c>
      <c r="K46" t="s">
        <v>144</v>
      </c>
      <c r="L46">
        <v>1</v>
      </c>
      <c r="M46">
        <v>1</v>
      </c>
      <c r="N46" s="27">
        <v>-98512000000</v>
      </c>
    </row>
    <row r="47" spans="1:14">
      <c r="J47" t="s">
        <v>147</v>
      </c>
      <c r="K47" t="s">
        <v>144</v>
      </c>
      <c r="L47">
        <v>1</v>
      </c>
      <c r="M47">
        <v>1</v>
      </c>
      <c r="N47" s="27">
        <v>-40714000000</v>
      </c>
    </row>
    <row r="48" spans="1:14">
      <c r="J48" t="s">
        <v>148</v>
      </c>
      <c r="K48" t="s">
        <v>144</v>
      </c>
      <c r="L48">
        <v>1</v>
      </c>
      <c r="M48">
        <v>1</v>
      </c>
      <c r="N48" s="27">
        <v>-40714000000</v>
      </c>
    </row>
    <row r="49" spans="10:14">
      <c r="J49" t="s">
        <v>149</v>
      </c>
      <c r="K49" t="s">
        <v>144</v>
      </c>
      <c r="L49">
        <v>1</v>
      </c>
      <c r="M49">
        <v>1</v>
      </c>
      <c r="N49" s="27">
        <v>-40714000000</v>
      </c>
    </row>
    <row r="50" spans="10:14">
      <c r="J50" t="s">
        <v>147</v>
      </c>
      <c r="K50" t="s">
        <v>144</v>
      </c>
      <c r="L50">
        <v>1</v>
      </c>
      <c r="M50">
        <v>1</v>
      </c>
      <c r="N50" s="27">
        <v>-154119000000</v>
      </c>
    </row>
    <row r="51" spans="10:14">
      <c r="J51" t="s">
        <v>148</v>
      </c>
      <c r="K51" t="s">
        <v>144</v>
      </c>
      <c r="L51">
        <v>1</v>
      </c>
      <c r="M51">
        <v>1</v>
      </c>
      <c r="N51" s="27">
        <v>-154119000000</v>
      </c>
    </row>
    <row r="52" spans="10:14">
      <c r="J52" t="s">
        <v>149</v>
      </c>
      <c r="K52" t="s">
        <v>144</v>
      </c>
      <c r="L52" t="s">
        <v>144</v>
      </c>
      <c r="M52">
        <v>1</v>
      </c>
      <c r="N52" s="27">
        <v>-154119000000</v>
      </c>
    </row>
    <row r="53" spans="10:14">
      <c r="J53" t="s">
        <v>147</v>
      </c>
      <c r="K53" t="s">
        <v>144</v>
      </c>
      <c r="L53">
        <v>1</v>
      </c>
      <c r="M53">
        <v>1</v>
      </c>
      <c r="N53" s="27">
        <v>-105270000000</v>
      </c>
    </row>
    <row r="54" spans="10:14">
      <c r="J54" t="s">
        <v>148</v>
      </c>
      <c r="K54" t="s">
        <v>144</v>
      </c>
      <c r="L54">
        <v>1</v>
      </c>
      <c r="M54">
        <v>1</v>
      </c>
      <c r="N54" s="27">
        <v>-105270000000</v>
      </c>
    </row>
    <row r="55" spans="10:14">
      <c r="J55" t="s">
        <v>149</v>
      </c>
      <c r="K55" t="s">
        <v>144</v>
      </c>
      <c r="L55">
        <v>1</v>
      </c>
      <c r="M55">
        <v>1</v>
      </c>
      <c r="N55" s="27">
        <v>-105270000000</v>
      </c>
    </row>
    <row r="56" spans="10:14">
      <c r="J56" t="s">
        <v>147</v>
      </c>
      <c r="K56" t="s">
        <v>144</v>
      </c>
      <c r="L56">
        <v>1</v>
      </c>
      <c r="M56">
        <v>1</v>
      </c>
      <c r="N56" s="27">
        <v>-3601693000</v>
      </c>
    </row>
    <row r="57" spans="10:14">
      <c r="J57" t="s">
        <v>148</v>
      </c>
      <c r="K57" t="s">
        <v>144</v>
      </c>
      <c r="L57">
        <v>1</v>
      </c>
      <c r="M57">
        <v>1</v>
      </c>
      <c r="N57" s="27">
        <v>-3601693000</v>
      </c>
    </row>
    <row r="58" spans="10:14">
      <c r="J58" t="s">
        <v>149</v>
      </c>
      <c r="K58" t="s">
        <v>144</v>
      </c>
      <c r="L58">
        <v>1</v>
      </c>
      <c r="M58">
        <v>1</v>
      </c>
      <c r="N58" s="27">
        <v>-3601693000</v>
      </c>
    </row>
    <row r="59" spans="10:14">
      <c r="J59" t="s">
        <v>147</v>
      </c>
      <c r="K59" t="s">
        <v>144</v>
      </c>
      <c r="L59">
        <v>1</v>
      </c>
      <c r="M59">
        <v>1</v>
      </c>
      <c r="N59" s="27">
        <v>-2868288000</v>
      </c>
    </row>
    <row r="60" spans="10:14">
      <c r="J60" t="s">
        <v>148</v>
      </c>
      <c r="K60" t="s">
        <v>144</v>
      </c>
      <c r="L60">
        <v>1</v>
      </c>
      <c r="M60">
        <v>1</v>
      </c>
      <c r="N60" s="27">
        <v>-2868288000</v>
      </c>
    </row>
    <row r="61" spans="10:14">
      <c r="J61" t="s">
        <v>149</v>
      </c>
      <c r="K61" t="s">
        <v>144</v>
      </c>
      <c r="L61">
        <v>1</v>
      </c>
      <c r="M61">
        <v>1</v>
      </c>
      <c r="N61" s="27">
        <v>-2868288000</v>
      </c>
    </row>
    <row r="62" spans="10:14">
      <c r="J62" t="s">
        <v>147</v>
      </c>
      <c r="K62" t="s">
        <v>144</v>
      </c>
      <c r="L62">
        <v>1</v>
      </c>
      <c r="M62">
        <v>1</v>
      </c>
      <c r="N62" s="27">
        <v>-1185497000</v>
      </c>
    </row>
    <row r="63" spans="10:14">
      <c r="J63" t="s">
        <v>148</v>
      </c>
      <c r="K63" t="s">
        <v>144</v>
      </c>
      <c r="L63">
        <v>1</v>
      </c>
      <c r="M63">
        <v>1</v>
      </c>
      <c r="N63" s="27">
        <v>-1185497000</v>
      </c>
    </row>
    <row r="64" spans="10:14">
      <c r="J64" t="s">
        <v>149</v>
      </c>
      <c r="K64" t="s">
        <v>144</v>
      </c>
      <c r="L64" t="s">
        <v>144</v>
      </c>
      <c r="M64">
        <v>1</v>
      </c>
      <c r="N64" s="27">
        <v>-1185497000</v>
      </c>
    </row>
    <row r="65" spans="10:14">
      <c r="J65" t="s">
        <v>147</v>
      </c>
      <c r="K65" t="s">
        <v>144</v>
      </c>
      <c r="L65">
        <v>1</v>
      </c>
      <c r="M65">
        <v>1</v>
      </c>
      <c r="N65" s="27">
        <v>-3825229000</v>
      </c>
    </row>
    <row r="66" spans="10:14">
      <c r="J66" t="s">
        <v>148</v>
      </c>
      <c r="K66" t="s">
        <v>144</v>
      </c>
      <c r="L66">
        <v>1</v>
      </c>
      <c r="M66">
        <v>1</v>
      </c>
      <c r="N66" s="27">
        <v>-3825229000</v>
      </c>
    </row>
    <row r="67" spans="10:14">
      <c r="J67" t="s">
        <v>149</v>
      </c>
      <c r="K67" t="s">
        <v>144</v>
      </c>
      <c r="L67" t="s">
        <v>144</v>
      </c>
      <c r="M67">
        <v>1</v>
      </c>
      <c r="N67" s="27">
        <v>-3825229000</v>
      </c>
    </row>
    <row r="68" spans="10:14">
      <c r="J68" t="s">
        <v>147</v>
      </c>
      <c r="K68" t="s">
        <v>144</v>
      </c>
      <c r="L68">
        <v>1</v>
      </c>
      <c r="M68">
        <v>1</v>
      </c>
      <c r="N68" s="27">
        <v>-32272200000</v>
      </c>
    </row>
    <row r="69" spans="10:14">
      <c r="J69" t="s">
        <v>148</v>
      </c>
      <c r="K69" t="s">
        <v>144</v>
      </c>
      <c r="L69">
        <v>1</v>
      </c>
      <c r="M69">
        <v>1</v>
      </c>
      <c r="N69" s="27">
        <v>-32272200000</v>
      </c>
    </row>
    <row r="70" spans="10:14">
      <c r="J70" t="s">
        <v>149</v>
      </c>
      <c r="K70" t="s">
        <v>144</v>
      </c>
      <c r="L70">
        <v>1</v>
      </c>
      <c r="M70">
        <v>1</v>
      </c>
      <c r="N70" s="27">
        <v>-32272200000</v>
      </c>
    </row>
    <row r="71" spans="10:14">
      <c r="J71" t="s">
        <v>147</v>
      </c>
      <c r="K71" t="s">
        <v>144</v>
      </c>
      <c r="L71">
        <v>1</v>
      </c>
      <c r="M71">
        <v>1</v>
      </c>
      <c r="N71" s="27">
        <v>-163256900</v>
      </c>
    </row>
    <row r="72" spans="10:14">
      <c r="J72" t="s">
        <v>148</v>
      </c>
      <c r="K72" t="s">
        <v>144</v>
      </c>
      <c r="L72">
        <v>1</v>
      </c>
      <c r="M72">
        <v>1</v>
      </c>
      <c r="N72" s="27">
        <v>-163256900</v>
      </c>
    </row>
    <row r="73" spans="10:14">
      <c r="J73" t="s">
        <v>149</v>
      </c>
      <c r="K73" t="s">
        <v>144</v>
      </c>
      <c r="L73">
        <v>1</v>
      </c>
      <c r="M73">
        <v>1</v>
      </c>
      <c r="N73" s="27">
        <v>-163256900</v>
      </c>
    </row>
    <row r="74" spans="10:14">
      <c r="J74" t="s">
        <v>147</v>
      </c>
      <c r="K74" t="s">
        <v>144</v>
      </c>
      <c r="L74">
        <v>1</v>
      </c>
      <c r="M74">
        <v>1</v>
      </c>
      <c r="N74" s="27">
        <v>-53384900000</v>
      </c>
    </row>
    <row r="75" spans="10:14">
      <c r="J75" t="s">
        <v>148</v>
      </c>
      <c r="K75" t="s">
        <v>144</v>
      </c>
      <c r="L75">
        <v>1</v>
      </c>
      <c r="M75">
        <v>1</v>
      </c>
      <c r="N75" s="27">
        <v>-53384900000</v>
      </c>
    </row>
    <row r="76" spans="10:14">
      <c r="J76" t="s">
        <v>149</v>
      </c>
      <c r="K76" t="s">
        <v>144</v>
      </c>
      <c r="L76" t="s">
        <v>144</v>
      </c>
      <c r="M76">
        <v>1</v>
      </c>
      <c r="N76" s="27">
        <v>-53384900000</v>
      </c>
    </row>
    <row r="77" spans="10:14">
      <c r="J77" t="s">
        <v>147</v>
      </c>
      <c r="K77" t="s">
        <v>144</v>
      </c>
      <c r="L77">
        <v>1</v>
      </c>
      <c r="M77">
        <v>1</v>
      </c>
      <c r="N77" s="27">
        <v>-168444000000</v>
      </c>
    </row>
    <row r="78" spans="10:14">
      <c r="J78" t="s">
        <v>148</v>
      </c>
      <c r="K78" t="s">
        <v>144</v>
      </c>
      <c r="L78">
        <v>1</v>
      </c>
      <c r="M78">
        <v>1</v>
      </c>
      <c r="N78" s="27">
        <v>-168444000000</v>
      </c>
    </row>
    <row r="79" spans="10:14">
      <c r="J79" t="s">
        <v>149</v>
      </c>
      <c r="K79" t="s">
        <v>144</v>
      </c>
      <c r="L79" t="s">
        <v>144</v>
      </c>
      <c r="M79">
        <v>1</v>
      </c>
      <c r="N79" s="27">
        <v>-168444000000</v>
      </c>
    </row>
    <row r="80" spans="10:14">
      <c r="J80" t="s">
        <v>147</v>
      </c>
      <c r="K80" t="s">
        <v>144</v>
      </c>
      <c r="L80">
        <v>1</v>
      </c>
      <c r="M80">
        <v>1</v>
      </c>
      <c r="N80" s="27">
        <v>-773585600</v>
      </c>
    </row>
    <row r="81" spans="10:14">
      <c r="J81" t="s">
        <v>148</v>
      </c>
      <c r="K81" t="s">
        <v>144</v>
      </c>
      <c r="L81">
        <v>1</v>
      </c>
      <c r="M81">
        <v>1</v>
      </c>
      <c r="N81" s="27">
        <v>-773585600</v>
      </c>
    </row>
    <row r="82" spans="10:14">
      <c r="J82" t="s">
        <v>149</v>
      </c>
      <c r="K82" t="s">
        <v>144</v>
      </c>
      <c r="L82" t="s">
        <v>144</v>
      </c>
      <c r="M82">
        <v>1</v>
      </c>
      <c r="N82" s="27">
        <v>-773585600</v>
      </c>
    </row>
    <row r="83" spans="10:14">
      <c r="J83" t="s">
        <v>147</v>
      </c>
      <c r="K83" t="s">
        <v>144</v>
      </c>
      <c r="L83">
        <v>1</v>
      </c>
      <c r="M83">
        <v>1</v>
      </c>
      <c r="N83" s="27">
        <v>-47879300000</v>
      </c>
    </row>
    <row r="84" spans="10:14">
      <c r="J84" t="s">
        <v>148</v>
      </c>
      <c r="K84" t="s">
        <v>144</v>
      </c>
      <c r="L84" t="s">
        <v>144</v>
      </c>
      <c r="M84">
        <v>1</v>
      </c>
      <c r="N84" s="27">
        <v>6677114000000</v>
      </c>
    </row>
    <row r="85" spans="10:14">
      <c r="J85" t="s">
        <v>149</v>
      </c>
      <c r="K85" t="s">
        <v>144</v>
      </c>
      <c r="L85" t="s">
        <v>144</v>
      </c>
      <c r="M85">
        <v>1</v>
      </c>
      <c r="N85" s="27">
        <v>-47879300000</v>
      </c>
    </row>
    <row r="86" spans="10:14">
      <c r="J86" t="s">
        <v>147</v>
      </c>
      <c r="K86" t="s">
        <v>144</v>
      </c>
      <c r="L86">
        <v>1</v>
      </c>
      <c r="M86">
        <v>1</v>
      </c>
      <c r="N86" s="27">
        <v>-50266200000</v>
      </c>
    </row>
    <row r="87" spans="10:14">
      <c r="J87" t="s">
        <v>148</v>
      </c>
      <c r="K87" t="s">
        <v>144</v>
      </c>
      <c r="L87">
        <v>1</v>
      </c>
      <c r="M87">
        <v>1</v>
      </c>
      <c r="N87" s="27">
        <v>-50266200000</v>
      </c>
    </row>
    <row r="88" spans="10:14">
      <c r="J88" t="s">
        <v>149</v>
      </c>
      <c r="K88" t="s">
        <v>144</v>
      </c>
      <c r="L88" t="s">
        <v>144</v>
      </c>
      <c r="M88">
        <v>1</v>
      </c>
      <c r="N88" s="27">
        <v>-50266200000</v>
      </c>
    </row>
    <row r="89" spans="10:14">
      <c r="J89" t="s">
        <v>147</v>
      </c>
      <c r="K89" t="s">
        <v>144</v>
      </c>
      <c r="L89">
        <v>1</v>
      </c>
      <c r="M89">
        <v>1</v>
      </c>
      <c r="N89" s="27">
        <v>-2821826000</v>
      </c>
    </row>
    <row r="90" spans="10:14">
      <c r="J90" t="s">
        <v>148</v>
      </c>
      <c r="K90" t="s">
        <v>144</v>
      </c>
      <c r="L90">
        <v>1</v>
      </c>
      <c r="M90">
        <v>1</v>
      </c>
      <c r="N90" s="27">
        <v>-2821826000</v>
      </c>
    </row>
    <row r="91" spans="10:14">
      <c r="J91" t="s">
        <v>149</v>
      </c>
      <c r="K91" t="s">
        <v>144</v>
      </c>
      <c r="L91" t="s">
        <v>144</v>
      </c>
      <c r="M91">
        <v>1</v>
      </c>
      <c r="N91" s="27">
        <v>-2821826000</v>
      </c>
    </row>
    <row r="92" spans="10:14">
      <c r="J92" t="s">
        <v>147</v>
      </c>
      <c r="K92" t="s">
        <v>144</v>
      </c>
      <c r="L92">
        <v>1</v>
      </c>
      <c r="M92">
        <v>1</v>
      </c>
      <c r="N92" s="27">
        <v>-166599000000</v>
      </c>
    </row>
    <row r="93" spans="10:14">
      <c r="J93" t="s">
        <v>148</v>
      </c>
      <c r="K93" t="s">
        <v>144</v>
      </c>
      <c r="L93">
        <v>1</v>
      </c>
      <c r="M93">
        <v>1</v>
      </c>
      <c r="N93" s="27">
        <v>-166599000000</v>
      </c>
    </row>
    <row r="94" spans="10:14">
      <c r="J94" t="s">
        <v>149</v>
      </c>
      <c r="K94" t="s">
        <v>144</v>
      </c>
      <c r="L94">
        <v>1</v>
      </c>
      <c r="M94">
        <v>1</v>
      </c>
      <c r="N94" s="27">
        <v>-166599000000</v>
      </c>
    </row>
    <row r="95" spans="10:14">
      <c r="J95" t="s">
        <v>147</v>
      </c>
      <c r="K95" t="s">
        <v>144</v>
      </c>
      <c r="L95">
        <v>1</v>
      </c>
      <c r="M95">
        <v>1</v>
      </c>
      <c r="N95" s="27">
        <v>-7085330000</v>
      </c>
    </row>
    <row r="96" spans="10:14">
      <c r="J96" t="s">
        <v>148</v>
      </c>
      <c r="K96" t="s">
        <v>144</v>
      </c>
      <c r="L96">
        <v>1</v>
      </c>
      <c r="M96">
        <v>1</v>
      </c>
      <c r="N96" s="27">
        <v>-7085330000</v>
      </c>
    </row>
    <row r="97" spans="10:14">
      <c r="J97" t="s">
        <v>149</v>
      </c>
      <c r="K97" t="s">
        <v>144</v>
      </c>
      <c r="L97">
        <v>1</v>
      </c>
      <c r="M97">
        <v>1</v>
      </c>
      <c r="N97" s="27">
        <v>-7085330000</v>
      </c>
    </row>
    <row r="98" spans="10:14">
      <c r="J98" t="s">
        <v>147</v>
      </c>
      <c r="K98" t="s">
        <v>144</v>
      </c>
      <c r="L98">
        <v>1</v>
      </c>
      <c r="M98">
        <v>1</v>
      </c>
      <c r="N98" s="27">
        <v>-52430400000</v>
      </c>
    </row>
    <row r="99" spans="10:14">
      <c r="J99" t="s">
        <v>148</v>
      </c>
      <c r="K99" t="s">
        <v>144</v>
      </c>
      <c r="L99">
        <v>1</v>
      </c>
      <c r="M99">
        <v>1</v>
      </c>
      <c r="N99" s="27">
        <v>-52430400000</v>
      </c>
    </row>
    <row r="100" spans="10:14">
      <c r="J100" t="s">
        <v>149</v>
      </c>
      <c r="K100" t="s">
        <v>144</v>
      </c>
      <c r="L100">
        <v>1</v>
      </c>
      <c r="M100">
        <v>1</v>
      </c>
      <c r="N100" s="27">
        <v>-52430400000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B974-9FBB-6B4D-9A5C-8710F6618555}">
  <dimension ref="A1:Y157"/>
  <sheetViews>
    <sheetView tabSelected="1" topLeftCell="G1" zoomScale="135" workbookViewId="0">
      <selection activeCell="M18" sqref="M18"/>
    </sheetView>
  </sheetViews>
  <sheetFormatPr baseColWidth="10" defaultRowHeight="16"/>
  <cols>
    <col min="16" max="16" width="11" customWidth="1"/>
  </cols>
  <sheetData>
    <row r="1" spans="1:25">
      <c r="A1" t="s">
        <v>80</v>
      </c>
      <c r="B1" t="s">
        <v>112</v>
      </c>
      <c r="C1" t="s">
        <v>113</v>
      </c>
      <c r="D1" t="s">
        <v>114</v>
      </c>
      <c r="F1" t="s">
        <v>219</v>
      </c>
      <c r="H1" t="s">
        <v>112</v>
      </c>
      <c r="I1" t="s">
        <v>113</v>
      </c>
      <c r="J1" t="s">
        <v>114</v>
      </c>
      <c r="N1" t="s">
        <v>135</v>
      </c>
      <c r="R1" t="s">
        <v>112</v>
      </c>
      <c r="S1" t="s">
        <v>113</v>
      </c>
      <c r="T1" t="s">
        <v>114</v>
      </c>
    </row>
    <row r="2" spans="1:25">
      <c r="A2" s="23" t="s">
        <v>131</v>
      </c>
      <c r="B2" s="23">
        <v>25950750</v>
      </c>
      <c r="C2" s="23">
        <v>25950750</v>
      </c>
      <c r="D2" s="23">
        <v>25950750</v>
      </c>
      <c r="F2" t="s">
        <v>70</v>
      </c>
      <c r="G2" t="s">
        <v>171</v>
      </c>
      <c r="H2">
        <v>2042475.75</v>
      </c>
      <c r="L2" s="23" t="s">
        <v>115</v>
      </c>
      <c r="M2" s="15">
        <v>8735</v>
      </c>
      <c r="N2" s="15">
        <v>8735</v>
      </c>
      <c r="Q2" s="23" t="s">
        <v>115</v>
      </c>
      <c r="R2" s="23">
        <v>43000</v>
      </c>
      <c r="S2" s="23">
        <v>43000</v>
      </c>
      <c r="T2" s="23">
        <v>43000</v>
      </c>
    </row>
    <row r="3" spans="1:25" ht="18">
      <c r="A3" s="23" t="s">
        <v>94</v>
      </c>
      <c r="B3" s="23">
        <v>24703500</v>
      </c>
      <c r="C3" s="23">
        <v>24703500</v>
      </c>
      <c r="D3" s="23">
        <v>24703500</v>
      </c>
      <c r="F3" t="s">
        <v>70</v>
      </c>
      <c r="G3" t="s">
        <v>151</v>
      </c>
      <c r="H3">
        <v>776459.25</v>
      </c>
      <c r="L3" s="23" t="s">
        <v>116</v>
      </c>
      <c r="M3" s="15">
        <v>5089912</v>
      </c>
      <c r="N3" s="15">
        <v>5089912</v>
      </c>
      <c r="Q3" s="23" t="s">
        <v>116</v>
      </c>
      <c r="R3" s="23">
        <v>43000</v>
      </c>
      <c r="S3" s="23">
        <v>43000</v>
      </c>
      <c r="T3" s="23">
        <v>43000</v>
      </c>
      <c r="X3" s="30" t="s">
        <v>183</v>
      </c>
    </row>
    <row r="4" spans="1:25">
      <c r="A4" s="23" t="s">
        <v>123</v>
      </c>
      <c r="B4" s="23">
        <v>23375750</v>
      </c>
      <c r="C4" s="23">
        <v>23375750</v>
      </c>
      <c r="D4" s="23">
        <v>23375750</v>
      </c>
      <c r="F4" t="s">
        <v>70</v>
      </c>
      <c r="G4" t="s">
        <v>176</v>
      </c>
      <c r="H4">
        <v>1020043.5</v>
      </c>
      <c r="L4" s="23" t="s">
        <v>117</v>
      </c>
      <c r="M4" s="15">
        <v>128260</v>
      </c>
      <c r="N4" s="15">
        <v>128260</v>
      </c>
      <c r="Q4" s="23" t="s">
        <v>117</v>
      </c>
      <c r="R4" s="23">
        <v>43000</v>
      </c>
      <c r="S4" s="23">
        <v>43000</v>
      </c>
      <c r="T4" s="23">
        <v>43000</v>
      </c>
    </row>
    <row r="5" spans="1:25">
      <c r="A5" s="23" t="s">
        <v>92</v>
      </c>
      <c r="B5" s="23">
        <v>22706250</v>
      </c>
      <c r="C5" s="23">
        <v>22706250</v>
      </c>
      <c r="D5" s="23">
        <v>22706250</v>
      </c>
      <c r="F5" t="s">
        <v>70</v>
      </c>
      <c r="G5" t="s">
        <v>172</v>
      </c>
      <c r="H5">
        <v>1076402.25</v>
      </c>
      <c r="L5" s="23" t="s">
        <v>82</v>
      </c>
      <c r="M5" s="15">
        <v>1640296</v>
      </c>
      <c r="N5" s="15">
        <v>1640296</v>
      </c>
      <c r="Q5" s="23" t="s">
        <v>82</v>
      </c>
      <c r="R5" s="23">
        <v>43000</v>
      </c>
      <c r="S5" s="23">
        <v>43000</v>
      </c>
      <c r="T5" s="23">
        <v>43000</v>
      </c>
    </row>
    <row r="6" spans="1:25">
      <c r="A6" s="23" t="s">
        <v>85</v>
      </c>
      <c r="B6" s="23">
        <v>12736500</v>
      </c>
      <c r="C6" s="23">
        <v>12736500</v>
      </c>
      <c r="D6" s="23">
        <v>12736500</v>
      </c>
      <c r="F6" t="s">
        <v>70</v>
      </c>
      <c r="G6" t="s">
        <v>155</v>
      </c>
      <c r="H6">
        <v>2407198.5</v>
      </c>
      <c r="L6" s="23" t="s">
        <v>83</v>
      </c>
      <c r="M6" s="15">
        <v>3105018</v>
      </c>
      <c r="N6" s="15">
        <v>3105018</v>
      </c>
      <c r="Q6" s="23" t="s">
        <v>83</v>
      </c>
      <c r="R6" s="23">
        <v>43000</v>
      </c>
      <c r="S6" s="23">
        <v>43000</v>
      </c>
      <c r="T6" s="23">
        <v>43000</v>
      </c>
      <c r="X6" s="30" t="s">
        <v>184</v>
      </c>
      <c r="Y6" t="s">
        <v>185</v>
      </c>
    </row>
    <row r="7" spans="1:25">
      <c r="A7" s="23" t="s">
        <v>89</v>
      </c>
      <c r="B7" s="23">
        <v>12080250</v>
      </c>
      <c r="C7" s="23">
        <v>12080250</v>
      </c>
      <c r="D7" s="23">
        <v>12080250</v>
      </c>
      <c r="F7" t="s">
        <v>70</v>
      </c>
      <c r="G7" t="s">
        <v>165</v>
      </c>
      <c r="H7">
        <v>1222452</v>
      </c>
      <c r="L7" s="23" t="s">
        <v>118</v>
      </c>
      <c r="M7" s="15">
        <v>582</v>
      </c>
      <c r="N7" s="15">
        <v>582</v>
      </c>
      <c r="Q7" s="23" t="s">
        <v>118</v>
      </c>
      <c r="R7" s="23">
        <v>43000</v>
      </c>
      <c r="S7" s="23">
        <v>43000</v>
      </c>
      <c r="T7" s="23">
        <v>43000</v>
      </c>
      <c r="X7" s="29" t="s">
        <v>186</v>
      </c>
      <c r="Y7" t="s">
        <v>187</v>
      </c>
    </row>
    <row r="8" spans="1:25">
      <c r="A8" s="23" t="s">
        <v>116</v>
      </c>
      <c r="B8" s="23">
        <v>10806750</v>
      </c>
      <c r="C8" s="23">
        <v>10806750</v>
      </c>
      <c r="D8" s="23">
        <v>10806750</v>
      </c>
      <c r="F8" t="s">
        <v>70</v>
      </c>
      <c r="G8" t="s">
        <v>181</v>
      </c>
      <c r="H8">
        <v>155576.75</v>
      </c>
      <c r="L8" s="23" t="s">
        <v>84</v>
      </c>
      <c r="M8" s="15">
        <v>2724607</v>
      </c>
      <c r="N8" s="15">
        <v>2724607</v>
      </c>
      <c r="Q8" s="23" t="s">
        <v>84</v>
      </c>
      <c r="R8" s="23">
        <v>43000</v>
      </c>
      <c r="S8" s="23">
        <v>43000</v>
      </c>
      <c r="T8" s="23">
        <v>43000</v>
      </c>
      <c r="X8" s="29" t="s">
        <v>188</v>
      </c>
      <c r="Y8" t="s">
        <v>189</v>
      </c>
    </row>
    <row r="9" spans="1:25">
      <c r="A9" s="23" t="s">
        <v>133</v>
      </c>
      <c r="B9" s="23">
        <v>9530000</v>
      </c>
      <c r="C9" s="23">
        <v>9530000</v>
      </c>
      <c r="D9" s="23">
        <v>9530000</v>
      </c>
      <c r="F9" t="s">
        <v>70</v>
      </c>
      <c r="G9" t="s">
        <v>182</v>
      </c>
      <c r="H9">
        <v>2283167.25</v>
      </c>
      <c r="I9">
        <v>2283167.25</v>
      </c>
      <c r="L9" s="23" t="s">
        <v>119</v>
      </c>
      <c r="M9" s="15">
        <v>11356</v>
      </c>
      <c r="N9" s="15">
        <v>11356</v>
      </c>
      <c r="Q9" s="23" t="s">
        <v>119</v>
      </c>
      <c r="R9" s="23">
        <v>43000</v>
      </c>
      <c r="S9" s="23">
        <v>43000</v>
      </c>
      <c r="T9" s="23">
        <v>43000</v>
      </c>
      <c r="X9" s="29" t="s">
        <v>190</v>
      </c>
      <c r="Y9" t="s">
        <v>191</v>
      </c>
    </row>
    <row r="10" spans="1:25">
      <c r="A10" s="23" t="s">
        <v>93</v>
      </c>
      <c r="B10" s="23">
        <v>7870000</v>
      </c>
      <c r="C10" s="23">
        <v>7870000</v>
      </c>
      <c r="D10" s="23">
        <v>7870000</v>
      </c>
      <c r="F10" t="s">
        <v>70</v>
      </c>
      <c r="G10" t="s">
        <v>157</v>
      </c>
      <c r="H10">
        <v>495936</v>
      </c>
      <c r="L10" s="23" t="s">
        <v>120</v>
      </c>
      <c r="M10" s="15">
        <v>75995</v>
      </c>
      <c r="N10" s="15">
        <v>75995</v>
      </c>
      <c r="Q10" s="23" t="s">
        <v>120</v>
      </c>
      <c r="R10" s="23">
        <v>43000</v>
      </c>
      <c r="S10" s="23">
        <v>43000</v>
      </c>
      <c r="T10" s="23">
        <v>43000</v>
      </c>
      <c r="X10" s="29" t="s">
        <v>192</v>
      </c>
      <c r="Y10" t="s">
        <v>193</v>
      </c>
    </row>
    <row r="11" spans="1:25">
      <c r="A11" s="23" t="s">
        <v>83</v>
      </c>
      <c r="B11" s="23">
        <v>7669500</v>
      </c>
      <c r="C11" s="23">
        <v>7669500</v>
      </c>
      <c r="D11" s="23">
        <v>7669500</v>
      </c>
      <c r="F11" t="s">
        <v>70</v>
      </c>
      <c r="G11" t="s">
        <v>166</v>
      </c>
      <c r="H11">
        <v>4418016.75</v>
      </c>
      <c r="L11" s="23" t="s">
        <v>85</v>
      </c>
      <c r="M11" s="15">
        <v>5999230</v>
      </c>
      <c r="N11" s="15">
        <v>5999230</v>
      </c>
      <c r="Q11" s="23" t="s">
        <v>85</v>
      </c>
      <c r="R11" s="23">
        <v>43000</v>
      </c>
      <c r="S11" s="23">
        <v>43000</v>
      </c>
      <c r="T11" s="23">
        <v>43000</v>
      </c>
      <c r="X11" s="29" t="s">
        <v>194</v>
      </c>
      <c r="Y11" t="s">
        <v>195</v>
      </c>
    </row>
    <row r="12" spans="1:25">
      <c r="A12" s="23" t="s">
        <v>86</v>
      </c>
      <c r="B12" s="23">
        <v>6468000</v>
      </c>
      <c r="C12" s="23">
        <v>6468000</v>
      </c>
      <c r="D12" s="23">
        <v>6468000</v>
      </c>
      <c r="F12" t="s">
        <v>70</v>
      </c>
      <c r="G12" t="s">
        <v>158</v>
      </c>
      <c r="H12">
        <v>4291481.25</v>
      </c>
      <c r="L12" s="23" t="s">
        <v>86</v>
      </c>
      <c r="M12" s="15">
        <v>2044729</v>
      </c>
      <c r="N12" s="15">
        <v>2044729</v>
      </c>
      <c r="Q12" s="23" t="s">
        <v>86</v>
      </c>
      <c r="R12" s="23">
        <v>43000</v>
      </c>
      <c r="S12" s="23">
        <v>43000</v>
      </c>
      <c r="T12" s="23">
        <v>43000</v>
      </c>
      <c r="X12" s="29" t="s">
        <v>196</v>
      </c>
      <c r="Y12" t="s">
        <v>197</v>
      </c>
    </row>
    <row r="13" spans="1:25">
      <c r="A13" s="23" t="s">
        <v>96</v>
      </c>
      <c r="B13" s="23">
        <v>5801500</v>
      </c>
      <c r="C13" s="23">
        <v>5801500</v>
      </c>
      <c r="D13" s="23">
        <v>5801500</v>
      </c>
      <c r="F13" t="s">
        <v>70</v>
      </c>
      <c r="G13" t="s">
        <v>173</v>
      </c>
      <c r="I13">
        <v>67756.5</v>
      </c>
      <c r="L13" s="23" t="s">
        <v>121</v>
      </c>
      <c r="M13" s="15">
        <v>319557</v>
      </c>
      <c r="N13" s="15">
        <v>319557</v>
      </c>
      <c r="Q13" s="23" t="s">
        <v>121</v>
      </c>
      <c r="R13" s="23">
        <v>43000</v>
      </c>
      <c r="S13" s="23">
        <v>43000</v>
      </c>
      <c r="T13" s="23">
        <v>43000</v>
      </c>
      <c r="X13" s="29" t="s">
        <v>198</v>
      </c>
      <c r="Y13" t="s">
        <v>199</v>
      </c>
    </row>
    <row r="14" spans="1:25">
      <c r="A14" s="23" t="s">
        <v>130</v>
      </c>
      <c r="B14" s="23">
        <v>5730500</v>
      </c>
      <c r="C14" s="23">
        <v>5730500</v>
      </c>
      <c r="D14" s="23">
        <v>5730500</v>
      </c>
      <c r="F14" t="s">
        <v>70</v>
      </c>
      <c r="G14" t="s">
        <v>159</v>
      </c>
      <c r="H14">
        <v>64496.25</v>
      </c>
      <c r="I14">
        <v>45386.25</v>
      </c>
      <c r="L14" s="23" t="s">
        <v>122</v>
      </c>
      <c r="M14" s="15">
        <v>435296</v>
      </c>
      <c r="N14" s="15">
        <v>435296</v>
      </c>
      <c r="Q14" s="23" t="s">
        <v>122</v>
      </c>
      <c r="R14" s="23">
        <v>43000</v>
      </c>
      <c r="S14" s="23">
        <v>43000</v>
      </c>
      <c r="T14" s="23">
        <v>43000</v>
      </c>
      <c r="X14" s="29" t="s">
        <v>200</v>
      </c>
      <c r="Y14" t="s">
        <v>201</v>
      </c>
    </row>
    <row r="15" spans="1:25">
      <c r="A15" s="23" t="s">
        <v>84</v>
      </c>
      <c r="B15" s="23">
        <v>5695250</v>
      </c>
      <c r="C15" s="23">
        <v>5695250</v>
      </c>
      <c r="D15" s="23">
        <v>5695250</v>
      </c>
      <c r="F15" t="s">
        <v>70</v>
      </c>
      <c r="G15" t="s">
        <v>160</v>
      </c>
      <c r="H15">
        <v>22302</v>
      </c>
      <c r="L15" s="23" t="s">
        <v>88</v>
      </c>
      <c r="M15" s="15">
        <v>789794</v>
      </c>
      <c r="N15" s="15">
        <v>789794</v>
      </c>
      <c r="Q15" s="23" t="s">
        <v>88</v>
      </c>
      <c r="R15" s="23">
        <v>43000</v>
      </c>
      <c r="S15" s="23">
        <v>43000</v>
      </c>
      <c r="T15" s="23">
        <v>43000</v>
      </c>
      <c r="X15" s="29" t="s">
        <v>202</v>
      </c>
      <c r="Y15" t="s">
        <v>203</v>
      </c>
    </row>
    <row r="16" spans="1:25">
      <c r="A16" s="23" t="s">
        <v>101</v>
      </c>
      <c r="B16" s="23">
        <v>5093500</v>
      </c>
      <c r="C16" s="23">
        <v>5093500</v>
      </c>
      <c r="D16" s="23">
        <v>5093500</v>
      </c>
      <c r="F16" t="s">
        <v>70</v>
      </c>
      <c r="G16" t="s">
        <v>178</v>
      </c>
      <c r="H16">
        <v>92704.5</v>
      </c>
      <c r="L16" s="23" t="s">
        <v>89</v>
      </c>
      <c r="M16" s="15">
        <v>5779835</v>
      </c>
      <c r="N16" s="15">
        <v>5779835</v>
      </c>
      <c r="Q16" s="23" t="s">
        <v>89</v>
      </c>
      <c r="R16" s="23">
        <v>43000</v>
      </c>
      <c r="S16" s="23">
        <v>43000</v>
      </c>
      <c r="T16" s="23">
        <v>43000</v>
      </c>
      <c r="X16" s="29" t="s">
        <v>204</v>
      </c>
      <c r="Y16" t="s">
        <v>209</v>
      </c>
    </row>
    <row r="17" spans="1:25">
      <c r="A17" s="23" t="s">
        <v>82</v>
      </c>
      <c r="B17" s="23">
        <v>4108250</v>
      </c>
      <c r="C17" s="23">
        <v>4108250</v>
      </c>
      <c r="D17" s="23">
        <v>4108250</v>
      </c>
      <c r="F17" t="s">
        <v>70</v>
      </c>
      <c r="G17" t="s">
        <v>177</v>
      </c>
      <c r="H17">
        <v>962671.5</v>
      </c>
      <c r="L17" s="23" t="s">
        <v>90</v>
      </c>
      <c r="M17" s="15">
        <v>1191169</v>
      </c>
      <c r="N17" s="15">
        <v>1191169</v>
      </c>
      <c r="Q17" s="23" t="s">
        <v>90</v>
      </c>
      <c r="R17" s="23">
        <v>43000</v>
      </c>
      <c r="S17" s="23">
        <v>43000</v>
      </c>
      <c r="T17" s="23">
        <v>43000</v>
      </c>
      <c r="X17" s="29" t="s">
        <v>205</v>
      </c>
      <c r="Y17" t="s">
        <v>206</v>
      </c>
    </row>
    <row r="18" spans="1:25">
      <c r="A18" s="23" t="s">
        <v>90</v>
      </c>
      <c r="B18" s="23">
        <v>2624000</v>
      </c>
      <c r="C18" s="23">
        <v>2624000</v>
      </c>
      <c r="D18" s="23">
        <v>2624000</v>
      </c>
      <c r="F18" t="s">
        <v>70</v>
      </c>
      <c r="G18" t="s">
        <v>161</v>
      </c>
      <c r="H18">
        <v>4961.25</v>
      </c>
      <c r="J18">
        <v>4961.25</v>
      </c>
      <c r="L18" s="23" t="s">
        <v>123</v>
      </c>
      <c r="M18" s="15">
        <v>8933332</v>
      </c>
      <c r="N18" s="15">
        <v>8933332</v>
      </c>
      <c r="Q18" s="23" t="s">
        <v>123</v>
      </c>
      <c r="R18" s="23">
        <v>43000</v>
      </c>
      <c r="S18" s="23">
        <v>43000</v>
      </c>
      <c r="T18" s="23">
        <v>43000</v>
      </c>
      <c r="X18" s="29" t="s">
        <v>207</v>
      </c>
      <c r="Y18" t="s">
        <v>208</v>
      </c>
    </row>
    <row r="19" spans="1:25">
      <c r="A19" s="23" t="s">
        <v>88</v>
      </c>
      <c r="B19" s="23">
        <v>1578250</v>
      </c>
      <c r="C19" s="23">
        <v>1578250</v>
      </c>
      <c r="D19" s="23">
        <v>1578250</v>
      </c>
      <c r="F19" t="s">
        <v>70</v>
      </c>
      <c r="G19" t="s">
        <v>167</v>
      </c>
      <c r="H19">
        <v>1487430</v>
      </c>
      <c r="L19" s="23" t="s">
        <v>92</v>
      </c>
      <c r="M19" s="15">
        <v>10109797</v>
      </c>
      <c r="N19" s="15">
        <v>10109797</v>
      </c>
      <c r="Q19" s="23" t="s">
        <v>92</v>
      </c>
      <c r="R19" s="23">
        <v>43000</v>
      </c>
      <c r="S19" s="23">
        <v>43000</v>
      </c>
      <c r="T19" s="23">
        <v>43000</v>
      </c>
    </row>
    <row r="20" spans="1:25">
      <c r="A20" s="23" t="s">
        <v>122</v>
      </c>
      <c r="B20" s="23">
        <v>1169750</v>
      </c>
      <c r="C20" s="23">
        <v>1169750</v>
      </c>
      <c r="D20" s="23">
        <v>1169750</v>
      </c>
      <c r="F20" t="s">
        <v>70</v>
      </c>
      <c r="G20" t="s">
        <v>168</v>
      </c>
      <c r="H20">
        <v>4668961.5</v>
      </c>
      <c r="L20" s="23" t="s">
        <v>124</v>
      </c>
      <c r="M20" s="15">
        <v>208768</v>
      </c>
      <c r="N20" s="15">
        <v>208768</v>
      </c>
      <c r="Q20" s="23" t="s">
        <v>124</v>
      </c>
      <c r="R20" s="23">
        <v>43000</v>
      </c>
      <c r="S20" s="23">
        <v>43000</v>
      </c>
      <c r="T20" s="23">
        <v>43000</v>
      </c>
    </row>
    <row r="21" spans="1:25">
      <c r="A21" s="23" t="s">
        <v>132</v>
      </c>
      <c r="B21" s="23">
        <v>1113000</v>
      </c>
      <c r="C21" s="23">
        <v>1113000</v>
      </c>
      <c r="D21" s="23">
        <v>1113000</v>
      </c>
      <c r="F21" t="s">
        <v>70</v>
      </c>
      <c r="G21" t="s">
        <v>174</v>
      </c>
      <c r="H21">
        <v>1083064.5</v>
      </c>
      <c r="L21" s="23" t="s">
        <v>125</v>
      </c>
      <c r="M21" s="15">
        <v>166257</v>
      </c>
      <c r="N21" s="15">
        <v>166257</v>
      </c>
      <c r="Q21" s="23" t="s">
        <v>125</v>
      </c>
      <c r="R21" s="23">
        <v>43000</v>
      </c>
      <c r="S21" s="23">
        <v>43000</v>
      </c>
      <c r="T21" s="23">
        <v>43000</v>
      </c>
    </row>
    <row r="22" spans="1:25">
      <c r="A22" s="23" t="s">
        <v>121</v>
      </c>
      <c r="B22" s="23">
        <v>931000</v>
      </c>
      <c r="C22" s="23">
        <v>931000</v>
      </c>
      <c r="D22" s="23">
        <v>931000</v>
      </c>
      <c r="F22" t="s">
        <v>70</v>
      </c>
      <c r="G22" t="s">
        <v>175</v>
      </c>
      <c r="H22">
        <v>1096483.5</v>
      </c>
      <c r="L22" s="23" t="s">
        <v>126</v>
      </c>
      <c r="M22" s="15">
        <v>68716</v>
      </c>
      <c r="N22" s="15">
        <v>68716</v>
      </c>
      <c r="Q22" s="23" t="s">
        <v>126</v>
      </c>
      <c r="R22" s="23">
        <v>43000</v>
      </c>
      <c r="S22" s="23">
        <v>43000</v>
      </c>
      <c r="T22" s="23">
        <v>43000</v>
      </c>
    </row>
    <row r="23" spans="1:25">
      <c r="A23" s="23" t="s">
        <v>127</v>
      </c>
      <c r="B23" s="23">
        <v>490500</v>
      </c>
      <c r="C23" s="23">
        <v>490500</v>
      </c>
      <c r="D23" s="23">
        <v>490500</v>
      </c>
      <c r="F23" t="s">
        <v>70</v>
      </c>
      <c r="G23" t="s">
        <v>170</v>
      </c>
      <c r="H23">
        <v>89916.75</v>
      </c>
      <c r="L23" s="23" t="s">
        <v>127</v>
      </c>
      <c r="M23" s="15">
        <v>221725</v>
      </c>
      <c r="N23" s="15">
        <v>221725</v>
      </c>
      <c r="Q23" s="23" t="s">
        <v>127</v>
      </c>
      <c r="R23" s="23">
        <v>43000</v>
      </c>
      <c r="S23" s="23">
        <v>43000</v>
      </c>
      <c r="T23" s="23">
        <v>43000</v>
      </c>
    </row>
    <row r="24" spans="1:25">
      <c r="A24" s="23" t="s">
        <v>97</v>
      </c>
      <c r="B24" s="23">
        <v>475750</v>
      </c>
      <c r="C24" s="23">
        <v>475750</v>
      </c>
      <c r="D24" s="23">
        <v>475750</v>
      </c>
      <c r="F24" t="s">
        <v>70</v>
      </c>
      <c r="G24" t="s">
        <v>162</v>
      </c>
      <c r="H24">
        <v>4904691.75</v>
      </c>
      <c r="L24" s="23" t="s">
        <v>101</v>
      </c>
      <c r="M24" s="15">
        <v>2583972</v>
      </c>
      <c r="N24" s="15">
        <v>2583972</v>
      </c>
      <c r="Q24" s="23" t="s">
        <v>101</v>
      </c>
      <c r="R24" s="23">
        <v>43000</v>
      </c>
      <c r="S24" s="23">
        <v>43000</v>
      </c>
      <c r="T24" s="23">
        <v>43000</v>
      </c>
    </row>
    <row r="25" spans="1:25">
      <c r="A25" s="23" t="s">
        <v>124</v>
      </c>
      <c r="B25" s="23">
        <v>358500</v>
      </c>
      <c r="C25" s="23">
        <v>358500</v>
      </c>
      <c r="D25" s="23">
        <v>358500</v>
      </c>
      <c r="F25" t="s">
        <v>70</v>
      </c>
      <c r="G25" t="s">
        <v>179</v>
      </c>
      <c r="H25">
        <v>1801170</v>
      </c>
      <c r="L25" s="23" t="s">
        <v>128</v>
      </c>
      <c r="M25" s="15">
        <v>9463</v>
      </c>
      <c r="N25" s="15">
        <v>9463</v>
      </c>
      <c r="Q25" s="23" t="s">
        <v>128</v>
      </c>
      <c r="R25" s="23">
        <v>43000</v>
      </c>
      <c r="S25" s="23">
        <v>43000</v>
      </c>
      <c r="T25" s="23">
        <v>43000</v>
      </c>
    </row>
    <row r="26" spans="1:25">
      <c r="A26" s="23" t="s">
        <v>125</v>
      </c>
      <c r="B26" s="23">
        <v>341250</v>
      </c>
      <c r="C26" s="23">
        <v>341250</v>
      </c>
      <c r="D26" s="23">
        <v>341250</v>
      </c>
      <c r="F26" t="s">
        <v>72</v>
      </c>
      <c r="G26" t="s">
        <v>171</v>
      </c>
      <c r="I26">
        <v>2042475.75</v>
      </c>
      <c r="L26" s="23" t="s">
        <v>93</v>
      </c>
      <c r="M26" s="15">
        <v>2409126</v>
      </c>
      <c r="N26" s="15">
        <v>2409126</v>
      </c>
      <c r="Q26" s="23" t="s">
        <v>93</v>
      </c>
      <c r="R26" s="23">
        <v>43000</v>
      </c>
      <c r="S26" s="23">
        <v>43000</v>
      </c>
      <c r="T26" s="23">
        <v>43000</v>
      </c>
    </row>
    <row r="27" spans="1:25">
      <c r="A27" s="23" t="s">
        <v>117</v>
      </c>
      <c r="B27" s="23">
        <v>280000</v>
      </c>
      <c r="C27" s="23">
        <v>280000</v>
      </c>
      <c r="D27" s="23">
        <v>280000</v>
      </c>
      <c r="F27" t="s">
        <v>72</v>
      </c>
      <c r="G27" t="s">
        <v>172</v>
      </c>
      <c r="H27">
        <v>1076402.25</v>
      </c>
      <c r="I27">
        <v>1076402.25</v>
      </c>
      <c r="L27" s="23" t="s">
        <v>94</v>
      </c>
      <c r="M27" s="15">
        <v>10380438</v>
      </c>
      <c r="N27" s="15">
        <v>10380438</v>
      </c>
      <c r="Q27" s="23" t="s">
        <v>94</v>
      </c>
      <c r="R27" s="23">
        <v>43000</v>
      </c>
      <c r="S27" s="23">
        <v>43000</v>
      </c>
      <c r="T27" s="23">
        <v>43000</v>
      </c>
    </row>
    <row r="28" spans="1:25">
      <c r="A28" s="23" t="s">
        <v>120</v>
      </c>
      <c r="B28" s="23">
        <v>160750</v>
      </c>
      <c r="C28" s="23">
        <v>160750</v>
      </c>
      <c r="D28" s="23">
        <v>160750</v>
      </c>
      <c r="F28" t="s">
        <v>72</v>
      </c>
      <c r="G28" t="s">
        <v>165</v>
      </c>
      <c r="H28">
        <v>860244</v>
      </c>
      <c r="L28" s="23" t="s">
        <v>129</v>
      </c>
      <c r="M28" s="15">
        <v>44840</v>
      </c>
      <c r="N28" s="15">
        <v>44840</v>
      </c>
      <c r="Q28" s="23" t="s">
        <v>129</v>
      </c>
      <c r="R28" s="23">
        <v>43000</v>
      </c>
      <c r="S28" s="23">
        <v>43000</v>
      </c>
      <c r="T28" s="23">
        <v>43000</v>
      </c>
    </row>
    <row r="29" spans="1:25">
      <c r="A29" s="23" t="s">
        <v>129</v>
      </c>
      <c r="B29" s="23">
        <v>141000</v>
      </c>
      <c r="C29" s="23">
        <v>141000</v>
      </c>
      <c r="D29" s="23">
        <v>141000</v>
      </c>
      <c r="F29" t="s">
        <v>72</v>
      </c>
      <c r="G29" t="s">
        <v>166</v>
      </c>
      <c r="I29">
        <v>4418016.75</v>
      </c>
      <c r="L29" s="23" t="s">
        <v>130</v>
      </c>
      <c r="M29" s="15">
        <v>2775270</v>
      </c>
      <c r="N29" s="15">
        <v>2775270</v>
      </c>
      <c r="Q29" s="23" t="s">
        <v>130</v>
      </c>
      <c r="R29" s="23">
        <v>43000</v>
      </c>
      <c r="S29" s="23">
        <v>43000</v>
      </c>
      <c r="T29" s="23">
        <v>43000</v>
      </c>
    </row>
    <row r="30" spans="1:25">
      <c r="A30" s="23" t="s">
        <v>126</v>
      </c>
      <c r="B30" s="23">
        <v>118000</v>
      </c>
      <c r="C30" s="23">
        <v>118000</v>
      </c>
      <c r="D30" s="23">
        <v>118000</v>
      </c>
      <c r="F30" t="s">
        <v>72</v>
      </c>
      <c r="G30" t="s">
        <v>177</v>
      </c>
      <c r="J30">
        <v>677435.5</v>
      </c>
      <c r="L30" s="23" t="s">
        <v>96</v>
      </c>
      <c r="M30" s="15">
        <v>2718929</v>
      </c>
      <c r="N30" s="15">
        <v>2718929</v>
      </c>
      <c r="Q30" s="23" t="s">
        <v>96</v>
      </c>
      <c r="R30" s="23">
        <v>43000</v>
      </c>
      <c r="S30" s="23">
        <v>43000</v>
      </c>
      <c r="T30" s="23">
        <v>43000</v>
      </c>
    </row>
    <row r="31" spans="1:25">
      <c r="A31" s="23" t="s">
        <v>128</v>
      </c>
      <c r="B31" s="23">
        <v>26250</v>
      </c>
      <c r="C31" s="23">
        <v>26250</v>
      </c>
      <c r="D31" s="23">
        <v>26250</v>
      </c>
      <c r="F31" t="s">
        <v>72</v>
      </c>
      <c r="G31" t="s">
        <v>174</v>
      </c>
      <c r="H31">
        <v>762156.5</v>
      </c>
      <c r="L31" s="23" t="s">
        <v>97</v>
      </c>
      <c r="M31" s="15">
        <v>148496</v>
      </c>
      <c r="N31" s="15">
        <v>148496</v>
      </c>
      <c r="Q31" s="23" t="s">
        <v>97</v>
      </c>
      <c r="R31" s="23">
        <v>43000</v>
      </c>
      <c r="S31" s="23">
        <v>43000</v>
      </c>
      <c r="T31" s="23">
        <v>43000</v>
      </c>
    </row>
    <row r="32" spans="1:25">
      <c r="A32" s="23" t="s">
        <v>119</v>
      </c>
      <c r="B32" s="23">
        <v>23750</v>
      </c>
      <c r="C32" s="23">
        <v>23750</v>
      </c>
      <c r="D32" s="23">
        <v>23750</v>
      </c>
      <c r="F32" t="s">
        <v>72</v>
      </c>
      <c r="G32" t="s">
        <v>175</v>
      </c>
      <c r="I32">
        <v>771599.5</v>
      </c>
      <c r="L32" s="23" t="s">
        <v>131</v>
      </c>
      <c r="M32" s="15">
        <v>9656740</v>
      </c>
      <c r="N32" s="15">
        <v>9656740</v>
      </c>
      <c r="Q32" s="23" t="s">
        <v>131</v>
      </c>
      <c r="R32" s="23">
        <v>43000</v>
      </c>
      <c r="S32" s="23">
        <v>43000</v>
      </c>
      <c r="T32" s="23">
        <v>43000</v>
      </c>
    </row>
    <row r="33" spans="1:20">
      <c r="A33" s="23" t="s">
        <v>115</v>
      </c>
      <c r="B33" s="23">
        <v>22750</v>
      </c>
      <c r="C33" s="23">
        <v>22750</v>
      </c>
      <c r="D33" s="23">
        <v>22750</v>
      </c>
      <c r="F33" t="s">
        <v>72</v>
      </c>
      <c r="G33" t="s">
        <v>163</v>
      </c>
      <c r="H33">
        <v>148029</v>
      </c>
      <c r="L33" s="23" t="s">
        <v>132</v>
      </c>
      <c r="M33" s="15">
        <v>410693</v>
      </c>
      <c r="N33" s="15">
        <v>410693</v>
      </c>
      <c r="Q33" s="23" t="s">
        <v>132</v>
      </c>
      <c r="R33" s="23">
        <v>43000</v>
      </c>
      <c r="S33" s="23">
        <v>43000</v>
      </c>
      <c r="T33" s="23">
        <v>43000</v>
      </c>
    </row>
    <row r="34" spans="1:20">
      <c r="A34" s="23" t="s">
        <v>118</v>
      </c>
      <c r="B34" s="23">
        <v>2000</v>
      </c>
      <c r="C34" s="23">
        <v>2000</v>
      </c>
      <c r="D34" s="23">
        <v>2000</v>
      </c>
      <c r="F34" t="s">
        <v>72</v>
      </c>
      <c r="G34" t="s">
        <v>179</v>
      </c>
      <c r="I34">
        <v>1801170</v>
      </c>
      <c r="L34" s="23" t="s">
        <v>133</v>
      </c>
      <c r="M34" s="15">
        <v>3039068</v>
      </c>
      <c r="N34" s="15">
        <v>3039068</v>
      </c>
      <c r="Q34" s="23" t="s">
        <v>133</v>
      </c>
      <c r="R34" s="23">
        <v>43000</v>
      </c>
      <c r="S34" s="23">
        <v>43000</v>
      </c>
      <c r="T34" s="23">
        <v>43000</v>
      </c>
    </row>
    <row r="35" spans="1:20">
      <c r="F35" t="s">
        <v>73</v>
      </c>
      <c r="G35" t="s">
        <v>151</v>
      </c>
      <c r="H35">
        <v>776459.25</v>
      </c>
      <c r="R35">
        <f>SUM(R2:R34)</f>
        <v>1419000</v>
      </c>
    </row>
    <row r="36" spans="1:20">
      <c r="F36" t="s">
        <v>73</v>
      </c>
      <c r="G36" t="s">
        <v>176</v>
      </c>
      <c r="H36">
        <v>1449535.5</v>
      </c>
    </row>
    <row r="37" spans="1:20">
      <c r="F37" t="s">
        <v>73</v>
      </c>
      <c r="G37" t="s">
        <v>166</v>
      </c>
      <c r="H37">
        <v>4418016.75</v>
      </c>
    </row>
    <row r="38" spans="1:20">
      <c r="F38" t="s">
        <v>73</v>
      </c>
      <c r="G38" t="s">
        <v>173</v>
      </c>
      <c r="H38">
        <v>67756.5</v>
      </c>
      <c r="J38">
        <v>67756.5</v>
      </c>
    </row>
    <row r="39" spans="1:20">
      <c r="F39" t="s">
        <v>73</v>
      </c>
      <c r="G39" t="s">
        <v>159</v>
      </c>
      <c r="H39">
        <v>64496.25</v>
      </c>
      <c r="I39">
        <v>64496.25</v>
      </c>
    </row>
    <row r="40" spans="1:20">
      <c r="F40" t="s">
        <v>73</v>
      </c>
      <c r="G40" t="s">
        <v>178</v>
      </c>
      <c r="H40">
        <v>92704.5</v>
      </c>
    </row>
    <row r="41" spans="1:20">
      <c r="F41" t="s">
        <v>73</v>
      </c>
      <c r="G41" t="s">
        <v>177</v>
      </c>
      <c r="H41">
        <v>962671.5</v>
      </c>
    </row>
    <row r="42" spans="1:20">
      <c r="F42" t="s">
        <v>73</v>
      </c>
      <c r="G42" t="s">
        <v>170</v>
      </c>
      <c r="H42">
        <v>89916.75</v>
      </c>
    </row>
    <row r="43" spans="1:20">
      <c r="F43" t="s">
        <v>73</v>
      </c>
      <c r="G43" t="s">
        <v>179</v>
      </c>
      <c r="H43">
        <v>1801170</v>
      </c>
    </row>
    <row r="44" spans="1:20">
      <c r="F44" t="s">
        <v>71</v>
      </c>
      <c r="G44" t="s">
        <v>150</v>
      </c>
      <c r="I44">
        <v>4299.75</v>
      </c>
    </row>
    <row r="45" spans="1:20">
      <c r="F45" t="s">
        <v>71</v>
      </c>
      <c r="G45" t="s">
        <v>171</v>
      </c>
      <c r="H45">
        <v>2042475.75</v>
      </c>
      <c r="I45">
        <v>2042475.75</v>
      </c>
    </row>
    <row r="46" spans="1:20">
      <c r="F46" t="s">
        <v>71</v>
      </c>
      <c r="G46" t="s">
        <v>164</v>
      </c>
      <c r="H46">
        <v>52920</v>
      </c>
    </row>
    <row r="47" spans="1:20">
      <c r="F47" t="s">
        <v>71</v>
      </c>
      <c r="G47" t="s">
        <v>151</v>
      </c>
      <c r="H47">
        <v>546397.25</v>
      </c>
    </row>
    <row r="48" spans="1:20">
      <c r="F48" t="s">
        <v>71</v>
      </c>
      <c r="G48" t="s">
        <v>176</v>
      </c>
      <c r="H48">
        <v>1449535.5</v>
      </c>
      <c r="I48">
        <v>1449535.5</v>
      </c>
      <c r="J48">
        <v>1449535.5</v>
      </c>
    </row>
    <row r="49" spans="6:10">
      <c r="F49" t="s">
        <v>71</v>
      </c>
      <c r="G49" t="s">
        <v>152</v>
      </c>
      <c r="H49">
        <v>378</v>
      </c>
    </row>
    <row r="50" spans="6:10">
      <c r="F50" t="s">
        <v>71</v>
      </c>
      <c r="G50" t="s">
        <v>153</v>
      </c>
      <c r="H50">
        <v>4488.75</v>
      </c>
      <c r="I50">
        <v>4488.75</v>
      </c>
    </row>
    <row r="51" spans="6:10">
      <c r="F51" t="s">
        <v>71</v>
      </c>
      <c r="G51" t="s">
        <v>155</v>
      </c>
      <c r="H51">
        <v>2407198.5</v>
      </c>
      <c r="I51">
        <v>2407198.5</v>
      </c>
      <c r="J51">
        <v>2407198.5</v>
      </c>
    </row>
    <row r="52" spans="6:10">
      <c r="F52" t="s">
        <v>71</v>
      </c>
      <c r="G52" t="s">
        <v>165</v>
      </c>
      <c r="H52">
        <v>1222452</v>
      </c>
    </row>
    <row r="53" spans="6:10">
      <c r="F53" t="s">
        <v>71</v>
      </c>
      <c r="G53" t="s">
        <v>180</v>
      </c>
      <c r="H53">
        <v>123823</v>
      </c>
    </row>
    <row r="54" spans="6:10">
      <c r="F54" t="s">
        <v>71</v>
      </c>
      <c r="G54" t="s">
        <v>181</v>
      </c>
      <c r="H54">
        <v>221082.75</v>
      </c>
    </row>
    <row r="55" spans="6:10">
      <c r="F55" t="s">
        <v>71</v>
      </c>
      <c r="G55" t="s">
        <v>156</v>
      </c>
      <c r="H55">
        <v>298289.25</v>
      </c>
    </row>
    <row r="56" spans="6:10">
      <c r="F56" t="s">
        <v>71</v>
      </c>
      <c r="G56" t="s">
        <v>182</v>
      </c>
      <c r="H56">
        <v>2283167.25</v>
      </c>
      <c r="I56">
        <v>2283167.25</v>
      </c>
      <c r="J56">
        <v>2283167.25</v>
      </c>
    </row>
    <row r="57" spans="6:10">
      <c r="F57" t="s">
        <v>71</v>
      </c>
      <c r="G57" t="s">
        <v>158</v>
      </c>
      <c r="H57">
        <v>3019931.25</v>
      </c>
      <c r="I57">
        <v>4291481.25</v>
      </c>
      <c r="J57">
        <v>4291481.25</v>
      </c>
    </row>
    <row r="58" spans="6:10">
      <c r="F58" t="s">
        <v>71</v>
      </c>
      <c r="G58" t="s">
        <v>173</v>
      </c>
      <c r="H58">
        <v>67756.5</v>
      </c>
    </row>
    <row r="59" spans="6:10">
      <c r="F59" t="s">
        <v>71</v>
      </c>
      <c r="G59" t="s">
        <v>159</v>
      </c>
      <c r="H59">
        <v>45386.25</v>
      </c>
    </row>
    <row r="60" spans="6:10">
      <c r="F60" t="s">
        <v>71</v>
      </c>
      <c r="G60" t="s">
        <v>160</v>
      </c>
      <c r="H60">
        <v>15694</v>
      </c>
      <c r="I60">
        <v>22302</v>
      </c>
    </row>
    <row r="61" spans="6:10">
      <c r="F61" t="s">
        <v>71</v>
      </c>
      <c r="G61" t="s">
        <v>178</v>
      </c>
      <c r="I61">
        <v>65236.5</v>
      </c>
    </row>
    <row r="62" spans="6:10">
      <c r="F62" t="s">
        <v>71</v>
      </c>
      <c r="G62" t="s">
        <v>177</v>
      </c>
      <c r="H62">
        <v>962671.5</v>
      </c>
      <c r="I62">
        <v>962671.5</v>
      </c>
      <c r="J62">
        <v>962671.5</v>
      </c>
    </row>
    <row r="63" spans="6:10">
      <c r="F63" t="s">
        <v>71</v>
      </c>
      <c r="G63" t="s">
        <v>167</v>
      </c>
      <c r="H63">
        <v>1487430</v>
      </c>
    </row>
    <row r="64" spans="6:10">
      <c r="F64" t="s">
        <v>71</v>
      </c>
      <c r="G64" t="s">
        <v>168</v>
      </c>
      <c r="H64">
        <v>3285565.5</v>
      </c>
    </row>
    <row r="65" spans="6:10">
      <c r="F65" t="s">
        <v>71</v>
      </c>
      <c r="G65" t="s">
        <v>169</v>
      </c>
      <c r="H65">
        <v>26649</v>
      </c>
    </row>
    <row r="66" spans="6:10">
      <c r="F66" t="s">
        <v>71</v>
      </c>
      <c r="G66" t="s">
        <v>174</v>
      </c>
      <c r="H66">
        <v>1083064.5</v>
      </c>
    </row>
    <row r="67" spans="6:10">
      <c r="F67" t="s">
        <v>71</v>
      </c>
      <c r="G67" t="s">
        <v>175</v>
      </c>
      <c r="H67">
        <v>1096483.5</v>
      </c>
      <c r="I67">
        <v>1096483.5</v>
      </c>
    </row>
    <row r="68" spans="6:10">
      <c r="F68" t="s">
        <v>71</v>
      </c>
      <c r="G68" t="s">
        <v>170</v>
      </c>
      <c r="H68">
        <v>63274.75</v>
      </c>
    </row>
    <row r="69" spans="6:10">
      <c r="F69" t="s">
        <v>71</v>
      </c>
      <c r="G69" t="s">
        <v>162</v>
      </c>
      <c r="H69">
        <v>4904691.75</v>
      </c>
      <c r="I69">
        <v>4904691.75</v>
      </c>
      <c r="J69">
        <v>4904691.75</v>
      </c>
    </row>
    <row r="70" spans="6:10">
      <c r="F70" t="s">
        <v>71</v>
      </c>
      <c r="G70" t="s">
        <v>163</v>
      </c>
      <c r="I70">
        <v>148029</v>
      </c>
      <c r="J70">
        <v>210357</v>
      </c>
    </row>
    <row r="71" spans="6:10">
      <c r="F71" t="s">
        <v>71</v>
      </c>
      <c r="G71" t="s">
        <v>179</v>
      </c>
      <c r="H71">
        <v>1267490</v>
      </c>
      <c r="I71">
        <v>1801170</v>
      </c>
      <c r="J71">
        <v>1801170</v>
      </c>
    </row>
    <row r="72" spans="6:10">
      <c r="F72" t="s">
        <v>74</v>
      </c>
      <c r="G72" t="s">
        <v>176</v>
      </c>
      <c r="H72">
        <v>1449535.5</v>
      </c>
      <c r="I72">
        <v>1449535.5</v>
      </c>
    </row>
    <row r="73" spans="6:10">
      <c r="F73" t="s">
        <v>74</v>
      </c>
      <c r="G73" t="s">
        <v>172</v>
      </c>
      <c r="H73">
        <v>1076402.25</v>
      </c>
      <c r="I73">
        <v>1076402.25</v>
      </c>
    </row>
    <row r="74" spans="6:10">
      <c r="F74" t="s">
        <v>74</v>
      </c>
      <c r="G74" t="s">
        <v>180</v>
      </c>
      <c r="H74">
        <v>175959</v>
      </c>
      <c r="I74">
        <v>175959</v>
      </c>
    </row>
    <row r="75" spans="6:10">
      <c r="F75" t="s">
        <v>74</v>
      </c>
      <c r="G75" t="s">
        <v>181</v>
      </c>
      <c r="H75">
        <v>221082.75</v>
      </c>
      <c r="I75">
        <v>221082.75</v>
      </c>
    </row>
    <row r="76" spans="6:10">
      <c r="F76" t="s">
        <v>74</v>
      </c>
      <c r="G76" t="s">
        <v>156</v>
      </c>
      <c r="I76">
        <v>298289.25</v>
      </c>
    </row>
    <row r="77" spans="6:10">
      <c r="F77" t="s">
        <v>74</v>
      </c>
      <c r="G77" t="s">
        <v>182</v>
      </c>
      <c r="H77">
        <v>2283167.25</v>
      </c>
      <c r="I77">
        <v>2283167.25</v>
      </c>
      <c r="J77">
        <v>2283167.25</v>
      </c>
    </row>
    <row r="78" spans="6:10">
      <c r="F78" t="s">
        <v>74</v>
      </c>
      <c r="G78" t="s">
        <v>173</v>
      </c>
      <c r="H78">
        <v>47680.5</v>
      </c>
      <c r="I78">
        <v>67756.5</v>
      </c>
      <c r="J78">
        <v>67756.5</v>
      </c>
    </row>
    <row r="79" spans="6:10">
      <c r="F79" t="s">
        <v>74</v>
      </c>
      <c r="G79" t="s">
        <v>159</v>
      </c>
      <c r="I79">
        <v>64496.25</v>
      </c>
    </row>
    <row r="80" spans="6:10">
      <c r="F80" t="s">
        <v>74</v>
      </c>
      <c r="G80" t="s">
        <v>160</v>
      </c>
      <c r="H80">
        <v>22302</v>
      </c>
      <c r="I80">
        <v>22302</v>
      </c>
    </row>
    <row r="81" spans="6:10">
      <c r="F81" t="s">
        <v>74</v>
      </c>
      <c r="G81" t="s">
        <v>178</v>
      </c>
      <c r="H81">
        <v>92704.5</v>
      </c>
      <c r="I81">
        <v>92704.5</v>
      </c>
    </row>
    <row r="82" spans="6:10">
      <c r="F82" t="s">
        <v>74</v>
      </c>
      <c r="G82" t="s">
        <v>177</v>
      </c>
      <c r="I82">
        <v>962671.5</v>
      </c>
    </row>
    <row r="83" spans="6:10">
      <c r="F83" t="s">
        <v>74</v>
      </c>
      <c r="G83" t="s">
        <v>162</v>
      </c>
      <c r="I83">
        <v>4904691.75</v>
      </c>
    </row>
    <row r="84" spans="6:10">
      <c r="F84" t="s">
        <v>74</v>
      </c>
      <c r="G84" t="s">
        <v>163</v>
      </c>
      <c r="H84">
        <v>210357</v>
      </c>
      <c r="I84">
        <v>210357</v>
      </c>
    </row>
    <row r="85" spans="6:10">
      <c r="F85" t="s">
        <v>74</v>
      </c>
      <c r="G85" t="s">
        <v>179</v>
      </c>
      <c r="I85">
        <v>1801170</v>
      </c>
      <c r="J85">
        <v>1801170</v>
      </c>
    </row>
    <row r="86" spans="6:10">
      <c r="F86" t="s">
        <v>68</v>
      </c>
      <c r="G86" t="s">
        <v>150</v>
      </c>
      <c r="H86">
        <v>4299.75</v>
      </c>
    </row>
    <row r="87" spans="6:10">
      <c r="F87" t="s">
        <v>68</v>
      </c>
      <c r="G87" t="s">
        <v>171</v>
      </c>
      <c r="H87">
        <v>2042475.75</v>
      </c>
      <c r="I87">
        <v>2042475.75</v>
      </c>
    </row>
    <row r="88" spans="6:10">
      <c r="F88" t="s">
        <v>68</v>
      </c>
      <c r="G88" t="s">
        <v>164</v>
      </c>
      <c r="H88">
        <v>52920</v>
      </c>
    </row>
    <row r="89" spans="6:10">
      <c r="F89" t="s">
        <v>68</v>
      </c>
      <c r="G89" t="s">
        <v>151</v>
      </c>
      <c r="H89">
        <v>776459.25</v>
      </c>
      <c r="I89">
        <v>776459.25</v>
      </c>
      <c r="J89">
        <v>776459.25</v>
      </c>
    </row>
    <row r="90" spans="6:10">
      <c r="F90" t="s">
        <v>68</v>
      </c>
      <c r="G90" t="s">
        <v>176</v>
      </c>
      <c r="I90">
        <v>1020043.5</v>
      </c>
      <c r="J90">
        <v>1449535.5</v>
      </c>
    </row>
    <row r="91" spans="6:10">
      <c r="F91" t="s">
        <v>68</v>
      </c>
      <c r="G91" t="s">
        <v>152</v>
      </c>
      <c r="H91">
        <v>378</v>
      </c>
    </row>
    <row r="92" spans="6:10">
      <c r="F92" t="s">
        <v>68</v>
      </c>
      <c r="G92" t="s">
        <v>153</v>
      </c>
      <c r="H92">
        <v>4488.75</v>
      </c>
      <c r="I92">
        <v>4488.75</v>
      </c>
    </row>
    <row r="93" spans="6:10">
      <c r="F93" t="s">
        <v>68</v>
      </c>
      <c r="G93" t="s">
        <v>154</v>
      </c>
      <c r="H93">
        <v>30381.75</v>
      </c>
      <c r="I93">
        <v>30381.75</v>
      </c>
    </row>
    <row r="94" spans="6:10">
      <c r="F94" t="s">
        <v>68</v>
      </c>
      <c r="G94" t="s">
        <v>155</v>
      </c>
      <c r="H94">
        <v>2407198.5</v>
      </c>
      <c r="J94">
        <v>2407198.5</v>
      </c>
    </row>
    <row r="95" spans="6:10">
      <c r="F95" t="s">
        <v>68</v>
      </c>
      <c r="G95" t="s">
        <v>165</v>
      </c>
      <c r="H95">
        <v>1222452</v>
      </c>
    </row>
    <row r="96" spans="6:10">
      <c r="F96" t="s">
        <v>68</v>
      </c>
      <c r="G96" t="s">
        <v>180</v>
      </c>
      <c r="H96">
        <v>175959</v>
      </c>
    </row>
    <row r="97" spans="6:10">
      <c r="F97" t="s">
        <v>68</v>
      </c>
      <c r="G97" t="s">
        <v>181</v>
      </c>
      <c r="H97">
        <v>221082.75</v>
      </c>
    </row>
    <row r="98" spans="6:10">
      <c r="F98" t="s">
        <v>68</v>
      </c>
      <c r="G98" t="s">
        <v>156</v>
      </c>
      <c r="H98">
        <v>298289.25</v>
      </c>
      <c r="I98">
        <v>298289.25</v>
      </c>
    </row>
    <row r="99" spans="6:10">
      <c r="F99" t="s">
        <v>68</v>
      </c>
      <c r="G99" t="s">
        <v>182</v>
      </c>
      <c r="H99">
        <v>1606673.25</v>
      </c>
      <c r="I99">
        <v>1606673.25</v>
      </c>
      <c r="J99">
        <v>2283167.25</v>
      </c>
    </row>
    <row r="100" spans="6:10">
      <c r="F100" t="s">
        <v>68</v>
      </c>
      <c r="G100" t="s">
        <v>157</v>
      </c>
      <c r="H100">
        <v>495936</v>
      </c>
      <c r="I100">
        <v>495936</v>
      </c>
      <c r="J100">
        <v>495936</v>
      </c>
    </row>
    <row r="101" spans="6:10">
      <c r="F101" t="s">
        <v>68</v>
      </c>
      <c r="G101" t="s">
        <v>166</v>
      </c>
      <c r="H101">
        <v>4418016.75</v>
      </c>
    </row>
    <row r="102" spans="6:10">
      <c r="F102" t="s">
        <v>68</v>
      </c>
      <c r="G102" t="s">
        <v>158</v>
      </c>
      <c r="H102">
        <v>4291481.25</v>
      </c>
      <c r="J102">
        <v>4291481.25</v>
      </c>
    </row>
    <row r="103" spans="6:10">
      <c r="F103" t="s">
        <v>68</v>
      </c>
      <c r="G103" t="s">
        <v>173</v>
      </c>
      <c r="H103">
        <v>67756.5</v>
      </c>
      <c r="I103">
        <v>67756.5</v>
      </c>
    </row>
    <row r="104" spans="6:10">
      <c r="F104" t="s">
        <v>68</v>
      </c>
      <c r="G104" t="s">
        <v>159</v>
      </c>
      <c r="H104">
        <v>64496.25</v>
      </c>
      <c r="I104">
        <v>64496.25</v>
      </c>
      <c r="J104">
        <v>64496.25</v>
      </c>
    </row>
    <row r="105" spans="6:10">
      <c r="F105" t="s">
        <v>68</v>
      </c>
      <c r="G105" t="s">
        <v>160</v>
      </c>
      <c r="I105">
        <v>22302</v>
      </c>
    </row>
    <row r="106" spans="6:10">
      <c r="F106" t="s">
        <v>68</v>
      </c>
      <c r="G106" t="s">
        <v>178</v>
      </c>
      <c r="I106">
        <v>92704.5</v>
      </c>
    </row>
    <row r="107" spans="6:10">
      <c r="F107" t="s">
        <v>68</v>
      </c>
      <c r="G107" t="s">
        <v>177</v>
      </c>
      <c r="H107">
        <v>677435.5</v>
      </c>
      <c r="I107">
        <v>962671.5</v>
      </c>
      <c r="J107">
        <v>962671.5</v>
      </c>
    </row>
    <row r="108" spans="6:10">
      <c r="F108" t="s">
        <v>68</v>
      </c>
      <c r="G108" t="s">
        <v>161</v>
      </c>
      <c r="H108">
        <v>4961.25</v>
      </c>
      <c r="I108">
        <v>4961.25</v>
      </c>
      <c r="J108">
        <v>4961.25</v>
      </c>
    </row>
    <row r="109" spans="6:10">
      <c r="F109" t="s">
        <v>68</v>
      </c>
      <c r="G109" t="s">
        <v>167</v>
      </c>
      <c r="H109">
        <v>1487430</v>
      </c>
    </row>
    <row r="110" spans="6:10">
      <c r="F110" t="s">
        <v>68</v>
      </c>
      <c r="G110" t="s">
        <v>168</v>
      </c>
      <c r="H110">
        <v>4668961.5</v>
      </c>
    </row>
    <row r="111" spans="6:10">
      <c r="F111" t="s">
        <v>68</v>
      </c>
      <c r="G111" t="s">
        <v>169</v>
      </c>
      <c r="H111">
        <v>26649</v>
      </c>
    </row>
    <row r="112" spans="6:10">
      <c r="F112" t="s">
        <v>68</v>
      </c>
      <c r="G112" t="s">
        <v>174</v>
      </c>
      <c r="H112">
        <v>1083064.5</v>
      </c>
    </row>
    <row r="113" spans="6:10">
      <c r="F113" t="s">
        <v>68</v>
      </c>
      <c r="G113" t="s">
        <v>175</v>
      </c>
      <c r="H113">
        <v>1096483.5</v>
      </c>
      <c r="I113">
        <v>1096483.5</v>
      </c>
    </row>
    <row r="114" spans="6:10">
      <c r="F114" t="s">
        <v>68</v>
      </c>
      <c r="G114" t="s">
        <v>170</v>
      </c>
      <c r="H114">
        <v>89916.75</v>
      </c>
    </row>
    <row r="115" spans="6:10">
      <c r="F115" t="s">
        <v>68</v>
      </c>
      <c r="G115" t="s">
        <v>162</v>
      </c>
      <c r="H115">
        <v>4904691.75</v>
      </c>
      <c r="J115">
        <v>4904691.75</v>
      </c>
    </row>
    <row r="116" spans="6:10">
      <c r="F116" t="s">
        <v>68</v>
      </c>
      <c r="G116" t="s">
        <v>163</v>
      </c>
      <c r="H116">
        <v>210357</v>
      </c>
      <c r="I116">
        <v>210357</v>
      </c>
      <c r="J116">
        <v>210357</v>
      </c>
    </row>
    <row r="117" spans="6:10">
      <c r="F117" t="s">
        <v>68</v>
      </c>
      <c r="G117" t="s">
        <v>179</v>
      </c>
      <c r="I117">
        <v>1267490</v>
      </c>
      <c r="J117">
        <v>1801170</v>
      </c>
    </row>
    <row r="118" spans="6:10">
      <c r="F118" t="s">
        <v>75</v>
      </c>
      <c r="G118" t="s">
        <v>171</v>
      </c>
      <c r="H118">
        <v>1437297.75</v>
      </c>
    </row>
    <row r="119" spans="6:10">
      <c r="F119" t="s">
        <v>75</v>
      </c>
      <c r="G119" t="s">
        <v>164</v>
      </c>
      <c r="H119">
        <v>52920</v>
      </c>
    </row>
    <row r="120" spans="6:10">
      <c r="F120" t="s">
        <v>75</v>
      </c>
      <c r="G120" t="s">
        <v>172</v>
      </c>
      <c r="H120">
        <v>757468.25</v>
      </c>
    </row>
    <row r="121" spans="6:10">
      <c r="F121" t="s">
        <v>75</v>
      </c>
      <c r="G121" t="s">
        <v>155</v>
      </c>
      <c r="H121">
        <v>1693954.5</v>
      </c>
    </row>
    <row r="122" spans="6:10">
      <c r="F122" t="s">
        <v>75</v>
      </c>
      <c r="G122" t="s">
        <v>180</v>
      </c>
      <c r="H122">
        <v>175959</v>
      </c>
    </row>
    <row r="123" spans="6:10">
      <c r="F123" t="s">
        <v>75</v>
      </c>
      <c r="G123" t="s">
        <v>166</v>
      </c>
      <c r="H123">
        <v>3108974.75</v>
      </c>
    </row>
    <row r="124" spans="6:10">
      <c r="F124" t="s">
        <v>75</v>
      </c>
      <c r="G124" t="s">
        <v>158</v>
      </c>
      <c r="H124">
        <v>4291481.25</v>
      </c>
      <c r="I124">
        <v>4291481.25</v>
      </c>
    </row>
    <row r="125" spans="6:10">
      <c r="F125" t="s">
        <v>75</v>
      </c>
      <c r="G125" t="s">
        <v>173</v>
      </c>
      <c r="I125">
        <v>47680.5</v>
      </c>
    </row>
    <row r="126" spans="6:10">
      <c r="F126" t="s">
        <v>75</v>
      </c>
      <c r="G126" t="s">
        <v>160</v>
      </c>
      <c r="H126">
        <v>22302</v>
      </c>
    </row>
    <row r="127" spans="6:10">
      <c r="F127" t="s">
        <v>75</v>
      </c>
      <c r="G127" t="s">
        <v>178</v>
      </c>
      <c r="H127">
        <v>65236.5</v>
      </c>
    </row>
    <row r="128" spans="6:10">
      <c r="F128" t="s">
        <v>75</v>
      </c>
      <c r="G128" t="s">
        <v>168</v>
      </c>
      <c r="H128">
        <v>4668961.5</v>
      </c>
    </row>
    <row r="129" spans="6:9">
      <c r="F129" t="s">
        <v>75</v>
      </c>
      <c r="G129" t="s">
        <v>169</v>
      </c>
      <c r="H129">
        <v>26649</v>
      </c>
    </row>
    <row r="130" spans="6:9">
      <c r="F130" t="s">
        <v>75</v>
      </c>
      <c r="G130" t="s">
        <v>175</v>
      </c>
      <c r="H130">
        <v>771599.5</v>
      </c>
    </row>
    <row r="131" spans="6:9">
      <c r="F131" t="s">
        <v>75</v>
      </c>
      <c r="G131" t="s">
        <v>162</v>
      </c>
      <c r="H131">
        <v>3451449.75</v>
      </c>
    </row>
    <row r="132" spans="6:9">
      <c r="F132" t="s">
        <v>75</v>
      </c>
      <c r="G132" t="s">
        <v>163</v>
      </c>
      <c r="H132">
        <v>210357</v>
      </c>
    </row>
    <row r="133" spans="6:9">
      <c r="F133" t="s">
        <v>75</v>
      </c>
      <c r="G133" t="s">
        <v>179</v>
      </c>
      <c r="H133">
        <v>1801170</v>
      </c>
    </row>
    <row r="134" spans="6:9">
      <c r="F134" t="s">
        <v>69</v>
      </c>
      <c r="G134" t="s">
        <v>171</v>
      </c>
      <c r="I134">
        <v>1437297.75</v>
      </c>
    </row>
    <row r="135" spans="6:9">
      <c r="F135" t="s">
        <v>69</v>
      </c>
      <c r="G135" t="s">
        <v>164</v>
      </c>
      <c r="I135">
        <v>52920</v>
      </c>
    </row>
    <row r="136" spans="6:9">
      <c r="F136" t="s">
        <v>69</v>
      </c>
      <c r="G136" t="s">
        <v>151</v>
      </c>
      <c r="I136">
        <v>776459.25</v>
      </c>
    </row>
    <row r="137" spans="6:9">
      <c r="F137" t="s">
        <v>69</v>
      </c>
      <c r="G137" t="s">
        <v>176</v>
      </c>
      <c r="I137">
        <v>1449535.5</v>
      </c>
    </row>
    <row r="138" spans="6:9">
      <c r="F138" t="s">
        <v>69</v>
      </c>
      <c r="G138" t="s">
        <v>152</v>
      </c>
      <c r="I138">
        <v>378</v>
      </c>
    </row>
    <row r="139" spans="6:9">
      <c r="F139" t="s">
        <v>69</v>
      </c>
      <c r="G139" t="s">
        <v>172</v>
      </c>
      <c r="I139">
        <v>1076402.25</v>
      </c>
    </row>
    <row r="140" spans="6:9">
      <c r="F140" t="s">
        <v>69</v>
      </c>
      <c r="G140" t="s">
        <v>153</v>
      </c>
      <c r="I140">
        <v>4488.75</v>
      </c>
    </row>
    <row r="141" spans="6:9">
      <c r="F141" t="s">
        <v>69</v>
      </c>
      <c r="G141" t="s">
        <v>155</v>
      </c>
      <c r="I141">
        <v>2407198.5</v>
      </c>
    </row>
    <row r="142" spans="6:9">
      <c r="F142" t="s">
        <v>69</v>
      </c>
      <c r="G142" t="s">
        <v>165</v>
      </c>
      <c r="I142">
        <v>1222452</v>
      </c>
    </row>
    <row r="143" spans="6:9">
      <c r="F143" t="s">
        <v>69</v>
      </c>
      <c r="G143" t="s">
        <v>180</v>
      </c>
      <c r="I143">
        <v>175959</v>
      </c>
    </row>
    <row r="144" spans="6:9">
      <c r="F144" t="s">
        <v>69</v>
      </c>
      <c r="G144" t="s">
        <v>181</v>
      </c>
      <c r="I144">
        <v>221082.75</v>
      </c>
    </row>
    <row r="145" spans="6:10">
      <c r="F145" t="s">
        <v>69</v>
      </c>
      <c r="G145" t="s">
        <v>156</v>
      </c>
      <c r="I145">
        <v>298289.25</v>
      </c>
    </row>
    <row r="146" spans="6:10">
      <c r="F146" t="s">
        <v>69</v>
      </c>
      <c r="G146" t="s">
        <v>166</v>
      </c>
      <c r="I146">
        <v>4418016.75</v>
      </c>
    </row>
    <row r="147" spans="6:10">
      <c r="F147" t="s">
        <v>69</v>
      </c>
      <c r="G147" t="s">
        <v>158</v>
      </c>
      <c r="I147">
        <v>4291481.25</v>
      </c>
    </row>
    <row r="148" spans="6:10">
      <c r="F148" t="s">
        <v>69</v>
      </c>
      <c r="G148" t="s">
        <v>160</v>
      </c>
      <c r="I148">
        <v>15694</v>
      </c>
    </row>
    <row r="149" spans="6:10">
      <c r="F149" t="s">
        <v>69</v>
      </c>
      <c r="G149" t="s">
        <v>178</v>
      </c>
      <c r="I149">
        <v>92704.5</v>
      </c>
    </row>
    <row r="150" spans="6:10">
      <c r="F150" t="s">
        <v>69</v>
      </c>
      <c r="G150" t="s">
        <v>177</v>
      </c>
      <c r="I150">
        <v>677435.5</v>
      </c>
      <c r="J150">
        <v>962671.5</v>
      </c>
    </row>
    <row r="151" spans="6:10">
      <c r="F151" t="s">
        <v>69</v>
      </c>
      <c r="G151" t="s">
        <v>167</v>
      </c>
      <c r="I151">
        <v>1487430</v>
      </c>
    </row>
    <row r="152" spans="6:10">
      <c r="F152" t="s">
        <v>69</v>
      </c>
      <c r="G152" t="s">
        <v>168</v>
      </c>
      <c r="I152">
        <v>4668961.5</v>
      </c>
    </row>
    <row r="153" spans="6:10">
      <c r="F153" t="s">
        <v>69</v>
      </c>
      <c r="G153" t="s">
        <v>169</v>
      </c>
      <c r="I153">
        <v>26649</v>
      </c>
    </row>
    <row r="154" spans="6:10">
      <c r="F154" t="s">
        <v>69</v>
      </c>
      <c r="G154" t="s">
        <v>175</v>
      </c>
      <c r="I154">
        <v>1096483.5</v>
      </c>
    </row>
    <row r="155" spans="6:10">
      <c r="F155" t="s">
        <v>69</v>
      </c>
      <c r="G155" t="s">
        <v>170</v>
      </c>
      <c r="I155">
        <v>89916.75</v>
      </c>
    </row>
    <row r="156" spans="6:10">
      <c r="F156" t="s">
        <v>69</v>
      </c>
      <c r="G156" t="s">
        <v>162</v>
      </c>
      <c r="I156">
        <v>4904691.75</v>
      </c>
    </row>
    <row r="157" spans="6:10">
      <c r="F157" t="s">
        <v>69</v>
      </c>
      <c r="G157" t="s">
        <v>163</v>
      </c>
      <c r="I157">
        <v>210357</v>
      </c>
    </row>
  </sheetData>
  <autoFilter ref="F1:J1" xr:uid="{5D29B974-9FBB-6B4D-9A5C-8710F6618555}">
    <sortState xmlns:xlrd2="http://schemas.microsoft.com/office/spreadsheetml/2017/richdata2" ref="F2:J157">
      <sortCondition ref="F1:F157"/>
    </sortState>
  </autoFilter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1984-715B-414E-8278-27E85BB924A6}">
  <dimension ref="A1:B34"/>
  <sheetViews>
    <sheetView workbookViewId="0">
      <selection activeCell="B1" sqref="B1"/>
    </sheetView>
  </sheetViews>
  <sheetFormatPr baseColWidth="10" defaultRowHeight="16"/>
  <sheetData>
    <row r="1" spans="1:2">
      <c r="A1" t="s">
        <v>80</v>
      </c>
      <c r="B1" t="s">
        <v>135</v>
      </c>
    </row>
    <row r="2" spans="1:2">
      <c r="A2" s="23" t="s">
        <v>115</v>
      </c>
      <c r="B2" s="15">
        <v>8735</v>
      </c>
    </row>
    <row r="3" spans="1:2">
      <c r="A3" s="23" t="s">
        <v>116</v>
      </c>
      <c r="B3" s="15">
        <v>5089912</v>
      </c>
    </row>
    <row r="4" spans="1:2">
      <c r="A4" s="23" t="s">
        <v>117</v>
      </c>
      <c r="B4" s="15">
        <v>128260</v>
      </c>
    </row>
    <row r="5" spans="1:2">
      <c r="A5" s="23" t="s">
        <v>82</v>
      </c>
      <c r="B5" s="15">
        <v>1640296</v>
      </c>
    </row>
    <row r="6" spans="1:2">
      <c r="A6" s="23" t="s">
        <v>83</v>
      </c>
      <c r="B6" s="15">
        <v>3105018</v>
      </c>
    </row>
    <row r="7" spans="1:2">
      <c r="A7" s="23" t="s">
        <v>118</v>
      </c>
      <c r="B7" s="15">
        <v>582</v>
      </c>
    </row>
    <row r="8" spans="1:2">
      <c r="A8" s="23" t="s">
        <v>84</v>
      </c>
      <c r="B8" s="15">
        <v>2724607</v>
      </c>
    </row>
    <row r="9" spans="1:2">
      <c r="A9" s="23" t="s">
        <v>119</v>
      </c>
      <c r="B9" s="15">
        <v>11356</v>
      </c>
    </row>
    <row r="10" spans="1:2">
      <c r="A10" s="23" t="s">
        <v>120</v>
      </c>
      <c r="B10" s="15">
        <v>75995</v>
      </c>
    </row>
    <row r="11" spans="1:2">
      <c r="A11" s="23" t="s">
        <v>85</v>
      </c>
      <c r="B11" s="15">
        <v>5999230</v>
      </c>
    </row>
    <row r="12" spans="1:2">
      <c r="A12" s="23" t="s">
        <v>86</v>
      </c>
      <c r="B12" s="15">
        <v>2044729</v>
      </c>
    </row>
    <row r="13" spans="1:2">
      <c r="A13" s="23" t="s">
        <v>121</v>
      </c>
      <c r="B13" s="15">
        <v>319557</v>
      </c>
    </row>
    <row r="14" spans="1:2">
      <c r="A14" s="23" t="s">
        <v>122</v>
      </c>
      <c r="B14" s="15">
        <v>435296</v>
      </c>
    </row>
    <row r="15" spans="1:2">
      <c r="A15" s="23" t="s">
        <v>88</v>
      </c>
      <c r="B15" s="15">
        <v>789794</v>
      </c>
    </row>
    <row r="16" spans="1:2">
      <c r="A16" s="23" t="s">
        <v>89</v>
      </c>
      <c r="B16" s="15">
        <v>5779835</v>
      </c>
    </row>
    <row r="17" spans="1:2">
      <c r="A17" s="23" t="s">
        <v>90</v>
      </c>
      <c r="B17" s="15">
        <v>1191169</v>
      </c>
    </row>
    <row r="18" spans="1:2">
      <c r="A18" s="23" t="s">
        <v>123</v>
      </c>
      <c r="B18" s="15">
        <v>8933332</v>
      </c>
    </row>
    <row r="19" spans="1:2">
      <c r="A19" s="23" t="s">
        <v>92</v>
      </c>
      <c r="B19" s="15">
        <v>10109797</v>
      </c>
    </row>
    <row r="20" spans="1:2">
      <c r="A20" s="23" t="s">
        <v>124</v>
      </c>
      <c r="B20" s="15">
        <v>208768</v>
      </c>
    </row>
    <row r="21" spans="1:2">
      <c r="A21" s="23" t="s">
        <v>125</v>
      </c>
      <c r="B21" s="15">
        <v>166257</v>
      </c>
    </row>
    <row r="22" spans="1:2">
      <c r="A22" s="23" t="s">
        <v>126</v>
      </c>
      <c r="B22" s="15">
        <v>68716</v>
      </c>
    </row>
    <row r="23" spans="1:2">
      <c r="A23" s="23" t="s">
        <v>127</v>
      </c>
      <c r="B23" s="15">
        <v>221725</v>
      </c>
    </row>
    <row r="24" spans="1:2">
      <c r="A24" s="23" t="s">
        <v>101</v>
      </c>
      <c r="B24" s="15">
        <v>2583972</v>
      </c>
    </row>
    <row r="25" spans="1:2">
      <c r="A25" s="23" t="s">
        <v>128</v>
      </c>
      <c r="B25" s="15">
        <v>9463</v>
      </c>
    </row>
    <row r="26" spans="1:2">
      <c r="A26" s="23" t="s">
        <v>93</v>
      </c>
      <c r="B26" s="15">
        <v>2409126</v>
      </c>
    </row>
    <row r="27" spans="1:2">
      <c r="A27" s="23" t="s">
        <v>94</v>
      </c>
      <c r="B27" s="15">
        <v>10380438</v>
      </c>
    </row>
    <row r="28" spans="1:2">
      <c r="A28" s="23" t="s">
        <v>129</v>
      </c>
      <c r="B28" s="15">
        <v>44840</v>
      </c>
    </row>
    <row r="29" spans="1:2">
      <c r="A29" s="23" t="s">
        <v>130</v>
      </c>
      <c r="B29" s="15">
        <v>2775270</v>
      </c>
    </row>
    <row r="30" spans="1:2">
      <c r="A30" s="23" t="s">
        <v>96</v>
      </c>
      <c r="B30" s="15">
        <v>2718929</v>
      </c>
    </row>
    <row r="31" spans="1:2">
      <c r="A31" s="23" t="s">
        <v>97</v>
      </c>
      <c r="B31" s="15">
        <v>148496</v>
      </c>
    </row>
    <row r="32" spans="1:2">
      <c r="A32" s="23" t="s">
        <v>131</v>
      </c>
      <c r="B32" s="15">
        <v>9656740</v>
      </c>
    </row>
    <row r="33" spans="1:2">
      <c r="A33" s="23" t="s">
        <v>132</v>
      </c>
      <c r="B33" s="15">
        <v>410693</v>
      </c>
    </row>
    <row r="34" spans="1:2">
      <c r="A34" s="23" t="s">
        <v>133</v>
      </c>
      <c r="B34" s="15">
        <v>3039068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0878-402D-FF45-A571-5C8F096E8173}">
  <dimension ref="A1:U22"/>
  <sheetViews>
    <sheetView workbookViewId="0">
      <selection activeCell="G20" sqref="G20"/>
    </sheetView>
  </sheetViews>
  <sheetFormatPr baseColWidth="10" defaultRowHeight="16"/>
  <cols>
    <col min="11" max="11" width="12.6640625" bestFit="1" customWidth="1"/>
    <col min="12" max="12" width="11.6640625" bestFit="1" customWidth="1"/>
    <col min="13" max="13" width="12.6640625" bestFit="1" customWidth="1"/>
    <col min="18" max="18" width="13.6640625" bestFit="1" customWidth="1"/>
  </cols>
  <sheetData>
    <row r="1" spans="1:21">
      <c r="A1" t="s">
        <v>103</v>
      </c>
      <c r="B1" t="s">
        <v>210</v>
      </c>
    </row>
    <row r="2" spans="1:21" ht="17">
      <c r="A2" s="11" t="s">
        <v>68</v>
      </c>
      <c r="B2" s="15">
        <v>95358489.555999994</v>
      </c>
      <c r="J2" s="11"/>
      <c r="K2" s="18"/>
      <c r="L2" s="17"/>
      <c r="M2" s="15"/>
      <c r="N2" s="31"/>
      <c r="Q2" s="21"/>
      <c r="R2" s="21"/>
      <c r="S2" s="21"/>
      <c r="T2" s="21"/>
      <c r="U2" s="17"/>
    </row>
    <row r="3" spans="1:21" ht="17">
      <c r="A3" s="11" t="s">
        <v>69</v>
      </c>
      <c r="B3" s="15">
        <v>90128621.622000024</v>
      </c>
      <c r="J3" s="11"/>
      <c r="K3" s="18"/>
      <c r="L3" s="18"/>
      <c r="M3" s="15"/>
      <c r="N3" s="17"/>
      <c r="Q3" s="21"/>
      <c r="U3" s="17"/>
    </row>
    <row r="4" spans="1:21" ht="17">
      <c r="A4" s="11" t="s">
        <v>70</v>
      </c>
      <c r="B4" s="15">
        <v>58381833.934</v>
      </c>
      <c r="J4" s="11"/>
      <c r="K4" s="18"/>
      <c r="L4" s="18"/>
      <c r="M4" s="15"/>
      <c r="N4" s="17"/>
      <c r="Q4" s="21"/>
      <c r="R4" s="21"/>
      <c r="S4" s="21"/>
      <c r="T4" s="21"/>
      <c r="U4" s="17"/>
    </row>
    <row r="5" spans="1:21" ht="17">
      <c r="A5" s="11" t="s">
        <v>71</v>
      </c>
      <c r="B5" s="15">
        <v>21028791.711999997</v>
      </c>
      <c r="J5" s="11"/>
      <c r="K5" s="18"/>
      <c r="L5" s="18"/>
      <c r="M5" s="15"/>
      <c r="N5" s="17"/>
      <c r="U5" s="17"/>
    </row>
    <row r="6" spans="1:21" ht="17">
      <c r="A6" s="11" t="s">
        <v>72</v>
      </c>
      <c r="B6" s="15">
        <v>4358058.2699999996</v>
      </c>
      <c r="J6" s="11"/>
      <c r="K6" s="18"/>
      <c r="N6" s="17"/>
      <c r="U6" s="17"/>
    </row>
    <row r="7" spans="1:21" ht="17">
      <c r="A7" s="11" t="s">
        <v>73</v>
      </c>
      <c r="B7" s="15">
        <v>56906582.038000003</v>
      </c>
      <c r="J7" s="11"/>
      <c r="K7" s="18"/>
      <c r="L7" s="18"/>
      <c r="M7" s="15"/>
      <c r="N7" s="17"/>
      <c r="Q7" s="21"/>
      <c r="U7" s="17"/>
    </row>
    <row r="8" spans="1:21" ht="17">
      <c r="A8" s="11" t="s">
        <v>74</v>
      </c>
      <c r="B8" s="15">
        <v>42090204.862000003</v>
      </c>
      <c r="J8" s="11"/>
      <c r="L8" s="18"/>
      <c r="M8" s="15"/>
      <c r="N8" s="17"/>
      <c r="Q8" s="15"/>
      <c r="U8" s="17"/>
    </row>
    <row r="9" spans="1:21" ht="17">
      <c r="A9" s="11" t="s">
        <v>75</v>
      </c>
      <c r="B9" s="15">
        <v>8965143.4479999989</v>
      </c>
      <c r="J9" s="11"/>
      <c r="K9" s="18"/>
      <c r="M9" s="15"/>
      <c r="N9" s="17"/>
      <c r="S9" s="21"/>
      <c r="T9" s="21"/>
      <c r="U9" s="17"/>
    </row>
    <row r="10" spans="1:21">
      <c r="M10" s="15"/>
      <c r="N10" s="17"/>
      <c r="Q10" s="21"/>
      <c r="R10" s="21"/>
      <c r="S10" s="21"/>
      <c r="T10" s="21"/>
    </row>
    <row r="14" spans="1:21" ht="19">
      <c r="J14" s="22"/>
      <c r="K14" s="15"/>
      <c r="O14" s="20"/>
      <c r="P14" s="20"/>
    </row>
    <row r="15" spans="1:21" ht="19">
      <c r="J15" s="22"/>
      <c r="K15" s="15"/>
      <c r="O15" s="20"/>
      <c r="P15" s="25"/>
      <c r="S15" s="22"/>
    </row>
    <row r="16" spans="1:21" ht="19">
      <c r="J16" s="22"/>
      <c r="K16" s="15"/>
      <c r="O16" s="20"/>
      <c r="P16" s="25"/>
      <c r="S16" s="22"/>
    </row>
    <row r="17" spans="10:19" ht="19">
      <c r="J17" s="22"/>
      <c r="K17" s="15"/>
      <c r="O17" s="20"/>
      <c r="P17" s="25"/>
      <c r="S17" s="22"/>
    </row>
    <row r="18" spans="10:19" ht="19">
      <c r="J18" s="22"/>
      <c r="K18" s="15"/>
      <c r="O18" s="20"/>
      <c r="P18" s="25"/>
      <c r="S18" s="22"/>
    </row>
    <row r="19" spans="10:19" ht="19">
      <c r="J19" s="22"/>
      <c r="K19" s="15"/>
      <c r="O19" s="20"/>
      <c r="P19" s="25"/>
      <c r="S19" s="22"/>
    </row>
    <row r="20" spans="10:19" ht="19">
      <c r="J20" s="22"/>
      <c r="K20" s="15"/>
      <c r="O20" s="20"/>
      <c r="P20" s="25"/>
      <c r="S20" s="22"/>
    </row>
    <row r="21" spans="10:19" ht="19">
      <c r="J21" s="22"/>
      <c r="K21" s="15"/>
      <c r="O21" s="20"/>
      <c r="P21" s="25"/>
      <c r="S21" s="22"/>
    </row>
    <row r="22" spans="10:19" ht="19">
      <c r="K22" s="15"/>
      <c r="O22" s="20"/>
      <c r="P22" s="25"/>
      <c r="S22" s="2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ACFC-73FB-3846-BD18-FF016E7DFBCC}">
  <dimension ref="A1:I9"/>
  <sheetViews>
    <sheetView workbookViewId="0">
      <selection activeCell="E19" sqref="E19"/>
    </sheetView>
  </sheetViews>
  <sheetFormatPr baseColWidth="10" defaultRowHeight="16"/>
  <sheetData>
    <row r="1" spans="1:9" ht="19">
      <c r="A1" t="s">
        <v>102</v>
      </c>
      <c r="B1" s="22" t="s">
        <v>68</v>
      </c>
      <c r="C1" s="22" t="s">
        <v>69</v>
      </c>
      <c r="D1" s="22" t="s">
        <v>70</v>
      </c>
      <c r="E1" s="22" t="s">
        <v>71</v>
      </c>
      <c r="F1" s="22" t="s">
        <v>72</v>
      </c>
      <c r="G1" s="22" t="s">
        <v>73</v>
      </c>
      <c r="H1" s="22" t="s">
        <v>74</v>
      </c>
      <c r="I1" s="22" t="s">
        <v>75</v>
      </c>
    </row>
    <row r="2" spans="1:9" ht="19">
      <c r="A2" s="22" t="s">
        <v>68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19">
      <c r="A3" s="22" t="s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0.13</v>
      </c>
      <c r="I3">
        <v>0</v>
      </c>
    </row>
    <row r="4" spans="1:9" ht="19">
      <c r="A4" s="22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ht="19">
      <c r="A5" s="22" t="s">
        <v>71</v>
      </c>
      <c r="B5">
        <v>0</v>
      </c>
      <c r="C5">
        <v>0</v>
      </c>
      <c r="D5">
        <v>0.12</v>
      </c>
      <c r="E5">
        <v>0</v>
      </c>
      <c r="F5">
        <v>0</v>
      </c>
      <c r="G5">
        <v>0</v>
      </c>
      <c r="H5">
        <v>0</v>
      </c>
      <c r="I5">
        <v>0.12</v>
      </c>
    </row>
    <row r="6" spans="1:9" ht="19">
      <c r="A6" s="22" t="s">
        <v>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ht="19">
      <c r="A7" s="22" t="s">
        <v>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ht="19">
      <c r="A8" s="22" t="s">
        <v>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ht="19">
      <c r="A9" s="22" t="s">
        <v>75</v>
      </c>
      <c r="B9">
        <v>0</v>
      </c>
      <c r="C9">
        <v>0</v>
      </c>
      <c r="D9">
        <v>0</v>
      </c>
      <c r="E9">
        <v>0.12</v>
      </c>
      <c r="F9">
        <v>0</v>
      </c>
      <c r="G9">
        <v>0</v>
      </c>
      <c r="H9">
        <v>0</v>
      </c>
      <c r="I9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8800-C651-5B4B-82D4-A17F3F52A8BA}">
  <dimension ref="A1:X105"/>
  <sheetViews>
    <sheetView workbookViewId="0">
      <selection activeCell="O11" sqref="O11"/>
    </sheetView>
  </sheetViews>
  <sheetFormatPr baseColWidth="10" defaultRowHeight="16"/>
  <sheetData>
    <row r="1" spans="1:24">
      <c r="A1" s="20" t="s">
        <v>103</v>
      </c>
      <c r="B1" s="20" t="s">
        <v>211</v>
      </c>
      <c r="C1" s="20"/>
      <c r="D1" s="1"/>
      <c r="E1" s="1"/>
    </row>
    <row r="2" spans="1:24" ht="19">
      <c r="A2" s="22" t="s">
        <v>68</v>
      </c>
      <c r="B2" s="28">
        <v>6.8897637795275593E-2</v>
      </c>
      <c r="C2" s="1"/>
      <c r="D2" s="1"/>
      <c r="E2" s="22"/>
      <c r="G2" s="28"/>
    </row>
    <row r="3" spans="1:24" ht="19">
      <c r="A3" s="22" t="s">
        <v>69</v>
      </c>
      <c r="B3" s="28">
        <v>8.6614173228346455E-2</v>
      </c>
      <c r="C3" s="1"/>
      <c r="D3" s="1"/>
      <c r="E3" s="22"/>
      <c r="G3" s="28"/>
    </row>
    <row r="4" spans="1:24" ht="19">
      <c r="A4" s="22" t="s">
        <v>70</v>
      </c>
      <c r="B4" s="28">
        <v>1.3779527559055118E-2</v>
      </c>
      <c r="C4" s="1"/>
      <c r="D4" s="1"/>
      <c r="E4" s="22"/>
      <c r="G4" s="28"/>
    </row>
    <row r="5" spans="1:24" ht="19">
      <c r="A5" s="22" t="s">
        <v>71</v>
      </c>
      <c r="B5" s="28">
        <v>8.8582677165354329E-3</v>
      </c>
      <c r="C5" s="1"/>
      <c r="D5" s="1"/>
      <c r="E5" s="22"/>
      <c r="G5" s="28"/>
    </row>
    <row r="6" spans="1:24" ht="19">
      <c r="A6" s="22" t="s">
        <v>72</v>
      </c>
      <c r="B6" s="28">
        <v>2.7559055118110236E-2</v>
      </c>
      <c r="C6" s="1"/>
      <c r="D6" s="1"/>
      <c r="E6" s="22"/>
      <c r="G6" s="28"/>
    </row>
    <row r="7" spans="1:24" ht="19">
      <c r="A7" s="22" t="s">
        <v>73</v>
      </c>
      <c r="B7" s="28">
        <v>8.3661417322834653E-3</v>
      </c>
      <c r="C7" s="1"/>
      <c r="D7" s="1"/>
      <c r="E7" s="22"/>
      <c r="G7" s="28"/>
      <c r="J7" s="22"/>
    </row>
    <row r="8" spans="1:24" ht="19">
      <c r="A8" s="22" t="s">
        <v>74</v>
      </c>
      <c r="B8" s="28">
        <v>2.9527559055118111</v>
      </c>
      <c r="C8" s="1"/>
      <c r="D8" s="1"/>
      <c r="E8" s="22"/>
      <c r="G8" s="28"/>
      <c r="J8" s="22"/>
    </row>
    <row r="9" spans="1:24" ht="19">
      <c r="A9" s="22" t="s">
        <v>75</v>
      </c>
      <c r="B9" s="28">
        <v>2.4606299212598427E-2</v>
      </c>
      <c r="C9" s="1"/>
      <c r="D9" s="1"/>
      <c r="E9" s="22"/>
      <c r="G9" s="28"/>
      <c r="J9" s="22"/>
    </row>
    <row r="10" spans="1:24" ht="19">
      <c r="J10" s="22"/>
      <c r="R10" s="27"/>
    </row>
    <row r="11" spans="1:24" ht="19">
      <c r="J11" s="22"/>
    </row>
    <row r="12" spans="1:24" ht="19">
      <c r="J12" s="22"/>
    </row>
    <row r="13" spans="1:24" ht="19">
      <c r="J13" s="22"/>
    </row>
    <row r="14" spans="1:24" ht="19">
      <c r="J14" s="22"/>
      <c r="R14" s="27"/>
    </row>
    <row r="16" spans="1:24">
      <c r="X16" s="27"/>
    </row>
    <row r="18" spans="8:17" ht="19">
      <c r="H18" s="22"/>
      <c r="I18" s="28"/>
    </row>
    <row r="19" spans="8:17" ht="19">
      <c r="H19" s="22"/>
      <c r="I19" s="28"/>
    </row>
    <row r="20" spans="8:17" ht="19">
      <c r="H20" s="22"/>
      <c r="I20" s="28"/>
      <c r="Q20" s="27"/>
    </row>
    <row r="21" spans="8:17" ht="19">
      <c r="H21" s="22"/>
      <c r="I21" s="28"/>
    </row>
    <row r="22" spans="8:17" ht="19">
      <c r="H22" s="22"/>
      <c r="I22" s="28"/>
      <c r="Q22" s="27"/>
    </row>
    <row r="23" spans="8:17" ht="19">
      <c r="H23" s="22"/>
      <c r="I23" s="28"/>
    </row>
    <row r="24" spans="8:17" ht="19">
      <c r="H24" s="22"/>
      <c r="I24" s="28"/>
    </row>
    <row r="25" spans="8:17" ht="19">
      <c r="H25" s="22"/>
      <c r="I25" s="28"/>
    </row>
    <row r="30" spans="8:17">
      <c r="P30" s="27"/>
    </row>
    <row r="31" spans="8:17">
      <c r="P31" s="27"/>
    </row>
    <row r="36" spans="16:23">
      <c r="P36" s="27"/>
    </row>
    <row r="37" spans="16:23">
      <c r="W37" s="27"/>
    </row>
    <row r="39" spans="16:23">
      <c r="P39" s="27"/>
    </row>
    <row r="40" spans="16:23">
      <c r="W40" s="27"/>
    </row>
    <row r="58" spans="17:23">
      <c r="V58" s="27"/>
    </row>
    <row r="60" spans="17:23">
      <c r="V60" s="27"/>
    </row>
    <row r="61" spans="17:23">
      <c r="Q61" s="27"/>
      <c r="W61" s="27"/>
    </row>
    <row r="66" spans="17:17">
      <c r="Q66" s="27"/>
    </row>
    <row r="86" spans="22:22">
      <c r="V86" s="27"/>
    </row>
    <row r="101" spans="22:24">
      <c r="X101" s="27"/>
    </row>
    <row r="104" spans="22:24">
      <c r="W104" s="27"/>
    </row>
    <row r="105" spans="22:24">
      <c r="V105" s="27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BA24-F215-754E-A809-9D5F5CEBAE0D}">
  <dimension ref="A1:T22"/>
  <sheetViews>
    <sheetView workbookViewId="0">
      <selection activeCell="B2" sqref="B2"/>
    </sheetView>
  </sheetViews>
  <sheetFormatPr baseColWidth="10" defaultRowHeight="16"/>
  <sheetData>
    <row r="1" spans="1:20">
      <c r="A1" t="s">
        <v>102</v>
      </c>
      <c r="B1" t="s">
        <v>218</v>
      </c>
      <c r="J1" t="s">
        <v>138</v>
      </c>
      <c r="K1" t="s">
        <v>139</v>
      </c>
      <c r="L1" t="s">
        <v>140</v>
      </c>
      <c r="M1" t="s">
        <v>142</v>
      </c>
    </row>
    <row r="2" spans="1:20" ht="19">
      <c r="A2" s="22" t="s">
        <v>68</v>
      </c>
      <c r="B2">
        <v>3.2949999999999999</v>
      </c>
      <c r="I2" s="22" t="s">
        <v>68</v>
      </c>
      <c r="J2" s="1">
        <v>80</v>
      </c>
      <c r="K2" s="1">
        <v>40</v>
      </c>
      <c r="L2" s="1">
        <v>40</v>
      </c>
      <c r="M2" s="24">
        <v>3295</v>
      </c>
      <c r="N2">
        <f>M2/1000</f>
        <v>3.2949999999999999</v>
      </c>
      <c r="P2" s="18" t="s">
        <v>70</v>
      </c>
      <c r="Q2" s="18">
        <v>120</v>
      </c>
      <c r="R2" s="18">
        <v>40</v>
      </c>
      <c r="S2" s="18">
        <v>20</v>
      </c>
    </row>
    <row r="3" spans="1:20" ht="19">
      <c r="A3" s="22" t="s">
        <v>69</v>
      </c>
      <c r="B3">
        <v>2.4710000000000001</v>
      </c>
      <c r="I3" s="22" t="s">
        <v>69</v>
      </c>
      <c r="J3" s="1">
        <v>60</v>
      </c>
      <c r="K3" s="1">
        <v>30</v>
      </c>
      <c r="L3" s="1">
        <v>30</v>
      </c>
      <c r="M3" s="24">
        <v>2471</v>
      </c>
      <c r="N3">
        <f t="shared" ref="N3:N9" si="0">M3/1000</f>
        <v>2.4710000000000001</v>
      </c>
      <c r="P3" s="26">
        <v>1</v>
      </c>
      <c r="Q3" s="18" t="s">
        <v>72</v>
      </c>
      <c r="R3" s="18">
        <v>20</v>
      </c>
      <c r="S3" s="18">
        <v>60</v>
      </c>
      <c r="T3" s="18">
        <v>20</v>
      </c>
    </row>
    <row r="4" spans="1:20" ht="19">
      <c r="A4" s="22" t="s">
        <v>70</v>
      </c>
      <c r="B4">
        <v>4.3049999999999997</v>
      </c>
      <c r="I4" s="22" t="s">
        <v>70</v>
      </c>
      <c r="J4" s="1">
        <v>120</v>
      </c>
      <c r="K4" s="1">
        <v>40</v>
      </c>
      <c r="L4" s="1">
        <v>20</v>
      </c>
      <c r="M4" s="24">
        <v>4305</v>
      </c>
      <c r="N4">
        <f t="shared" si="0"/>
        <v>4.3049999999999997</v>
      </c>
      <c r="P4" s="26">
        <v>2</v>
      </c>
      <c r="Q4" s="18" t="s">
        <v>73</v>
      </c>
      <c r="R4" s="18">
        <v>80</v>
      </c>
      <c r="S4" s="18">
        <v>40</v>
      </c>
      <c r="T4" s="18">
        <v>40</v>
      </c>
    </row>
    <row r="5" spans="1:20" ht="19">
      <c r="A5" s="22" t="s">
        <v>71</v>
      </c>
      <c r="B5">
        <v>3.1909999999999998</v>
      </c>
      <c r="I5" s="22" t="s">
        <v>71</v>
      </c>
      <c r="J5" s="1">
        <v>80</v>
      </c>
      <c r="K5" s="1">
        <v>40</v>
      </c>
      <c r="L5" s="1">
        <v>20</v>
      </c>
      <c r="M5" s="24">
        <v>3191</v>
      </c>
      <c r="N5">
        <f t="shared" si="0"/>
        <v>3.1909999999999998</v>
      </c>
      <c r="P5" s="26">
        <v>3</v>
      </c>
      <c r="Q5" s="18" t="s">
        <v>71</v>
      </c>
      <c r="R5" s="18">
        <v>80</v>
      </c>
      <c r="S5" s="18">
        <v>40</v>
      </c>
      <c r="T5" s="18">
        <v>20</v>
      </c>
    </row>
    <row r="6" spans="1:20" ht="19">
      <c r="A6" s="22" t="s">
        <v>72</v>
      </c>
      <c r="B6">
        <v>1.9490000000000001</v>
      </c>
      <c r="I6" s="22" t="s">
        <v>72</v>
      </c>
      <c r="J6" s="1">
        <v>20</v>
      </c>
      <c r="K6" s="1">
        <v>60</v>
      </c>
      <c r="L6" s="1">
        <v>20</v>
      </c>
      <c r="M6" s="24">
        <v>1949</v>
      </c>
      <c r="N6">
        <f t="shared" si="0"/>
        <v>1.9490000000000001</v>
      </c>
      <c r="P6" s="26">
        <v>4</v>
      </c>
      <c r="Q6" s="18" t="s">
        <v>74</v>
      </c>
      <c r="R6" s="18">
        <v>180</v>
      </c>
      <c r="S6" s="18">
        <v>60</v>
      </c>
      <c r="T6" s="18">
        <v>90</v>
      </c>
    </row>
    <row r="7" spans="1:20" ht="19">
      <c r="A7" s="22" t="s">
        <v>73</v>
      </c>
      <c r="B7">
        <v>3.2949999999999999</v>
      </c>
      <c r="I7" s="22" t="s">
        <v>73</v>
      </c>
      <c r="J7" s="1">
        <v>80</v>
      </c>
      <c r="K7" s="1">
        <v>40</v>
      </c>
      <c r="L7" s="1">
        <v>40</v>
      </c>
      <c r="M7" s="24">
        <v>3295</v>
      </c>
      <c r="N7">
        <f t="shared" si="0"/>
        <v>3.2949999999999999</v>
      </c>
      <c r="P7" s="26">
        <v>5</v>
      </c>
      <c r="Q7" s="18" t="s">
        <v>68</v>
      </c>
      <c r="R7" s="18">
        <v>80</v>
      </c>
      <c r="S7" s="18">
        <v>40</v>
      </c>
      <c r="T7" s="18">
        <v>40</v>
      </c>
    </row>
    <row r="8" spans="1:20" ht="19">
      <c r="A8" s="22" t="s">
        <v>74</v>
      </c>
      <c r="B8">
        <v>6.7709999999999999</v>
      </c>
      <c r="I8" s="22" t="s">
        <v>74</v>
      </c>
      <c r="J8" s="1">
        <v>180</v>
      </c>
      <c r="K8" s="1">
        <v>60</v>
      </c>
      <c r="L8" s="1">
        <v>90</v>
      </c>
      <c r="M8" s="24">
        <v>6771</v>
      </c>
      <c r="N8">
        <f t="shared" si="0"/>
        <v>6.7709999999999999</v>
      </c>
      <c r="P8" s="26">
        <v>6</v>
      </c>
      <c r="Q8" s="18" t="s">
        <v>75</v>
      </c>
      <c r="R8" s="18">
        <v>20</v>
      </c>
      <c r="S8" s="18">
        <v>60</v>
      </c>
      <c r="T8" s="18">
        <v>20</v>
      </c>
    </row>
    <row r="9" spans="1:20" ht="19">
      <c r="A9" s="22" t="s">
        <v>75</v>
      </c>
      <c r="B9">
        <v>1.9490000000000001</v>
      </c>
      <c r="I9" s="22" t="s">
        <v>75</v>
      </c>
      <c r="J9" s="1">
        <v>20</v>
      </c>
      <c r="K9" s="1">
        <v>60</v>
      </c>
      <c r="L9" s="1">
        <v>20</v>
      </c>
      <c r="M9" s="24">
        <v>1949</v>
      </c>
      <c r="N9">
        <f t="shared" si="0"/>
        <v>1.9490000000000001</v>
      </c>
      <c r="P9" s="26">
        <v>7</v>
      </c>
      <c r="Q9" s="18" t="s">
        <v>69</v>
      </c>
      <c r="R9" s="18">
        <v>60</v>
      </c>
      <c r="S9" s="18">
        <v>30</v>
      </c>
      <c r="T9" s="18">
        <v>30</v>
      </c>
    </row>
    <row r="15" spans="1:20" ht="19">
      <c r="M15" s="22"/>
      <c r="N15" s="24"/>
      <c r="O15" s="22" t="s">
        <v>68</v>
      </c>
      <c r="P15">
        <v>3.2949999999999999</v>
      </c>
    </row>
    <row r="16" spans="1:20" ht="19">
      <c r="M16" s="22"/>
      <c r="N16" s="24"/>
      <c r="O16" s="22" t="s">
        <v>69</v>
      </c>
      <c r="P16">
        <v>2.4710000000000001</v>
      </c>
    </row>
    <row r="17" spans="13:16" ht="19">
      <c r="M17" s="22"/>
      <c r="N17" s="24"/>
      <c r="O17" s="22" t="s">
        <v>70</v>
      </c>
      <c r="P17">
        <v>4.3049999999999997</v>
      </c>
    </row>
    <row r="18" spans="13:16" ht="19">
      <c r="M18" s="22"/>
      <c r="N18" s="24"/>
      <c r="O18" s="22" t="s">
        <v>71</v>
      </c>
      <c r="P18">
        <v>3.1909999999999998</v>
      </c>
    </row>
    <row r="19" spans="13:16" ht="19">
      <c r="M19" s="22"/>
      <c r="N19" s="24"/>
      <c r="O19" s="22" t="s">
        <v>72</v>
      </c>
      <c r="P19">
        <v>1.9490000000000001</v>
      </c>
    </row>
    <row r="20" spans="13:16" ht="19">
      <c r="M20" s="22"/>
      <c r="N20" s="24"/>
      <c r="O20" s="22" t="s">
        <v>73</v>
      </c>
      <c r="P20">
        <v>3.2949999999999999</v>
      </c>
    </row>
    <row r="21" spans="13:16" ht="19">
      <c r="M21" s="22"/>
      <c r="N21" s="24"/>
      <c r="O21" s="22" t="s">
        <v>74</v>
      </c>
      <c r="P21">
        <v>6.7709999999999999</v>
      </c>
    </row>
    <row r="22" spans="13:16" ht="19">
      <c r="M22" s="22"/>
      <c r="N22" s="24"/>
      <c r="O22" s="22" t="s">
        <v>75</v>
      </c>
      <c r="P22">
        <v>1.9490000000000001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3CA4-4DDE-B74E-8118-1124BEDBB408}">
  <dimension ref="A1:U22"/>
  <sheetViews>
    <sheetView workbookViewId="0">
      <selection sqref="A1:B9"/>
    </sheetView>
  </sheetViews>
  <sheetFormatPr baseColWidth="10" defaultRowHeight="16"/>
  <cols>
    <col min="11" max="11" width="12.6640625" bestFit="1" customWidth="1"/>
    <col min="12" max="12" width="11.6640625" bestFit="1" customWidth="1"/>
    <col min="13" max="13" width="12.6640625" bestFit="1" customWidth="1"/>
    <col min="18" max="18" width="13.6640625" bestFit="1" customWidth="1"/>
  </cols>
  <sheetData>
    <row r="1" spans="1:21">
      <c r="A1" t="s">
        <v>103</v>
      </c>
      <c r="B1" t="s">
        <v>210</v>
      </c>
      <c r="J1" t="s">
        <v>103</v>
      </c>
      <c r="K1" t="s">
        <v>108</v>
      </c>
      <c r="L1" t="s">
        <v>109</v>
      </c>
      <c r="M1" t="s">
        <v>134</v>
      </c>
    </row>
    <row r="2" spans="1:21" ht="17">
      <c r="A2" s="11" t="s">
        <v>68</v>
      </c>
      <c r="B2" s="15">
        <v>95358489.555999994</v>
      </c>
      <c r="J2" s="11" t="s">
        <v>68</v>
      </c>
      <c r="K2" s="18">
        <v>1239.556</v>
      </c>
      <c r="L2" s="17">
        <v>10142750</v>
      </c>
      <c r="M2" s="15">
        <f>AVERAGE(Q2:T2)*1000000</f>
        <v>105500000</v>
      </c>
      <c r="N2" s="31">
        <f t="shared" ref="N2:N10" si="0">M2/$M$10</f>
        <v>0.26955424415073675</v>
      </c>
      <c r="Q2" s="21">
        <v>105.3</v>
      </c>
      <c r="R2" s="21">
        <v>105.2</v>
      </c>
      <c r="S2" s="21">
        <v>106.7</v>
      </c>
      <c r="T2" s="21">
        <v>104.8</v>
      </c>
      <c r="U2" s="17">
        <f t="shared" ref="U2:U9" si="1">(L14-K2+L2)/1000000</f>
        <v>1179.3982244440001</v>
      </c>
    </row>
    <row r="3" spans="1:21" ht="17">
      <c r="A3" s="11" t="s">
        <v>69</v>
      </c>
      <c r="B3" s="15">
        <v>90128621.622000024</v>
      </c>
      <c r="J3" s="11" t="s">
        <v>69</v>
      </c>
      <c r="K3" s="18">
        <v>112278.876</v>
      </c>
      <c r="L3" s="18">
        <v>3283657.2540000002</v>
      </c>
      <c r="M3" s="15">
        <f>AVERAGE(Q3:T3)*1000000</f>
        <v>93300000.000000015</v>
      </c>
      <c r="N3" s="17">
        <f t="shared" si="0"/>
        <v>0.23838304245747627</v>
      </c>
      <c r="Q3" s="21">
        <v>94.9</v>
      </c>
      <c r="R3">
        <v>93.5</v>
      </c>
      <c r="S3">
        <v>95.9</v>
      </c>
      <c r="T3">
        <v>88.9</v>
      </c>
      <c r="U3" s="17">
        <f t="shared" si="1"/>
        <v>1025.7922563779998</v>
      </c>
    </row>
    <row r="4" spans="1:21" ht="17">
      <c r="A4" s="11" t="s">
        <v>70</v>
      </c>
      <c r="B4" s="15">
        <v>58381833.934</v>
      </c>
      <c r="J4" s="11" t="s">
        <v>70</v>
      </c>
      <c r="K4" s="18">
        <v>180723.53</v>
      </c>
      <c r="L4" s="18">
        <v>1638889.5959999999</v>
      </c>
      <c r="M4" s="15">
        <f>AVERAGE(Q4:T4)*170*1000</f>
        <v>59840000</v>
      </c>
      <c r="N4" s="17">
        <f t="shared" si="0"/>
        <v>0.1528921892889108</v>
      </c>
      <c r="Q4" s="21">
        <v>352</v>
      </c>
      <c r="R4" s="21">
        <v>342.2</v>
      </c>
      <c r="S4" s="21">
        <v>359</v>
      </c>
      <c r="T4" s="21">
        <v>354.8</v>
      </c>
      <c r="U4" s="17">
        <f t="shared" si="1"/>
        <v>201.271789066</v>
      </c>
    </row>
    <row r="5" spans="1:21" ht="17">
      <c r="A5" s="11" t="s">
        <v>71</v>
      </c>
      <c r="B5" s="15">
        <v>21028791.711999997</v>
      </c>
      <c r="J5" s="11" t="s">
        <v>71</v>
      </c>
      <c r="K5" s="18">
        <v>42179.156000000003</v>
      </c>
      <c r="L5" s="18">
        <v>3229387.4440000001</v>
      </c>
      <c r="M5" s="15">
        <f>AVERAGE(S5:T5)</f>
        <v>24216000</v>
      </c>
      <c r="N5" s="17">
        <f t="shared" si="0"/>
        <v>6.1872280344589969E-2</v>
      </c>
      <c r="S5">
        <v>24259000</v>
      </c>
      <c r="T5">
        <v>24173000</v>
      </c>
      <c r="U5" s="17">
        <f t="shared" si="1"/>
        <v>189.94703928800001</v>
      </c>
    </row>
    <row r="6" spans="1:21" ht="17">
      <c r="A6" s="11" t="s">
        <v>72</v>
      </c>
      <c r="B6" s="15">
        <v>4358058.2699999996</v>
      </c>
      <c r="J6" s="11" t="s">
        <v>72</v>
      </c>
      <c r="K6" s="18">
        <v>4338346.6679999996</v>
      </c>
      <c r="L6">
        <v>240288.39799999999</v>
      </c>
      <c r="M6">
        <v>260000</v>
      </c>
      <c r="N6" s="17">
        <f t="shared" si="0"/>
        <v>6.6430429838096263E-4</v>
      </c>
      <c r="U6" s="17">
        <f t="shared" si="1"/>
        <v>3.3248177300000004</v>
      </c>
    </row>
    <row r="7" spans="1:21" ht="17">
      <c r="A7" s="11" t="s">
        <v>73</v>
      </c>
      <c r="B7" s="15">
        <v>56906582.038000003</v>
      </c>
      <c r="J7" s="11" t="s">
        <v>73</v>
      </c>
      <c r="K7" s="18">
        <v>103259.9</v>
      </c>
      <c r="L7" s="18">
        <v>34177.862000000001</v>
      </c>
      <c r="M7" s="15">
        <f>AVERAGE(Q7:T7)*1000000/2</f>
        <v>56837500.000000007</v>
      </c>
      <c r="N7" s="17">
        <f t="shared" si="0"/>
        <v>0.14522075215087682</v>
      </c>
      <c r="Q7" s="21">
        <v>114</v>
      </c>
      <c r="R7">
        <v>109.3</v>
      </c>
      <c r="S7">
        <v>116.9</v>
      </c>
      <c r="T7">
        <v>114.5</v>
      </c>
      <c r="U7" s="17">
        <f t="shared" si="1"/>
        <v>139.54561796199999</v>
      </c>
    </row>
    <row r="8" spans="1:21" ht="17">
      <c r="A8" s="11" t="s">
        <v>74</v>
      </c>
      <c r="B8" s="15">
        <v>42090204.862000003</v>
      </c>
      <c r="J8" s="11" t="s">
        <v>74</v>
      </c>
      <c r="K8">
        <v>172.6</v>
      </c>
      <c r="L8" s="18">
        <v>249367.73800000001</v>
      </c>
      <c r="M8" s="15">
        <v>42339400</v>
      </c>
      <c r="N8" s="17">
        <f t="shared" si="0"/>
        <v>0.10817786696488819</v>
      </c>
      <c r="Q8" s="15">
        <v>42339400</v>
      </c>
      <c r="U8" s="17">
        <f t="shared" si="1"/>
        <v>128.15323313800002</v>
      </c>
    </row>
    <row r="9" spans="1:21" ht="17">
      <c r="A9" s="11" t="s">
        <v>75</v>
      </c>
      <c r="B9" s="15">
        <v>8965143.4479999989</v>
      </c>
      <c r="J9" s="11" t="s">
        <v>75</v>
      </c>
      <c r="K9" s="18">
        <v>5746.3940000000002</v>
      </c>
      <c r="L9">
        <v>134602.946</v>
      </c>
      <c r="M9" s="15">
        <f>AVERAGE(S9:T9)</f>
        <v>9094000</v>
      </c>
      <c r="N9" s="17">
        <f t="shared" si="0"/>
        <v>2.3235320344140286E-2</v>
      </c>
      <c r="S9" s="21">
        <v>9477000</v>
      </c>
      <c r="T9" s="21">
        <v>8711000</v>
      </c>
      <c r="U9" s="17">
        <f t="shared" si="1"/>
        <v>98.590756552000002</v>
      </c>
    </row>
    <row r="10" spans="1:21">
      <c r="M10" s="15">
        <f>SUM(M2:M9)</f>
        <v>391386900</v>
      </c>
      <c r="N10" s="17">
        <f t="shared" si="0"/>
        <v>1</v>
      </c>
      <c r="Q10" s="21">
        <v>17.100000000000001</v>
      </c>
      <c r="R10" s="21">
        <v>18.3</v>
      </c>
      <c r="S10" s="21">
        <v>19.3</v>
      </c>
      <c r="T10" s="21">
        <v>17.2</v>
      </c>
    </row>
    <row r="13" spans="1:21">
      <c r="K13" t="s">
        <v>137</v>
      </c>
      <c r="L13" t="s">
        <v>136</v>
      </c>
    </row>
    <row r="14" spans="1:21" ht="19">
      <c r="J14" s="22" t="s">
        <v>68</v>
      </c>
      <c r="K14" s="15">
        <f>M2+K2-L2</f>
        <v>95358489.555999994</v>
      </c>
      <c r="L14">
        <v>1169256714</v>
      </c>
      <c r="M14">
        <f t="shared" ref="M14:M21" si="2">K14/$K$22</f>
        <v>0.25279429656775781</v>
      </c>
      <c r="O14" s="20" t="s">
        <v>103</v>
      </c>
      <c r="P14" s="20" t="s">
        <v>141</v>
      </c>
    </row>
    <row r="15" spans="1:21" ht="19">
      <c r="J15" s="22" t="s">
        <v>69</v>
      </c>
      <c r="K15" s="15">
        <f t="shared" ref="K15:K21" si="3">M3+K3-L3</f>
        <v>90128621.622000024</v>
      </c>
      <c r="L15">
        <v>1022620878</v>
      </c>
      <c r="M15">
        <f t="shared" si="2"/>
        <v>0.23892997476826669</v>
      </c>
      <c r="O15" s="20" t="s">
        <v>71</v>
      </c>
      <c r="P15" s="25">
        <v>9</v>
      </c>
      <c r="S15" s="22" t="s">
        <v>68</v>
      </c>
    </row>
    <row r="16" spans="1:21" ht="19">
      <c r="J16" s="22" t="s">
        <v>70</v>
      </c>
      <c r="K16" s="15">
        <f t="shared" si="3"/>
        <v>58381833.934</v>
      </c>
      <c r="L16">
        <v>199813623</v>
      </c>
      <c r="M16">
        <f t="shared" si="2"/>
        <v>0.15476959325172707</v>
      </c>
      <c r="O16" s="20" t="s">
        <v>72</v>
      </c>
      <c r="P16" s="25">
        <v>28</v>
      </c>
      <c r="S16" s="22" t="s">
        <v>69</v>
      </c>
    </row>
    <row r="17" spans="10:19" ht="19">
      <c r="J17" s="22" t="s">
        <v>71</v>
      </c>
      <c r="K17" s="15">
        <f t="shared" si="3"/>
        <v>21028791.711999997</v>
      </c>
      <c r="L17">
        <v>186759831</v>
      </c>
      <c r="M17">
        <f t="shared" si="2"/>
        <v>5.574709324001087E-2</v>
      </c>
      <c r="O17" s="20" t="s">
        <v>70</v>
      </c>
      <c r="P17" s="25">
        <v>14</v>
      </c>
      <c r="S17" s="22" t="s">
        <v>70</v>
      </c>
    </row>
    <row r="18" spans="10:19" ht="19">
      <c r="J18" s="22" t="s">
        <v>72</v>
      </c>
      <c r="K18" s="15">
        <f>M6+K6-L6</f>
        <v>4358058.2699999996</v>
      </c>
      <c r="L18">
        <v>7422876</v>
      </c>
      <c r="M18">
        <f t="shared" si="2"/>
        <v>1.1553164064317233E-2</v>
      </c>
      <c r="O18" s="20" t="s">
        <v>73</v>
      </c>
      <c r="P18" s="25">
        <v>8.5</v>
      </c>
      <c r="S18" s="22" t="s">
        <v>71</v>
      </c>
    </row>
    <row r="19" spans="10:19" ht="19">
      <c r="J19" s="22" t="s">
        <v>73</v>
      </c>
      <c r="K19" s="15">
        <f t="shared" si="3"/>
        <v>56906582.038000003</v>
      </c>
      <c r="L19">
        <v>139614700</v>
      </c>
      <c r="M19">
        <f t="shared" si="2"/>
        <v>0.15085871686257704</v>
      </c>
      <c r="O19" s="20" t="s">
        <v>74</v>
      </c>
      <c r="P19" s="25">
        <v>3000</v>
      </c>
      <c r="S19" s="22" t="s">
        <v>72</v>
      </c>
    </row>
    <row r="20" spans="10:19" ht="19">
      <c r="J20" s="22" t="s">
        <v>74</v>
      </c>
      <c r="K20" s="15">
        <f t="shared" si="3"/>
        <v>42090204.862000003</v>
      </c>
      <c r="L20">
        <v>127904038</v>
      </c>
      <c r="M20">
        <f t="shared" si="2"/>
        <v>0.11158066554979977</v>
      </c>
      <c r="O20" s="20" t="s">
        <v>75</v>
      </c>
      <c r="P20" s="25">
        <v>25</v>
      </c>
      <c r="S20" s="22" t="s">
        <v>73</v>
      </c>
    </row>
    <row r="21" spans="10:19" ht="19">
      <c r="J21" s="22" t="s">
        <v>75</v>
      </c>
      <c r="K21" s="15">
        <f t="shared" si="3"/>
        <v>8965143.4479999989</v>
      </c>
      <c r="L21">
        <v>98461900</v>
      </c>
      <c r="M21">
        <f t="shared" si="2"/>
        <v>2.3766495695543489E-2</v>
      </c>
      <c r="O21" s="20" t="s">
        <v>68</v>
      </c>
      <c r="P21" s="25">
        <v>70</v>
      </c>
      <c r="S21" s="22" t="s">
        <v>74</v>
      </c>
    </row>
    <row r="22" spans="10:19" ht="19">
      <c r="K22" s="15">
        <f>SUM(K14:K21)</f>
        <v>377217725.44200003</v>
      </c>
      <c r="O22" s="20" t="s">
        <v>69</v>
      </c>
      <c r="P22" s="25">
        <v>88</v>
      </c>
      <c r="S22" s="22" t="s">
        <v>75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C336-AC32-9845-A011-BFA96EAFD288}">
  <dimension ref="A1:AD55"/>
  <sheetViews>
    <sheetView zoomScale="83" workbookViewId="0">
      <selection activeCell="D33" sqref="D33"/>
    </sheetView>
  </sheetViews>
  <sheetFormatPr baseColWidth="10" defaultRowHeight="16"/>
  <sheetData>
    <row r="1" spans="1:30">
      <c r="A1" t="s">
        <v>27</v>
      </c>
    </row>
    <row r="2" spans="1:30">
      <c r="A2" t="s">
        <v>42</v>
      </c>
    </row>
    <row r="3" spans="1:30">
      <c r="A3" t="s">
        <v>28</v>
      </c>
      <c r="B3" t="s">
        <v>29</v>
      </c>
      <c r="C3" t="s">
        <v>30</v>
      </c>
      <c r="D3" t="s">
        <v>31</v>
      </c>
    </row>
    <row r="4" spans="1:30">
      <c r="A4" t="s">
        <v>0</v>
      </c>
    </row>
    <row r="5" spans="1:30">
      <c r="A5" t="s">
        <v>28</v>
      </c>
      <c r="B5" t="s">
        <v>29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37</v>
      </c>
      <c r="K5" t="s">
        <v>38</v>
      </c>
      <c r="L5" t="s">
        <v>39</v>
      </c>
      <c r="M5" t="s">
        <v>40</v>
      </c>
    </row>
    <row r="6" spans="1:30">
      <c r="A6" t="s">
        <v>1</v>
      </c>
    </row>
    <row r="7" spans="1:30">
      <c r="A7" t="s">
        <v>2</v>
      </c>
      <c r="R7" s="1" t="s">
        <v>29</v>
      </c>
      <c r="S7" s="1" t="s">
        <v>30</v>
      </c>
      <c r="T7" s="1" t="s">
        <v>41</v>
      </c>
      <c r="U7" t="s">
        <v>32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  <c r="AA7" t="s">
        <v>38</v>
      </c>
      <c r="AB7" t="s">
        <v>39</v>
      </c>
      <c r="AC7" t="s">
        <v>40</v>
      </c>
      <c r="AD7" t="s">
        <v>2</v>
      </c>
    </row>
    <row r="8" spans="1:30">
      <c r="A8" t="s">
        <v>3</v>
      </c>
      <c r="B8" t="s">
        <v>4</v>
      </c>
      <c r="C8">
        <v>275</v>
      </c>
      <c r="D8">
        <v>270</v>
      </c>
      <c r="E8">
        <v>276</v>
      </c>
      <c r="F8">
        <v>246</v>
      </c>
      <c r="G8">
        <v>280</v>
      </c>
      <c r="H8">
        <v>277</v>
      </c>
      <c r="I8">
        <v>282</v>
      </c>
      <c r="J8">
        <v>277</v>
      </c>
      <c r="K8">
        <v>268</v>
      </c>
      <c r="L8">
        <v>289</v>
      </c>
      <c r="M8">
        <v>291</v>
      </c>
      <c r="N8">
        <v>291</v>
      </c>
      <c r="O8">
        <v>277</v>
      </c>
      <c r="Q8" s="1" t="s">
        <v>3</v>
      </c>
      <c r="R8">
        <f>AVERAGE(C8,C35)</f>
        <v>229</v>
      </c>
      <c r="S8">
        <f t="shared" ref="S8:AC8" si="0">AVERAGE(D8,D35)</f>
        <v>229</v>
      </c>
      <c r="T8">
        <f t="shared" si="0"/>
        <v>236</v>
      </c>
      <c r="U8">
        <f t="shared" si="0"/>
        <v>221.5</v>
      </c>
      <c r="V8">
        <f t="shared" si="0"/>
        <v>241.5</v>
      </c>
      <c r="W8">
        <f t="shared" si="0"/>
        <v>236.5</v>
      </c>
      <c r="X8">
        <f t="shared" si="0"/>
        <v>236.5</v>
      </c>
      <c r="Y8">
        <f t="shared" si="0"/>
        <v>233.5</v>
      </c>
      <c r="Z8">
        <f t="shared" si="0"/>
        <v>236</v>
      </c>
      <c r="AA8">
        <f t="shared" si="0"/>
        <v>243.5</v>
      </c>
      <c r="AB8">
        <f t="shared" si="0"/>
        <v>244.5</v>
      </c>
      <c r="AC8">
        <f t="shared" si="0"/>
        <v>244.5</v>
      </c>
      <c r="AD8">
        <f>AVERAGE(O8,O35)</f>
        <v>236</v>
      </c>
    </row>
    <row r="9" spans="1:30">
      <c r="A9" t="s">
        <v>5</v>
      </c>
      <c r="B9">
        <v>233</v>
      </c>
      <c r="C9">
        <v>239</v>
      </c>
      <c r="D9">
        <v>245</v>
      </c>
      <c r="E9">
        <v>243</v>
      </c>
      <c r="F9">
        <v>243</v>
      </c>
      <c r="G9">
        <v>252</v>
      </c>
      <c r="H9">
        <v>246</v>
      </c>
      <c r="I9">
        <v>246</v>
      </c>
      <c r="J9">
        <v>241</v>
      </c>
      <c r="K9">
        <v>237</v>
      </c>
      <c r="L9">
        <v>238</v>
      </c>
      <c r="M9">
        <v>240</v>
      </c>
      <c r="N9">
        <v>242</v>
      </c>
      <c r="Q9" s="1" t="s">
        <v>5</v>
      </c>
      <c r="R9">
        <f>AVERAGE(B9,B36)</f>
        <v>207.5</v>
      </c>
      <c r="S9">
        <f t="shared" ref="S9:AC9" si="1">AVERAGE(C9,C36)</f>
        <v>210.5</v>
      </c>
      <c r="T9">
        <f t="shared" si="1"/>
        <v>213</v>
      </c>
      <c r="U9">
        <f t="shared" si="1"/>
        <v>218.5</v>
      </c>
      <c r="V9">
        <f t="shared" si="1"/>
        <v>219.5</v>
      </c>
      <c r="W9">
        <f t="shared" si="1"/>
        <v>225</v>
      </c>
      <c r="X9">
        <f t="shared" si="1"/>
        <v>219</v>
      </c>
      <c r="Y9">
        <f t="shared" si="1"/>
        <v>221</v>
      </c>
      <c r="Z9">
        <f t="shared" si="1"/>
        <v>215.5</v>
      </c>
      <c r="AA9">
        <f t="shared" si="1"/>
        <v>212.5</v>
      </c>
      <c r="AB9">
        <f t="shared" si="1"/>
        <v>212</v>
      </c>
      <c r="AC9">
        <f t="shared" si="1"/>
        <v>216</v>
      </c>
      <c r="AD9">
        <f>AVERAGE(N9,N36)</f>
        <v>216</v>
      </c>
    </row>
    <row r="10" spans="1:30">
      <c r="A10" t="s">
        <v>6</v>
      </c>
      <c r="B10">
        <v>198</v>
      </c>
      <c r="C10">
        <v>197</v>
      </c>
      <c r="D10">
        <v>204</v>
      </c>
      <c r="E10">
        <v>200</v>
      </c>
      <c r="H10">
        <v>218</v>
      </c>
      <c r="I10">
        <v>215</v>
      </c>
      <c r="J10">
        <v>212</v>
      </c>
      <c r="K10">
        <v>202</v>
      </c>
      <c r="L10">
        <v>202</v>
      </c>
      <c r="M10">
        <v>200</v>
      </c>
      <c r="N10">
        <v>205</v>
      </c>
      <c r="Q10" s="1" t="s">
        <v>6</v>
      </c>
      <c r="R10">
        <f>AVERAGE(B10,B37)</f>
        <v>196.5</v>
      </c>
      <c r="S10">
        <f t="shared" ref="S10:AC10" si="2">AVERAGE(C10,C37)</f>
        <v>197.5</v>
      </c>
      <c r="T10">
        <f t="shared" si="2"/>
        <v>196.5</v>
      </c>
      <c r="U10">
        <f t="shared" si="2"/>
        <v>194</v>
      </c>
      <c r="V10" t="e">
        <f t="shared" si="2"/>
        <v>#DIV/0!</v>
      </c>
      <c r="W10" t="e">
        <f t="shared" si="2"/>
        <v>#DIV/0!</v>
      </c>
      <c r="X10">
        <f t="shared" si="2"/>
        <v>214</v>
      </c>
      <c r="Y10">
        <f t="shared" si="2"/>
        <v>208.5</v>
      </c>
      <c r="Z10">
        <f t="shared" si="2"/>
        <v>203</v>
      </c>
      <c r="AA10">
        <f t="shared" si="2"/>
        <v>193.5</v>
      </c>
      <c r="AB10">
        <f t="shared" si="2"/>
        <v>199</v>
      </c>
      <c r="AC10">
        <f t="shared" si="2"/>
        <v>196.5</v>
      </c>
      <c r="AD10">
        <f>AVERAGE(N10,N37)</f>
        <v>200</v>
      </c>
    </row>
    <row r="11" spans="1:30">
      <c r="A11" t="s">
        <v>7</v>
      </c>
      <c r="B11">
        <v>166</v>
      </c>
      <c r="C11">
        <v>169</v>
      </c>
      <c r="D11">
        <v>165</v>
      </c>
      <c r="E11">
        <v>162</v>
      </c>
      <c r="F11">
        <v>164</v>
      </c>
      <c r="G11">
        <v>195</v>
      </c>
      <c r="H11">
        <v>178</v>
      </c>
      <c r="I11">
        <v>183</v>
      </c>
      <c r="J11">
        <v>181</v>
      </c>
      <c r="K11">
        <v>164</v>
      </c>
      <c r="L11">
        <v>193</v>
      </c>
      <c r="M11">
        <v>189</v>
      </c>
      <c r="N11">
        <v>176</v>
      </c>
      <c r="Q11" s="1" t="s">
        <v>7</v>
      </c>
      <c r="R11">
        <f>AVERAGE(B11,B38)</f>
        <v>143</v>
      </c>
      <c r="S11">
        <f t="shared" ref="S11:AC11" si="3">AVERAGE(C11,C38)</f>
        <v>149.5</v>
      </c>
      <c r="T11">
        <f t="shared" si="3"/>
        <v>146.5</v>
      </c>
      <c r="U11">
        <f t="shared" si="3"/>
        <v>144</v>
      </c>
      <c r="V11">
        <f t="shared" si="3"/>
        <v>145.5</v>
      </c>
      <c r="W11">
        <f t="shared" si="3"/>
        <v>164</v>
      </c>
      <c r="X11">
        <f t="shared" si="3"/>
        <v>145</v>
      </c>
      <c r="Y11">
        <f t="shared" si="3"/>
        <v>151.5</v>
      </c>
      <c r="Z11">
        <f t="shared" si="3"/>
        <v>150.5</v>
      </c>
      <c r="AA11">
        <f t="shared" si="3"/>
        <v>145.5</v>
      </c>
      <c r="AB11">
        <f t="shared" si="3"/>
        <v>159</v>
      </c>
      <c r="AC11">
        <f t="shared" si="3"/>
        <v>154</v>
      </c>
      <c r="AD11">
        <f>AVERAGE(N11,N38)</f>
        <v>150</v>
      </c>
    </row>
    <row r="12" spans="1:30">
      <c r="A12" t="s">
        <v>8</v>
      </c>
      <c r="B12">
        <v>180</v>
      </c>
      <c r="C12">
        <v>189</v>
      </c>
      <c r="D12">
        <v>189</v>
      </c>
      <c r="E12">
        <v>189</v>
      </c>
      <c r="F12">
        <v>189</v>
      </c>
      <c r="G12">
        <v>189</v>
      </c>
      <c r="H12">
        <v>204</v>
      </c>
      <c r="I12">
        <v>179</v>
      </c>
      <c r="J12">
        <v>179</v>
      </c>
      <c r="K12">
        <v>179</v>
      </c>
      <c r="L12">
        <v>178</v>
      </c>
      <c r="M12">
        <v>179</v>
      </c>
      <c r="N12">
        <v>185</v>
      </c>
      <c r="Q12" s="1" t="s">
        <v>8</v>
      </c>
      <c r="R12">
        <f>AVERAGE(B12,B39)</f>
        <v>169</v>
      </c>
      <c r="S12">
        <f t="shared" ref="S12:AC12" si="4">AVERAGE(C12,C39)</f>
        <v>176.5</v>
      </c>
      <c r="T12">
        <f t="shared" si="4"/>
        <v>176.5</v>
      </c>
      <c r="U12">
        <f t="shared" si="4"/>
        <v>176.5</v>
      </c>
      <c r="V12">
        <f t="shared" si="4"/>
        <v>176.5</v>
      </c>
      <c r="W12">
        <f t="shared" si="4"/>
        <v>176.5</v>
      </c>
      <c r="X12">
        <f t="shared" si="4"/>
        <v>189.5</v>
      </c>
      <c r="Y12">
        <f t="shared" si="4"/>
        <v>168</v>
      </c>
      <c r="Z12">
        <f t="shared" si="4"/>
        <v>168</v>
      </c>
      <c r="AA12">
        <f t="shared" si="4"/>
        <v>168</v>
      </c>
      <c r="AB12">
        <f t="shared" si="4"/>
        <v>167.5</v>
      </c>
      <c r="AC12">
        <f t="shared" si="4"/>
        <v>168</v>
      </c>
      <c r="AD12">
        <f>AVERAGE(N12,N39)</f>
        <v>173</v>
      </c>
    </row>
    <row r="13" spans="1:30">
      <c r="A13" t="s">
        <v>9</v>
      </c>
      <c r="B13">
        <v>351</v>
      </c>
      <c r="C13">
        <v>354</v>
      </c>
      <c r="D13">
        <v>355</v>
      </c>
      <c r="E13">
        <v>361</v>
      </c>
      <c r="F13">
        <v>371</v>
      </c>
      <c r="G13">
        <v>370</v>
      </c>
      <c r="H13">
        <v>378</v>
      </c>
      <c r="I13">
        <v>383</v>
      </c>
      <c r="J13">
        <v>392</v>
      </c>
      <c r="K13">
        <v>382</v>
      </c>
      <c r="L13">
        <v>383</v>
      </c>
      <c r="M13">
        <v>384</v>
      </c>
      <c r="N13">
        <v>372</v>
      </c>
      <c r="Q13" s="1" t="s">
        <v>9</v>
      </c>
      <c r="R13">
        <f>AVERAGE(B13,B40)</f>
        <v>323</v>
      </c>
      <c r="S13">
        <f t="shared" ref="S13:AC13" si="5">AVERAGE(C13,C40)</f>
        <v>329</v>
      </c>
      <c r="T13">
        <f t="shared" si="5"/>
        <v>326.5</v>
      </c>
      <c r="U13">
        <f t="shared" si="5"/>
        <v>331.5</v>
      </c>
      <c r="V13">
        <f t="shared" si="5"/>
        <v>341</v>
      </c>
      <c r="W13">
        <f t="shared" si="5"/>
        <v>340.5</v>
      </c>
      <c r="X13">
        <f t="shared" si="5"/>
        <v>346</v>
      </c>
      <c r="Y13">
        <f t="shared" si="5"/>
        <v>347</v>
      </c>
      <c r="Z13">
        <f t="shared" si="5"/>
        <v>355.5</v>
      </c>
      <c r="AA13">
        <f t="shared" si="5"/>
        <v>344.5</v>
      </c>
      <c r="AB13">
        <f t="shared" si="5"/>
        <v>347</v>
      </c>
      <c r="AC13">
        <f t="shared" si="5"/>
        <v>347.5</v>
      </c>
      <c r="AD13">
        <f>AVERAGE(N13,N40)</f>
        <v>340</v>
      </c>
    </row>
    <row r="14" spans="1:30">
      <c r="A14" t="s">
        <v>10</v>
      </c>
      <c r="B14" t="s">
        <v>4</v>
      </c>
      <c r="C14">
        <v>235</v>
      </c>
      <c r="D14">
        <v>235</v>
      </c>
      <c r="E14">
        <v>235</v>
      </c>
      <c r="F14">
        <v>235</v>
      </c>
      <c r="G14">
        <v>235</v>
      </c>
      <c r="H14">
        <v>235</v>
      </c>
      <c r="I14">
        <v>261</v>
      </c>
      <c r="J14">
        <v>261</v>
      </c>
      <c r="K14">
        <v>260</v>
      </c>
      <c r="L14">
        <v>253</v>
      </c>
      <c r="M14">
        <v>260</v>
      </c>
      <c r="N14">
        <v>260</v>
      </c>
      <c r="O14">
        <v>247</v>
      </c>
      <c r="Q14" s="1" t="s">
        <v>10</v>
      </c>
      <c r="R14">
        <f>AVERAGE(C14,C41)</f>
        <v>225</v>
      </c>
      <c r="S14">
        <f t="shared" ref="S14:AC14" si="6">AVERAGE(D14,D41)</f>
        <v>225</v>
      </c>
      <c r="T14">
        <f t="shared" si="6"/>
        <v>225</v>
      </c>
      <c r="U14">
        <f t="shared" si="6"/>
        <v>225</v>
      </c>
      <c r="V14">
        <f t="shared" si="6"/>
        <v>225</v>
      </c>
      <c r="W14">
        <f t="shared" si="6"/>
        <v>225</v>
      </c>
      <c r="X14">
        <f t="shared" si="6"/>
        <v>251</v>
      </c>
      <c r="Y14">
        <f t="shared" si="6"/>
        <v>251</v>
      </c>
      <c r="Z14">
        <f t="shared" si="6"/>
        <v>250.5</v>
      </c>
      <c r="AA14">
        <f t="shared" si="6"/>
        <v>247</v>
      </c>
      <c r="AB14">
        <f t="shared" si="6"/>
        <v>250.5</v>
      </c>
      <c r="AC14">
        <f t="shared" si="6"/>
        <v>250.5</v>
      </c>
      <c r="AD14">
        <f>AVERAGE(O14,O41)</f>
        <v>237.5</v>
      </c>
    </row>
    <row r="15" spans="1:30">
      <c r="Q15" s="1" t="s">
        <v>11</v>
      </c>
    </row>
    <row r="16" spans="1:30">
      <c r="A16" t="s">
        <v>12</v>
      </c>
      <c r="B16">
        <v>271</v>
      </c>
      <c r="C16">
        <v>278</v>
      </c>
      <c r="D16">
        <v>271</v>
      </c>
      <c r="E16">
        <v>271</v>
      </c>
      <c r="F16">
        <v>254</v>
      </c>
      <c r="G16">
        <v>260</v>
      </c>
      <c r="H16">
        <v>281</v>
      </c>
      <c r="I16">
        <v>299</v>
      </c>
      <c r="J16">
        <v>303</v>
      </c>
      <c r="K16">
        <v>303</v>
      </c>
      <c r="L16">
        <v>269</v>
      </c>
      <c r="M16">
        <v>282</v>
      </c>
      <c r="N16">
        <v>279</v>
      </c>
      <c r="Q16" s="1" t="s">
        <v>12</v>
      </c>
      <c r="R16">
        <f>AVERAGE(B16,B42)</f>
        <v>245</v>
      </c>
      <c r="S16">
        <f t="shared" ref="S16:AC16" si="7">AVERAGE(C16,C42)</f>
        <v>253.5</v>
      </c>
      <c r="T16">
        <f t="shared" si="7"/>
        <v>234.5</v>
      </c>
      <c r="U16">
        <f t="shared" si="7"/>
        <v>236</v>
      </c>
      <c r="V16">
        <f t="shared" si="7"/>
        <v>239</v>
      </c>
      <c r="W16">
        <f t="shared" si="7"/>
        <v>253.5</v>
      </c>
      <c r="X16">
        <f t="shared" si="7"/>
        <v>258</v>
      </c>
      <c r="Y16">
        <f t="shared" si="7"/>
        <v>274.5</v>
      </c>
      <c r="Z16">
        <f t="shared" si="7"/>
        <v>276.5</v>
      </c>
      <c r="AA16">
        <f t="shared" si="7"/>
        <v>276.5</v>
      </c>
      <c r="AB16">
        <f t="shared" si="7"/>
        <v>261</v>
      </c>
      <c r="AC16">
        <f t="shared" si="7"/>
        <v>273</v>
      </c>
      <c r="AD16">
        <f>AVERAGE(N16,N42)</f>
        <v>257</v>
      </c>
    </row>
    <row r="17" spans="1:30">
      <c r="A17" t="s">
        <v>13</v>
      </c>
      <c r="B17">
        <v>525</v>
      </c>
      <c r="C17">
        <v>524</v>
      </c>
      <c r="D17">
        <v>525</v>
      </c>
      <c r="E17">
        <v>525</v>
      </c>
      <c r="F17">
        <v>527</v>
      </c>
      <c r="G17">
        <v>533</v>
      </c>
      <c r="H17">
        <v>536</v>
      </c>
      <c r="I17">
        <v>538</v>
      </c>
      <c r="J17">
        <v>538</v>
      </c>
      <c r="K17">
        <v>542</v>
      </c>
      <c r="L17">
        <v>551</v>
      </c>
      <c r="M17">
        <v>551</v>
      </c>
      <c r="N17">
        <v>535</v>
      </c>
      <c r="Q17" s="1" t="s">
        <v>13</v>
      </c>
      <c r="R17">
        <f>AVERAGE(B17,B43)</f>
        <v>462</v>
      </c>
      <c r="S17">
        <f t="shared" ref="S17:AC17" si="8">AVERAGE(C17,C43)</f>
        <v>464.5</v>
      </c>
      <c r="T17">
        <f t="shared" si="8"/>
        <v>463</v>
      </c>
      <c r="U17">
        <f t="shared" si="8"/>
        <v>463</v>
      </c>
      <c r="V17">
        <f t="shared" si="8"/>
        <v>464</v>
      </c>
      <c r="W17">
        <f t="shared" si="8"/>
        <v>467</v>
      </c>
      <c r="X17">
        <f t="shared" si="8"/>
        <v>472</v>
      </c>
      <c r="Y17">
        <f t="shared" si="8"/>
        <v>474</v>
      </c>
      <c r="Z17">
        <f t="shared" si="8"/>
        <v>474.5</v>
      </c>
      <c r="AA17">
        <f t="shared" si="8"/>
        <v>476.5</v>
      </c>
      <c r="AB17">
        <f t="shared" si="8"/>
        <v>481</v>
      </c>
      <c r="AC17">
        <f t="shared" si="8"/>
        <v>481</v>
      </c>
      <c r="AD17">
        <f>AVERAGE(N17,N43)</f>
        <v>470</v>
      </c>
    </row>
    <row r="18" spans="1:30">
      <c r="A18" t="s">
        <v>14</v>
      </c>
      <c r="B18" t="s">
        <v>4</v>
      </c>
      <c r="C18">
        <v>174</v>
      </c>
      <c r="D18">
        <v>177</v>
      </c>
      <c r="E18">
        <v>179</v>
      </c>
      <c r="F18">
        <v>177</v>
      </c>
      <c r="H18">
        <v>187</v>
      </c>
      <c r="I18">
        <v>184</v>
      </c>
      <c r="J18">
        <v>189</v>
      </c>
      <c r="K18">
        <v>192</v>
      </c>
      <c r="L18">
        <v>194</v>
      </c>
      <c r="M18">
        <v>199</v>
      </c>
      <c r="N18">
        <v>204</v>
      </c>
      <c r="O18">
        <v>187</v>
      </c>
      <c r="Q18" s="1" t="s">
        <v>14</v>
      </c>
      <c r="R18">
        <f>AVERAGE(C18,C44)</f>
        <v>159.5</v>
      </c>
      <c r="S18">
        <f t="shared" ref="S18:AC18" si="9">AVERAGE(D18,D44)</f>
        <v>165.5</v>
      </c>
      <c r="T18">
        <f t="shared" si="9"/>
        <v>167.5</v>
      </c>
      <c r="U18">
        <f t="shared" si="9"/>
        <v>168</v>
      </c>
      <c r="V18" t="e">
        <f t="shared" si="9"/>
        <v>#DIV/0!</v>
      </c>
      <c r="W18">
        <f t="shared" si="9"/>
        <v>170.5</v>
      </c>
      <c r="X18">
        <f t="shared" si="9"/>
        <v>174.5</v>
      </c>
      <c r="Y18">
        <f t="shared" si="9"/>
        <v>177</v>
      </c>
      <c r="Z18">
        <f t="shared" si="9"/>
        <v>185</v>
      </c>
      <c r="AA18">
        <f t="shared" si="9"/>
        <v>180</v>
      </c>
      <c r="AB18">
        <f t="shared" si="9"/>
        <v>180.5</v>
      </c>
      <c r="AC18">
        <f t="shared" si="9"/>
        <v>192.5</v>
      </c>
      <c r="AD18">
        <f>AVERAGE(O18,O44)</f>
        <v>174.5</v>
      </c>
    </row>
    <row r="19" spans="1:30">
      <c r="A19" t="s">
        <v>15</v>
      </c>
      <c r="B19">
        <v>135</v>
      </c>
      <c r="C19">
        <v>160</v>
      </c>
      <c r="D19">
        <v>160</v>
      </c>
      <c r="N19">
        <v>152</v>
      </c>
      <c r="Q19" s="1" t="s">
        <v>15</v>
      </c>
      <c r="R19">
        <f>AVERAGE(B19,B45)</f>
        <v>117.5</v>
      </c>
      <c r="S19">
        <f t="shared" ref="S19:AC19" si="10">AVERAGE(C19,C45)</f>
        <v>130</v>
      </c>
      <c r="T19">
        <f t="shared" si="10"/>
        <v>130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>
        <f>AVERAGE(N19,N45)</f>
        <v>126</v>
      </c>
    </row>
    <row r="20" spans="1:30">
      <c r="A20" t="s">
        <v>16</v>
      </c>
      <c r="B20">
        <v>184</v>
      </c>
      <c r="C20">
        <v>183</v>
      </c>
      <c r="D20">
        <v>197</v>
      </c>
      <c r="E20">
        <v>195</v>
      </c>
      <c r="F20">
        <v>193</v>
      </c>
      <c r="G20">
        <v>193</v>
      </c>
      <c r="H20">
        <v>203</v>
      </c>
      <c r="I20">
        <v>203</v>
      </c>
      <c r="J20">
        <v>199</v>
      </c>
      <c r="K20">
        <v>203</v>
      </c>
      <c r="L20">
        <v>205</v>
      </c>
      <c r="M20">
        <v>202</v>
      </c>
      <c r="N20">
        <v>197</v>
      </c>
      <c r="Q20" s="1" t="s">
        <v>16</v>
      </c>
      <c r="R20">
        <f>AVERAGE(B20,B46)</f>
        <v>184</v>
      </c>
      <c r="S20">
        <f t="shared" ref="S20:AC20" si="11">AVERAGE(C20,C46)</f>
        <v>183</v>
      </c>
      <c r="T20">
        <f t="shared" si="11"/>
        <v>197</v>
      </c>
      <c r="U20">
        <f t="shared" si="11"/>
        <v>195</v>
      </c>
      <c r="V20">
        <f t="shared" si="11"/>
        <v>193</v>
      </c>
      <c r="W20">
        <f t="shared" si="11"/>
        <v>193</v>
      </c>
      <c r="X20">
        <f t="shared" si="11"/>
        <v>203</v>
      </c>
      <c r="Y20">
        <f t="shared" si="11"/>
        <v>203</v>
      </c>
      <c r="Z20">
        <f t="shared" si="11"/>
        <v>199</v>
      </c>
      <c r="AA20">
        <f t="shared" si="11"/>
        <v>203</v>
      </c>
      <c r="AB20">
        <f t="shared" si="11"/>
        <v>205</v>
      </c>
      <c r="AC20">
        <f t="shared" si="11"/>
        <v>202</v>
      </c>
      <c r="AD20">
        <f>AVERAGE(N20,N46)</f>
        <v>197</v>
      </c>
    </row>
    <row r="21" spans="1:30">
      <c r="A21" t="s">
        <v>17</v>
      </c>
      <c r="B21">
        <v>323</v>
      </c>
      <c r="C21">
        <v>327</v>
      </c>
      <c r="D21">
        <v>331</v>
      </c>
      <c r="E21">
        <v>334</v>
      </c>
      <c r="F21">
        <v>331</v>
      </c>
      <c r="G21">
        <v>333</v>
      </c>
      <c r="H21">
        <v>335</v>
      </c>
      <c r="I21">
        <v>335</v>
      </c>
      <c r="J21">
        <v>335</v>
      </c>
      <c r="K21">
        <v>352</v>
      </c>
      <c r="L21">
        <v>354</v>
      </c>
      <c r="M21">
        <v>365</v>
      </c>
      <c r="N21">
        <v>338</v>
      </c>
      <c r="Q21" s="1" t="s">
        <v>17</v>
      </c>
      <c r="R21">
        <f>AVERAGE(B21,B47)</f>
        <v>227.5</v>
      </c>
      <c r="S21">
        <f t="shared" ref="S21:AC21" si="12">AVERAGE(C21,C47)</f>
        <v>233</v>
      </c>
      <c r="T21">
        <f t="shared" si="12"/>
        <v>241</v>
      </c>
      <c r="U21">
        <f t="shared" si="12"/>
        <v>244.5</v>
      </c>
      <c r="V21">
        <f t="shared" si="12"/>
        <v>239.5</v>
      </c>
      <c r="W21">
        <f t="shared" si="12"/>
        <v>240.5</v>
      </c>
      <c r="X21">
        <f t="shared" si="12"/>
        <v>242.5</v>
      </c>
      <c r="Y21">
        <f t="shared" si="12"/>
        <v>244.5</v>
      </c>
      <c r="Z21">
        <f t="shared" si="12"/>
        <v>245</v>
      </c>
      <c r="AA21">
        <f t="shared" si="12"/>
        <v>253.5</v>
      </c>
      <c r="AB21">
        <f t="shared" si="12"/>
        <v>255</v>
      </c>
      <c r="AC21">
        <f t="shared" si="12"/>
        <v>262.5</v>
      </c>
      <c r="AD21">
        <f>AVERAGE(N21,N47)</f>
        <v>244</v>
      </c>
    </row>
    <row r="22" spans="1:30">
      <c r="A22" t="s">
        <v>18</v>
      </c>
      <c r="B22">
        <v>268</v>
      </c>
      <c r="C22">
        <v>268</v>
      </c>
      <c r="D22">
        <v>268</v>
      </c>
      <c r="E22">
        <v>269</v>
      </c>
      <c r="F22">
        <v>273</v>
      </c>
      <c r="G22">
        <v>269</v>
      </c>
      <c r="H22">
        <v>288</v>
      </c>
      <c r="I22">
        <v>289</v>
      </c>
      <c r="J22">
        <v>278</v>
      </c>
      <c r="K22">
        <v>279</v>
      </c>
      <c r="L22">
        <v>275</v>
      </c>
      <c r="M22">
        <v>275</v>
      </c>
      <c r="N22">
        <v>275</v>
      </c>
      <c r="Q22" s="1" t="s">
        <v>18</v>
      </c>
      <c r="R22">
        <f>AVERAGE(B22,B48)</f>
        <v>242</v>
      </c>
      <c r="S22">
        <f t="shared" ref="S22:AC22" si="13">AVERAGE(C22,C48)</f>
        <v>243</v>
      </c>
      <c r="T22">
        <f t="shared" si="13"/>
        <v>243</v>
      </c>
      <c r="U22">
        <f t="shared" si="13"/>
        <v>244</v>
      </c>
      <c r="V22">
        <f t="shared" si="13"/>
        <v>247.5</v>
      </c>
      <c r="W22">
        <f t="shared" si="13"/>
        <v>241</v>
      </c>
      <c r="X22">
        <f t="shared" si="13"/>
        <v>254</v>
      </c>
      <c r="Y22">
        <f t="shared" si="13"/>
        <v>253.5</v>
      </c>
      <c r="Z22">
        <f t="shared" si="13"/>
        <v>246</v>
      </c>
      <c r="AA22">
        <f t="shared" si="13"/>
        <v>246.5</v>
      </c>
      <c r="AB22">
        <f t="shared" si="13"/>
        <v>244.5</v>
      </c>
      <c r="AC22">
        <f t="shared" si="13"/>
        <v>244.5</v>
      </c>
      <c r="AD22">
        <f>AVERAGE(N22,N48)</f>
        <v>246</v>
      </c>
    </row>
    <row r="23" spans="1:30">
      <c r="A23" t="s">
        <v>19</v>
      </c>
      <c r="B23" t="s">
        <v>20</v>
      </c>
      <c r="C23">
        <v>309</v>
      </c>
      <c r="D23">
        <v>296</v>
      </c>
      <c r="E23">
        <v>303</v>
      </c>
      <c r="F23">
        <v>305</v>
      </c>
      <c r="G23">
        <v>308</v>
      </c>
      <c r="H23">
        <v>307</v>
      </c>
      <c r="I23">
        <v>290</v>
      </c>
      <c r="J23">
        <v>306</v>
      </c>
      <c r="K23">
        <v>304</v>
      </c>
      <c r="L23">
        <v>292</v>
      </c>
      <c r="M23">
        <v>293</v>
      </c>
      <c r="N23">
        <v>321</v>
      </c>
      <c r="O23">
        <v>303</v>
      </c>
      <c r="Q23" s="1" t="s">
        <v>19</v>
      </c>
      <c r="R23">
        <f>AVERAGE(C23,C49)</f>
        <v>218.5</v>
      </c>
      <c r="S23">
        <f t="shared" ref="S23:AC23" si="14">AVERAGE(D23,D49)</f>
        <v>213.5</v>
      </c>
      <c r="T23">
        <f t="shared" si="14"/>
        <v>215.5</v>
      </c>
      <c r="U23">
        <f t="shared" si="14"/>
        <v>216.5</v>
      </c>
      <c r="V23">
        <f t="shared" si="14"/>
        <v>218</v>
      </c>
      <c r="W23">
        <f t="shared" si="14"/>
        <v>217.5</v>
      </c>
      <c r="X23">
        <f t="shared" si="14"/>
        <v>210</v>
      </c>
      <c r="Y23">
        <f t="shared" si="14"/>
        <v>219</v>
      </c>
      <c r="Z23">
        <f t="shared" si="14"/>
        <v>217.5</v>
      </c>
      <c r="AA23">
        <f t="shared" si="14"/>
        <v>212</v>
      </c>
      <c r="AB23">
        <f t="shared" si="14"/>
        <v>211</v>
      </c>
      <c r="AC23">
        <f t="shared" si="14"/>
        <v>225.5</v>
      </c>
      <c r="AD23">
        <f>AVERAGE(O23,O49)</f>
        <v>216.5</v>
      </c>
    </row>
    <row r="24" spans="1:30">
      <c r="A24" s="3" t="s">
        <v>54</v>
      </c>
      <c r="B24">
        <v>248</v>
      </c>
      <c r="C24">
        <v>247</v>
      </c>
      <c r="D24">
        <v>237</v>
      </c>
      <c r="E24">
        <v>256</v>
      </c>
      <c r="F24">
        <v>257</v>
      </c>
      <c r="G24">
        <v>247</v>
      </c>
      <c r="H24">
        <v>274</v>
      </c>
      <c r="I24">
        <v>273</v>
      </c>
      <c r="J24">
        <v>252</v>
      </c>
      <c r="K24">
        <v>244</v>
      </c>
      <c r="L24">
        <v>259</v>
      </c>
      <c r="M24">
        <v>275</v>
      </c>
      <c r="N24">
        <v>256</v>
      </c>
      <c r="Q24" s="3" t="s">
        <v>54</v>
      </c>
      <c r="R24">
        <f>AVERAGE(B24,B50)</f>
        <v>214</v>
      </c>
      <c r="S24">
        <f t="shared" ref="S24:AC24" si="15">AVERAGE(C24,C50)</f>
        <v>212.5</v>
      </c>
      <c r="T24">
        <f t="shared" si="15"/>
        <v>210</v>
      </c>
      <c r="U24">
        <f t="shared" si="15"/>
        <v>223.5</v>
      </c>
      <c r="V24">
        <f t="shared" si="15"/>
        <v>219.5</v>
      </c>
      <c r="W24">
        <f t="shared" si="15"/>
        <v>212</v>
      </c>
      <c r="X24">
        <f t="shared" si="15"/>
        <v>226</v>
      </c>
      <c r="Y24">
        <f t="shared" si="15"/>
        <v>222.5</v>
      </c>
      <c r="Z24">
        <f t="shared" si="15"/>
        <v>214.5</v>
      </c>
      <c r="AA24">
        <f t="shared" si="15"/>
        <v>214.5</v>
      </c>
      <c r="AB24">
        <f t="shared" si="15"/>
        <v>224.5</v>
      </c>
      <c r="AC24">
        <f t="shared" si="15"/>
        <v>216</v>
      </c>
      <c r="AD24">
        <f>AVERAGE(N24,N50)</f>
        <v>217.5</v>
      </c>
    </row>
    <row r="25" spans="1:30">
      <c r="A25" t="s">
        <v>21</v>
      </c>
      <c r="B25">
        <v>285</v>
      </c>
      <c r="C25">
        <v>285</v>
      </c>
      <c r="D25">
        <v>285</v>
      </c>
      <c r="E25">
        <v>285</v>
      </c>
      <c r="F25">
        <v>285</v>
      </c>
      <c r="G25">
        <v>285</v>
      </c>
      <c r="H25">
        <v>285</v>
      </c>
      <c r="I25">
        <v>285</v>
      </c>
      <c r="J25">
        <v>285</v>
      </c>
      <c r="K25">
        <v>285</v>
      </c>
      <c r="L25">
        <v>285</v>
      </c>
      <c r="M25">
        <v>285</v>
      </c>
      <c r="N25">
        <v>285</v>
      </c>
      <c r="Q25" s="1" t="s">
        <v>21</v>
      </c>
      <c r="R25">
        <f>AVERAGE(B25,B51)</f>
        <v>251</v>
      </c>
      <c r="S25">
        <f t="shared" ref="S25:AC25" si="16">AVERAGE(C25,C51)</f>
        <v>251</v>
      </c>
      <c r="T25">
        <f t="shared" si="16"/>
        <v>251</v>
      </c>
      <c r="U25">
        <f t="shared" si="16"/>
        <v>251</v>
      </c>
      <c r="V25">
        <f t="shared" si="16"/>
        <v>251</v>
      </c>
      <c r="W25">
        <f t="shared" si="16"/>
        <v>251</v>
      </c>
      <c r="X25">
        <f t="shared" si="16"/>
        <v>251</v>
      </c>
      <c r="Y25">
        <f t="shared" si="16"/>
        <v>251</v>
      </c>
      <c r="Z25">
        <f t="shared" si="16"/>
        <v>251</v>
      </c>
      <c r="AA25">
        <f t="shared" si="16"/>
        <v>251</v>
      </c>
      <c r="AB25">
        <f t="shared" si="16"/>
        <v>251</v>
      </c>
      <c r="AC25">
        <f t="shared" si="16"/>
        <v>251</v>
      </c>
      <c r="AD25">
        <f>AVERAGE(N25,N51)</f>
        <v>251</v>
      </c>
    </row>
    <row r="26" spans="1:30">
      <c r="A26" t="s">
        <v>22</v>
      </c>
      <c r="B26" t="s">
        <v>4</v>
      </c>
      <c r="C26">
        <v>212</v>
      </c>
      <c r="D26">
        <v>215</v>
      </c>
      <c r="E26">
        <v>225</v>
      </c>
      <c r="F26">
        <v>218</v>
      </c>
      <c r="G26">
        <v>226</v>
      </c>
      <c r="H26">
        <v>227</v>
      </c>
      <c r="K26">
        <v>238</v>
      </c>
      <c r="L26">
        <v>231</v>
      </c>
      <c r="M26">
        <v>230</v>
      </c>
      <c r="N26">
        <v>241</v>
      </c>
      <c r="O26">
        <v>226</v>
      </c>
      <c r="Q26" s="1" t="s">
        <v>22</v>
      </c>
      <c r="R26">
        <f>AVERAGE(C26,C52)</f>
        <v>198.5</v>
      </c>
      <c r="S26">
        <f t="shared" ref="S26:AC26" si="17">AVERAGE(D26,D52)</f>
        <v>201.5</v>
      </c>
      <c r="T26">
        <f t="shared" si="17"/>
        <v>201.5</v>
      </c>
      <c r="U26">
        <f t="shared" si="17"/>
        <v>200.5</v>
      </c>
      <c r="V26">
        <f t="shared" si="17"/>
        <v>207.5</v>
      </c>
      <c r="W26">
        <f t="shared" si="17"/>
        <v>208</v>
      </c>
      <c r="X26" t="e">
        <f t="shared" si="17"/>
        <v>#DIV/0!</v>
      </c>
      <c r="Y26" t="e">
        <f t="shared" si="17"/>
        <v>#DIV/0!</v>
      </c>
      <c r="Z26">
        <f t="shared" si="17"/>
        <v>220.5</v>
      </c>
      <c r="AA26">
        <f t="shared" si="17"/>
        <v>211.5</v>
      </c>
      <c r="AB26">
        <f t="shared" si="17"/>
        <v>210.5</v>
      </c>
      <c r="AC26">
        <f t="shared" si="17"/>
        <v>225.5</v>
      </c>
      <c r="AD26">
        <f>AVERAGE(O26,O52)</f>
        <v>208.5</v>
      </c>
    </row>
    <row r="27" spans="1:30">
      <c r="A27" t="s">
        <v>52</v>
      </c>
      <c r="B27">
        <v>277</v>
      </c>
      <c r="C27">
        <v>269</v>
      </c>
      <c r="D27">
        <v>279</v>
      </c>
      <c r="E27">
        <v>243</v>
      </c>
      <c r="F27">
        <v>255</v>
      </c>
      <c r="G27">
        <v>259</v>
      </c>
      <c r="H27">
        <v>299</v>
      </c>
      <c r="I27">
        <v>333</v>
      </c>
      <c r="J27">
        <v>361</v>
      </c>
      <c r="L27">
        <v>314</v>
      </c>
      <c r="M27">
        <v>304</v>
      </c>
      <c r="N27">
        <v>290</v>
      </c>
      <c r="Q27" s="1" t="s">
        <v>52</v>
      </c>
      <c r="R27">
        <f>AVERAGE(B27,B53)</f>
        <v>248.5</v>
      </c>
      <c r="S27">
        <f t="shared" ref="S27:AC27" si="18">AVERAGE(C27,C53)</f>
        <v>253.5</v>
      </c>
      <c r="T27">
        <f t="shared" si="18"/>
        <v>242</v>
      </c>
      <c r="U27">
        <f t="shared" si="18"/>
        <v>222</v>
      </c>
      <c r="V27">
        <f t="shared" si="18"/>
        <v>236.5</v>
      </c>
      <c r="W27">
        <f t="shared" si="18"/>
        <v>243</v>
      </c>
      <c r="X27">
        <f t="shared" si="18"/>
        <v>266</v>
      </c>
      <c r="Y27">
        <f t="shared" si="18"/>
        <v>283</v>
      </c>
      <c r="Z27">
        <f t="shared" si="18"/>
        <v>305.5</v>
      </c>
      <c r="AA27" t="e">
        <f t="shared" si="18"/>
        <v>#DIV/0!</v>
      </c>
      <c r="AB27">
        <f t="shared" si="18"/>
        <v>314</v>
      </c>
      <c r="AC27">
        <f t="shared" si="18"/>
        <v>281.5</v>
      </c>
      <c r="AD27">
        <f>AVERAGE(N27,N53)</f>
        <v>259</v>
      </c>
    </row>
    <row r="28" spans="1:30">
      <c r="A28" t="s">
        <v>23</v>
      </c>
      <c r="B28" t="s">
        <v>24</v>
      </c>
      <c r="C28">
        <v>209</v>
      </c>
      <c r="D28">
        <v>211</v>
      </c>
      <c r="E28">
        <v>221</v>
      </c>
      <c r="F28">
        <v>202</v>
      </c>
      <c r="G28">
        <v>239</v>
      </c>
      <c r="H28">
        <v>217</v>
      </c>
      <c r="I28">
        <v>252</v>
      </c>
      <c r="J28">
        <v>245</v>
      </c>
      <c r="K28">
        <v>249</v>
      </c>
      <c r="L28">
        <v>248</v>
      </c>
      <c r="M28">
        <v>256</v>
      </c>
      <c r="N28">
        <v>224</v>
      </c>
      <c r="O28">
        <v>231</v>
      </c>
      <c r="Q28" s="1" t="s">
        <v>23</v>
      </c>
      <c r="R28">
        <f>AVERAGE(C28,C54)</f>
        <v>189.5</v>
      </c>
      <c r="S28">
        <f t="shared" ref="S28:AC28" si="19">AVERAGE(D28,D54)</f>
        <v>192</v>
      </c>
      <c r="T28">
        <f t="shared" si="19"/>
        <v>201.5</v>
      </c>
      <c r="U28">
        <f t="shared" si="19"/>
        <v>200.5</v>
      </c>
      <c r="V28">
        <f t="shared" si="19"/>
        <v>210.5</v>
      </c>
      <c r="W28">
        <f t="shared" si="19"/>
        <v>201</v>
      </c>
      <c r="X28">
        <f t="shared" si="19"/>
        <v>225</v>
      </c>
      <c r="Y28">
        <f t="shared" si="19"/>
        <v>213.5</v>
      </c>
      <c r="Z28">
        <f t="shared" si="19"/>
        <v>220.5</v>
      </c>
      <c r="AA28">
        <f t="shared" si="19"/>
        <v>218</v>
      </c>
      <c r="AB28">
        <f t="shared" si="19"/>
        <v>231.5</v>
      </c>
      <c r="AC28">
        <f t="shared" si="19"/>
        <v>196.5</v>
      </c>
      <c r="AD28">
        <f>AVERAGE(O28,O54)</f>
        <v>208.5</v>
      </c>
    </row>
    <row r="29" spans="1:30">
      <c r="A29" t="s">
        <v>25</v>
      </c>
      <c r="B29" t="s">
        <v>26</v>
      </c>
      <c r="C29" t="s">
        <v>2</v>
      </c>
      <c r="D29">
        <v>253</v>
      </c>
      <c r="E29">
        <v>255</v>
      </c>
      <c r="F29">
        <v>258</v>
      </c>
      <c r="G29">
        <v>259</v>
      </c>
      <c r="H29">
        <v>272</v>
      </c>
      <c r="I29">
        <v>269</v>
      </c>
      <c r="J29">
        <v>278</v>
      </c>
      <c r="K29">
        <v>280</v>
      </c>
      <c r="L29">
        <v>277</v>
      </c>
      <c r="M29">
        <v>271</v>
      </c>
      <c r="N29">
        <v>276</v>
      </c>
      <c r="O29">
        <v>277</v>
      </c>
      <c r="P29">
        <v>268</v>
      </c>
      <c r="Q29" s="1" t="s">
        <v>25</v>
      </c>
      <c r="R29" s="2">
        <f>AVERAGE(D29,D55)</f>
        <v>222.5</v>
      </c>
      <c r="S29" s="2">
        <f t="shared" ref="S29:AB29" si="20">AVERAGE(E29,E55)</f>
        <v>226</v>
      </c>
      <c r="T29" s="2">
        <f t="shared" si="20"/>
        <v>226</v>
      </c>
      <c r="U29" s="2">
        <f t="shared" si="20"/>
        <v>230.5</v>
      </c>
      <c r="V29" s="2">
        <f t="shared" si="20"/>
        <v>240</v>
      </c>
      <c r="W29" s="2">
        <f t="shared" si="20"/>
        <v>237.5</v>
      </c>
      <c r="X29" s="2">
        <f t="shared" si="20"/>
        <v>244</v>
      </c>
      <c r="Y29" s="2">
        <f t="shared" si="20"/>
        <v>244.5</v>
      </c>
      <c r="Z29" s="2">
        <f t="shared" si="20"/>
        <v>244</v>
      </c>
      <c r="AA29" s="2">
        <f t="shared" si="20"/>
        <v>239</v>
      </c>
      <c r="AB29" s="2">
        <f t="shared" si="20"/>
        <v>242</v>
      </c>
      <c r="AC29" s="2">
        <f>AVERAGE(O29,O55)</f>
        <v>243.5</v>
      </c>
      <c r="AD29" s="2">
        <f>AVERAGE(P29,P55)</f>
        <v>236</v>
      </c>
    </row>
    <row r="32" spans="1:30">
      <c r="A32" t="s">
        <v>28</v>
      </c>
      <c r="B32" t="s">
        <v>29</v>
      </c>
      <c r="C32" t="s">
        <v>45</v>
      </c>
      <c r="D32" t="s">
        <v>46</v>
      </c>
      <c r="E32" t="s">
        <v>47</v>
      </c>
      <c r="F32" t="s">
        <v>48</v>
      </c>
      <c r="G32" t="s">
        <v>49</v>
      </c>
      <c r="H32" t="s">
        <v>50</v>
      </c>
      <c r="I32" t="s">
        <v>51</v>
      </c>
      <c r="J32" t="s">
        <v>37</v>
      </c>
      <c r="K32" t="s">
        <v>38</v>
      </c>
      <c r="L32" t="s">
        <v>39</v>
      </c>
      <c r="M32" t="s">
        <v>40</v>
      </c>
    </row>
    <row r="33" spans="1:15">
      <c r="A33" t="s">
        <v>1</v>
      </c>
    </row>
    <row r="34" spans="1:15">
      <c r="A34" t="s">
        <v>2</v>
      </c>
    </row>
    <row r="35" spans="1:15">
      <c r="A35" t="s">
        <v>3</v>
      </c>
      <c r="B35" t="s">
        <v>4</v>
      </c>
      <c r="C35">
        <v>183</v>
      </c>
      <c r="D35">
        <v>188</v>
      </c>
      <c r="E35">
        <v>196</v>
      </c>
      <c r="F35">
        <v>197</v>
      </c>
      <c r="G35">
        <v>203</v>
      </c>
      <c r="H35">
        <v>196</v>
      </c>
      <c r="I35">
        <v>191</v>
      </c>
      <c r="J35">
        <v>190</v>
      </c>
      <c r="K35">
        <v>204</v>
      </c>
      <c r="L35">
        <v>198</v>
      </c>
      <c r="M35">
        <v>198</v>
      </c>
      <c r="N35">
        <v>198</v>
      </c>
      <c r="O35">
        <v>195</v>
      </c>
    </row>
    <row r="36" spans="1:15">
      <c r="A36" t="s">
        <v>5</v>
      </c>
      <c r="B36">
        <v>182</v>
      </c>
      <c r="C36">
        <v>182</v>
      </c>
      <c r="D36">
        <v>181</v>
      </c>
      <c r="E36">
        <v>194</v>
      </c>
      <c r="F36">
        <v>196</v>
      </c>
      <c r="G36">
        <v>198</v>
      </c>
      <c r="H36">
        <v>192</v>
      </c>
      <c r="I36">
        <v>196</v>
      </c>
      <c r="J36">
        <v>190</v>
      </c>
      <c r="K36">
        <v>188</v>
      </c>
      <c r="L36">
        <v>186</v>
      </c>
      <c r="M36">
        <v>192</v>
      </c>
      <c r="N36">
        <v>190</v>
      </c>
    </row>
    <row r="37" spans="1:15">
      <c r="A37" t="s">
        <v>6</v>
      </c>
      <c r="B37">
        <v>195</v>
      </c>
      <c r="C37">
        <v>198</v>
      </c>
      <c r="D37">
        <v>189</v>
      </c>
      <c r="E37">
        <v>188</v>
      </c>
      <c r="H37">
        <v>210</v>
      </c>
      <c r="I37">
        <v>202</v>
      </c>
      <c r="J37">
        <v>194</v>
      </c>
      <c r="K37">
        <v>185</v>
      </c>
      <c r="L37">
        <v>196</v>
      </c>
      <c r="M37">
        <v>193</v>
      </c>
      <c r="N37">
        <v>195</v>
      </c>
    </row>
    <row r="38" spans="1:15">
      <c r="A38" t="s">
        <v>7</v>
      </c>
      <c r="B38">
        <v>120</v>
      </c>
      <c r="C38">
        <v>130</v>
      </c>
      <c r="D38">
        <v>128</v>
      </c>
      <c r="E38">
        <v>126</v>
      </c>
      <c r="F38">
        <v>127</v>
      </c>
      <c r="G38">
        <v>133</v>
      </c>
      <c r="H38">
        <v>112</v>
      </c>
      <c r="I38">
        <v>120</v>
      </c>
      <c r="J38">
        <v>120</v>
      </c>
      <c r="K38">
        <v>127</v>
      </c>
      <c r="L38">
        <v>125</v>
      </c>
      <c r="M38">
        <v>119</v>
      </c>
      <c r="N38">
        <v>124</v>
      </c>
    </row>
    <row r="39" spans="1:15">
      <c r="A39" t="s">
        <v>8</v>
      </c>
      <c r="B39">
        <v>158</v>
      </c>
      <c r="C39">
        <v>164</v>
      </c>
      <c r="D39">
        <v>164</v>
      </c>
      <c r="E39">
        <v>164</v>
      </c>
      <c r="F39">
        <v>164</v>
      </c>
      <c r="G39">
        <v>164</v>
      </c>
      <c r="H39">
        <v>175</v>
      </c>
      <c r="I39">
        <v>157</v>
      </c>
      <c r="J39">
        <v>157</v>
      </c>
      <c r="K39">
        <v>157</v>
      </c>
      <c r="L39">
        <v>157</v>
      </c>
      <c r="M39">
        <v>157</v>
      </c>
      <c r="N39">
        <v>161</v>
      </c>
    </row>
    <row r="40" spans="1:15">
      <c r="A40" t="s">
        <v>9</v>
      </c>
      <c r="B40">
        <v>295</v>
      </c>
      <c r="C40">
        <v>304</v>
      </c>
      <c r="D40">
        <v>298</v>
      </c>
      <c r="E40">
        <v>302</v>
      </c>
      <c r="F40">
        <v>311</v>
      </c>
      <c r="G40">
        <v>311</v>
      </c>
      <c r="H40">
        <v>314</v>
      </c>
      <c r="I40">
        <v>311</v>
      </c>
      <c r="J40">
        <v>319</v>
      </c>
      <c r="K40">
        <v>307</v>
      </c>
      <c r="L40">
        <v>311</v>
      </c>
      <c r="M40">
        <v>311</v>
      </c>
      <c r="N40">
        <v>308</v>
      </c>
    </row>
    <row r="41" spans="1:15">
      <c r="A41" t="s">
        <v>10</v>
      </c>
      <c r="B41" t="s">
        <v>4</v>
      </c>
      <c r="C41">
        <v>215</v>
      </c>
      <c r="D41">
        <v>215</v>
      </c>
      <c r="E41">
        <v>215</v>
      </c>
      <c r="F41">
        <v>215</v>
      </c>
      <c r="G41">
        <v>215</v>
      </c>
      <c r="H41">
        <v>215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228</v>
      </c>
    </row>
    <row r="42" spans="1:15">
      <c r="A42" t="s">
        <v>12</v>
      </c>
      <c r="B42">
        <v>219</v>
      </c>
      <c r="C42">
        <v>229</v>
      </c>
      <c r="D42">
        <v>198</v>
      </c>
      <c r="E42">
        <v>201</v>
      </c>
      <c r="F42">
        <v>224</v>
      </c>
      <c r="G42">
        <v>247</v>
      </c>
      <c r="H42">
        <v>235</v>
      </c>
      <c r="I42">
        <v>250</v>
      </c>
      <c r="J42">
        <v>250</v>
      </c>
      <c r="K42">
        <v>250</v>
      </c>
      <c r="L42">
        <v>253</v>
      </c>
      <c r="M42">
        <v>264</v>
      </c>
      <c r="N42">
        <v>235</v>
      </c>
    </row>
    <row r="43" spans="1:15">
      <c r="A43" t="s">
        <v>13</v>
      </c>
      <c r="B43">
        <v>399</v>
      </c>
      <c r="C43">
        <v>405</v>
      </c>
      <c r="D43">
        <v>401</v>
      </c>
      <c r="E43">
        <v>401</v>
      </c>
      <c r="F43">
        <v>401</v>
      </c>
      <c r="G43">
        <v>401</v>
      </c>
      <c r="H43">
        <v>408</v>
      </c>
      <c r="I43">
        <v>410</v>
      </c>
      <c r="J43">
        <v>411</v>
      </c>
      <c r="K43">
        <v>411</v>
      </c>
      <c r="L43">
        <v>411</v>
      </c>
      <c r="M43">
        <v>411</v>
      </c>
      <c r="N43">
        <v>405</v>
      </c>
    </row>
    <row r="44" spans="1:15">
      <c r="A44" t="s">
        <v>14</v>
      </c>
      <c r="B44" t="s">
        <v>4</v>
      </c>
      <c r="C44">
        <v>145</v>
      </c>
      <c r="D44">
        <v>154</v>
      </c>
      <c r="E44">
        <v>156</v>
      </c>
      <c r="F44">
        <v>159</v>
      </c>
      <c r="H44">
        <v>154</v>
      </c>
      <c r="I44">
        <v>165</v>
      </c>
      <c r="J44">
        <v>165</v>
      </c>
      <c r="K44">
        <v>178</v>
      </c>
      <c r="L44">
        <v>166</v>
      </c>
      <c r="M44">
        <v>162</v>
      </c>
      <c r="N44">
        <v>181</v>
      </c>
      <c r="O44">
        <v>162</v>
      </c>
    </row>
    <row r="45" spans="1:15">
      <c r="A45" t="s">
        <v>15</v>
      </c>
      <c r="B45">
        <v>100</v>
      </c>
      <c r="C45">
        <v>100</v>
      </c>
      <c r="D45">
        <v>100</v>
      </c>
      <c r="N45">
        <v>100</v>
      </c>
    </row>
    <row r="46" spans="1:15">
      <c r="A46" t="s">
        <v>17</v>
      </c>
    </row>
    <row r="47" spans="1:15">
      <c r="A47" t="s">
        <v>16</v>
      </c>
      <c r="B47">
        <v>132</v>
      </c>
      <c r="C47">
        <v>139</v>
      </c>
      <c r="D47">
        <v>151</v>
      </c>
      <c r="E47">
        <v>155</v>
      </c>
      <c r="F47">
        <v>148</v>
      </c>
      <c r="G47">
        <v>148</v>
      </c>
      <c r="H47">
        <v>150</v>
      </c>
      <c r="I47">
        <v>154</v>
      </c>
      <c r="J47">
        <v>155</v>
      </c>
      <c r="K47">
        <v>155</v>
      </c>
      <c r="L47">
        <v>156</v>
      </c>
      <c r="M47">
        <v>160</v>
      </c>
      <c r="N47">
        <v>150</v>
      </c>
    </row>
    <row r="48" spans="1:15">
      <c r="A48" t="s">
        <v>18</v>
      </c>
      <c r="B48">
        <v>216</v>
      </c>
      <c r="C48">
        <v>218</v>
      </c>
      <c r="D48">
        <v>218</v>
      </c>
      <c r="E48">
        <v>219</v>
      </c>
      <c r="F48">
        <v>222</v>
      </c>
      <c r="G48">
        <v>213</v>
      </c>
      <c r="H48">
        <v>220</v>
      </c>
      <c r="I48">
        <v>218</v>
      </c>
      <c r="J48">
        <v>214</v>
      </c>
      <c r="K48">
        <v>214</v>
      </c>
      <c r="L48">
        <v>214</v>
      </c>
      <c r="M48">
        <v>214</v>
      </c>
      <c r="N48">
        <v>217</v>
      </c>
    </row>
    <row r="49" spans="1:16">
      <c r="A49" t="s">
        <v>19</v>
      </c>
      <c r="B49" t="s">
        <v>20</v>
      </c>
      <c r="C49">
        <v>128</v>
      </c>
      <c r="D49">
        <v>131</v>
      </c>
      <c r="E49">
        <v>128</v>
      </c>
      <c r="F49">
        <v>128</v>
      </c>
      <c r="G49">
        <v>128</v>
      </c>
      <c r="H49">
        <v>128</v>
      </c>
      <c r="I49">
        <v>130</v>
      </c>
      <c r="J49">
        <v>132</v>
      </c>
      <c r="K49">
        <v>131</v>
      </c>
      <c r="L49">
        <v>132</v>
      </c>
      <c r="M49">
        <v>129</v>
      </c>
      <c r="N49">
        <v>130</v>
      </c>
      <c r="O49">
        <v>130</v>
      </c>
    </row>
    <row r="50" spans="1:16">
      <c r="A50" t="s">
        <v>54</v>
      </c>
      <c r="B50">
        <v>180</v>
      </c>
      <c r="C50">
        <v>178</v>
      </c>
      <c r="D50">
        <v>183</v>
      </c>
      <c r="E50">
        <v>191</v>
      </c>
      <c r="F50">
        <v>182</v>
      </c>
      <c r="G50">
        <v>177</v>
      </c>
      <c r="H50">
        <v>178</v>
      </c>
      <c r="I50">
        <v>172</v>
      </c>
      <c r="J50">
        <v>177</v>
      </c>
      <c r="K50">
        <v>185</v>
      </c>
      <c r="L50">
        <v>190</v>
      </c>
      <c r="M50">
        <v>157</v>
      </c>
      <c r="N50">
        <v>179</v>
      </c>
    </row>
    <row r="51" spans="1:16">
      <c r="A51" t="s">
        <v>21</v>
      </c>
      <c r="B51">
        <v>217</v>
      </c>
      <c r="C51">
        <v>217</v>
      </c>
      <c r="D51">
        <v>217</v>
      </c>
      <c r="E51">
        <v>217</v>
      </c>
      <c r="F51">
        <v>217</v>
      </c>
      <c r="G51">
        <v>217</v>
      </c>
      <c r="H51">
        <v>217</v>
      </c>
      <c r="I51">
        <v>217</v>
      </c>
      <c r="J51">
        <v>217</v>
      </c>
      <c r="K51">
        <v>217</v>
      </c>
      <c r="L51">
        <v>217</v>
      </c>
      <c r="M51">
        <v>217</v>
      </c>
      <c r="N51">
        <v>217</v>
      </c>
    </row>
    <row r="52" spans="1:16">
      <c r="A52" t="s">
        <v>22</v>
      </c>
      <c r="B52" t="s">
        <v>4</v>
      </c>
      <c r="C52">
        <v>185</v>
      </c>
      <c r="D52">
        <v>188</v>
      </c>
      <c r="E52">
        <v>178</v>
      </c>
      <c r="F52">
        <v>183</v>
      </c>
      <c r="G52">
        <v>189</v>
      </c>
      <c r="H52">
        <v>189</v>
      </c>
      <c r="K52">
        <v>203</v>
      </c>
      <c r="L52">
        <v>192</v>
      </c>
      <c r="M52">
        <v>191</v>
      </c>
      <c r="N52">
        <v>210</v>
      </c>
      <c r="O52">
        <v>191</v>
      </c>
    </row>
    <row r="53" spans="1:16">
      <c r="A53" t="s">
        <v>52</v>
      </c>
      <c r="B53">
        <v>220</v>
      </c>
      <c r="C53">
        <v>238</v>
      </c>
      <c r="D53">
        <v>205</v>
      </c>
      <c r="E53">
        <v>201</v>
      </c>
      <c r="F53">
        <v>218</v>
      </c>
      <c r="G53">
        <v>227</v>
      </c>
      <c r="H53">
        <v>233</v>
      </c>
      <c r="I53">
        <v>233</v>
      </c>
      <c r="J53">
        <v>250</v>
      </c>
      <c r="M53">
        <v>259</v>
      </c>
      <c r="N53">
        <v>228</v>
      </c>
    </row>
    <row r="54" spans="1:16">
      <c r="A54" t="s">
        <v>23</v>
      </c>
      <c r="B54" t="s">
        <v>24</v>
      </c>
      <c r="C54">
        <v>170</v>
      </c>
      <c r="D54">
        <v>173</v>
      </c>
      <c r="E54">
        <v>182</v>
      </c>
      <c r="F54">
        <v>199</v>
      </c>
      <c r="G54">
        <v>182</v>
      </c>
      <c r="H54">
        <v>185</v>
      </c>
      <c r="I54">
        <v>198</v>
      </c>
      <c r="J54">
        <v>182</v>
      </c>
      <c r="K54">
        <v>192</v>
      </c>
      <c r="L54">
        <v>188</v>
      </c>
      <c r="M54">
        <v>207</v>
      </c>
      <c r="N54">
        <v>169</v>
      </c>
      <c r="O54">
        <v>186</v>
      </c>
    </row>
    <row r="55" spans="1:16">
      <c r="A55" t="s">
        <v>25</v>
      </c>
      <c r="B55" t="s">
        <v>26</v>
      </c>
      <c r="C55" t="s">
        <v>2</v>
      </c>
      <c r="D55">
        <v>192</v>
      </c>
      <c r="E55">
        <v>197</v>
      </c>
      <c r="F55">
        <v>194</v>
      </c>
      <c r="G55">
        <v>202</v>
      </c>
      <c r="H55">
        <v>208</v>
      </c>
      <c r="I55">
        <v>206</v>
      </c>
      <c r="J55">
        <v>210</v>
      </c>
      <c r="K55">
        <v>209</v>
      </c>
      <c r="L55">
        <v>211</v>
      </c>
      <c r="M55">
        <v>207</v>
      </c>
      <c r="N55">
        <v>208</v>
      </c>
      <c r="O55">
        <v>210</v>
      </c>
      <c r="P55">
        <v>204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C18D-1A59-BE48-8C87-FA9FE2554224}">
  <dimension ref="A1:AD95"/>
  <sheetViews>
    <sheetView topLeftCell="L1" zoomScale="75" workbookViewId="0">
      <selection activeCell="AD3" sqref="AD3:AD24"/>
    </sheetView>
  </sheetViews>
  <sheetFormatPr baseColWidth="10" defaultRowHeight="16"/>
  <sheetData>
    <row r="1" spans="1:30" ht="24">
      <c r="A1" s="4" t="s">
        <v>43</v>
      </c>
      <c r="B1" s="5" t="s">
        <v>29</v>
      </c>
      <c r="C1" s="5" t="s">
        <v>30</v>
      </c>
      <c r="D1" s="5" t="s">
        <v>41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2</v>
      </c>
      <c r="P1" s="10" t="s">
        <v>63</v>
      </c>
      <c r="Q1" s="10"/>
    </row>
    <row r="2" spans="1:30">
      <c r="A2" s="1" t="s">
        <v>3</v>
      </c>
      <c r="B2">
        <v>153.095</v>
      </c>
      <c r="C2">
        <v>156.78</v>
      </c>
      <c r="D2">
        <v>156.59</v>
      </c>
      <c r="E2">
        <v>157.5</v>
      </c>
      <c r="F2">
        <v>159.88499999999999</v>
      </c>
      <c r="G2">
        <v>166.90499999999997</v>
      </c>
      <c r="H2">
        <v>170.05</v>
      </c>
      <c r="I2">
        <v>179.54499999999999</v>
      </c>
      <c r="J2">
        <v>176.14</v>
      </c>
      <c r="K2">
        <v>170.70499999999998</v>
      </c>
      <c r="L2">
        <v>175.01999999999998</v>
      </c>
      <c r="M2">
        <v>184.44</v>
      </c>
      <c r="N2">
        <v>167.22</v>
      </c>
      <c r="P2" s="6"/>
      <c r="Q2" s="6" t="s">
        <v>80</v>
      </c>
      <c r="R2" s="7" t="s">
        <v>29</v>
      </c>
      <c r="S2" s="7" t="s">
        <v>30</v>
      </c>
      <c r="T2" s="7" t="s">
        <v>41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  <c r="Z2" s="6" t="s">
        <v>37</v>
      </c>
      <c r="AA2" s="6" t="s">
        <v>38</v>
      </c>
      <c r="AB2" s="6" t="s">
        <v>39</v>
      </c>
      <c r="AC2" s="6" t="s">
        <v>40</v>
      </c>
      <c r="AD2" s="6" t="s">
        <v>2</v>
      </c>
    </row>
    <row r="3" spans="1:30">
      <c r="A3" s="1" t="s">
        <v>5</v>
      </c>
      <c r="B3">
        <v>119.58499999999999</v>
      </c>
      <c r="C3">
        <v>122.19500000000001</v>
      </c>
      <c r="D3">
        <v>120.54499999999999</v>
      </c>
      <c r="E3">
        <v>126.38</v>
      </c>
      <c r="F3">
        <v>118.08</v>
      </c>
      <c r="G3">
        <v>128.44</v>
      </c>
      <c r="H3">
        <v>126.8</v>
      </c>
      <c r="J3">
        <v>122.91999999999999</v>
      </c>
      <c r="K3">
        <v>140.17000000000002</v>
      </c>
      <c r="L3">
        <v>142.82499999999999</v>
      </c>
      <c r="M3">
        <v>139.435</v>
      </c>
      <c r="N3">
        <v>127.94</v>
      </c>
      <c r="P3" s="8" t="s">
        <v>56</v>
      </c>
      <c r="Q3" s="8" t="s">
        <v>81</v>
      </c>
      <c r="R3" s="9">
        <f>AVERAGE(B2,B26,B50,B74)</f>
        <v>191.565</v>
      </c>
      <c r="S3" s="9">
        <f t="shared" ref="S3:AD18" si="0">AVERAGE(C2,C26,C50,C74)</f>
        <v>193.92875000000001</v>
      </c>
      <c r="T3" s="9">
        <f t="shared" si="0"/>
        <v>196.66</v>
      </c>
      <c r="U3" s="9">
        <f t="shared" si="0"/>
        <v>190.73124999999999</v>
      </c>
      <c r="V3" s="9">
        <f t="shared" si="0"/>
        <v>200.6275</v>
      </c>
      <c r="W3" s="9">
        <f t="shared" si="0"/>
        <v>204.30500000000001</v>
      </c>
      <c r="X3" s="9">
        <f t="shared" si="0"/>
        <v>203.58125000000001</v>
      </c>
      <c r="Y3" s="9">
        <f t="shared" si="0"/>
        <v>205.06874999999999</v>
      </c>
      <c r="Z3" s="9">
        <f t="shared" si="0"/>
        <v>202.6575</v>
      </c>
      <c r="AA3" s="9">
        <f t="shared" si="0"/>
        <v>208.5975</v>
      </c>
      <c r="AB3" s="9">
        <f t="shared" si="0"/>
        <v>211.85749999999999</v>
      </c>
      <c r="AC3" s="9">
        <f t="shared" si="0"/>
        <v>215.405</v>
      </c>
      <c r="AD3" s="32">
        <f t="shared" si="0"/>
        <v>202.08208333333332</v>
      </c>
    </row>
    <row r="4" spans="1:30">
      <c r="A4" s="1" t="s">
        <v>6</v>
      </c>
      <c r="B4">
        <v>116.13499999999999</v>
      </c>
      <c r="C4">
        <v>117.935</v>
      </c>
      <c r="D4">
        <v>123.32</v>
      </c>
      <c r="E4">
        <v>121.815</v>
      </c>
      <c r="F4">
        <v>132.92500000000001</v>
      </c>
      <c r="G4">
        <v>133</v>
      </c>
      <c r="H4">
        <v>135.505</v>
      </c>
      <c r="I4">
        <v>135.5</v>
      </c>
      <c r="J4">
        <v>131.84</v>
      </c>
      <c r="K4">
        <v>129.38499999999999</v>
      </c>
      <c r="L4">
        <v>127.02</v>
      </c>
      <c r="M4">
        <v>128.685</v>
      </c>
      <c r="N4">
        <v>127.755</v>
      </c>
      <c r="P4" s="8" t="s">
        <v>5</v>
      </c>
      <c r="Q4" s="8" t="s">
        <v>82</v>
      </c>
      <c r="R4" s="9">
        <f t="shared" ref="R4:R24" si="1">AVERAGE(B3,B27,B51,B75)</f>
        <v>161.41500000000002</v>
      </c>
      <c r="S4" s="9">
        <f t="shared" si="0"/>
        <v>167.03750000000002</v>
      </c>
      <c r="T4" s="9">
        <f t="shared" si="0"/>
        <v>168.27625</v>
      </c>
      <c r="U4" s="9">
        <f t="shared" si="0"/>
        <v>179.57500000000002</v>
      </c>
      <c r="V4" s="9">
        <f t="shared" si="0"/>
        <v>171.54124999999999</v>
      </c>
      <c r="W4" s="9">
        <f t="shared" si="0"/>
        <v>171.55124999999998</v>
      </c>
      <c r="X4" s="9">
        <f t="shared" si="0"/>
        <v>176.79666666666665</v>
      </c>
      <c r="Y4" s="9">
        <f t="shared" si="0"/>
        <v>190.73166666666668</v>
      </c>
      <c r="Z4" s="9">
        <f t="shared" si="0"/>
        <v>169.10000000000002</v>
      </c>
      <c r="AA4" s="9">
        <f t="shared" si="0"/>
        <v>176.2825</v>
      </c>
      <c r="AB4" s="9">
        <f t="shared" si="0"/>
        <v>175.37833333333333</v>
      </c>
      <c r="AC4" s="9">
        <f t="shared" si="0"/>
        <v>182.44749999999999</v>
      </c>
      <c r="AD4" s="32">
        <f t="shared" si="0"/>
        <v>172.31424999999999</v>
      </c>
    </row>
    <row r="5" spans="1:30">
      <c r="A5" s="1" t="s">
        <v>7</v>
      </c>
      <c r="B5">
        <v>96.594999999999999</v>
      </c>
      <c r="C5">
        <v>105.11</v>
      </c>
      <c r="D5">
        <v>102.69</v>
      </c>
      <c r="E5">
        <v>101.35499999999999</v>
      </c>
      <c r="F5">
        <v>97.884999999999991</v>
      </c>
      <c r="G5">
        <v>100.09</v>
      </c>
      <c r="H5">
        <v>101.46000000000001</v>
      </c>
      <c r="I5">
        <v>104.30500000000001</v>
      </c>
      <c r="J5">
        <v>104.88499999999999</v>
      </c>
      <c r="L5">
        <v>105.89500000000001</v>
      </c>
      <c r="M5">
        <v>107.815</v>
      </c>
      <c r="N5">
        <v>102.55500000000001</v>
      </c>
      <c r="P5" s="8" t="s">
        <v>6</v>
      </c>
      <c r="Q5" s="8" t="s">
        <v>83</v>
      </c>
      <c r="R5" s="9">
        <f t="shared" si="1"/>
        <v>161.04874999999998</v>
      </c>
      <c r="S5" s="9">
        <f t="shared" si="0"/>
        <v>169.5275</v>
      </c>
      <c r="T5" s="9">
        <f t="shared" si="0"/>
        <v>170.57624999999999</v>
      </c>
      <c r="U5" s="9">
        <f t="shared" si="0"/>
        <v>165.47874999999999</v>
      </c>
      <c r="V5" s="9">
        <f t="shared" si="0"/>
        <v>159.60499999999999</v>
      </c>
      <c r="W5" s="9">
        <f t="shared" si="0"/>
        <v>161.30500000000001</v>
      </c>
      <c r="X5" s="9">
        <f t="shared" si="0"/>
        <v>178.55374999999998</v>
      </c>
      <c r="Y5" s="9">
        <f t="shared" si="0"/>
        <v>174.54250000000002</v>
      </c>
      <c r="Z5" s="9">
        <f t="shared" si="0"/>
        <v>176.78375</v>
      </c>
      <c r="AA5" s="9">
        <f t="shared" si="0"/>
        <v>173.54249999999999</v>
      </c>
      <c r="AB5" s="9">
        <f t="shared" si="0"/>
        <v>171.09</v>
      </c>
      <c r="AC5" s="9">
        <f t="shared" si="0"/>
        <v>169.31</v>
      </c>
      <c r="AD5" s="32">
        <f t="shared" si="0"/>
        <v>170.94854166666667</v>
      </c>
    </row>
    <row r="6" spans="1:30">
      <c r="A6" s="1" t="s">
        <v>8</v>
      </c>
      <c r="B6">
        <v>126.13500000000001</v>
      </c>
      <c r="C6">
        <v>126.81</v>
      </c>
      <c r="D6">
        <v>131.32</v>
      </c>
      <c r="E6">
        <v>131.32</v>
      </c>
      <c r="F6">
        <v>128.59</v>
      </c>
      <c r="G6">
        <v>131.32</v>
      </c>
      <c r="J6">
        <v>136.92000000000002</v>
      </c>
      <c r="N6">
        <v>130.345</v>
      </c>
      <c r="P6" s="8" t="s">
        <v>7</v>
      </c>
      <c r="Q6" s="8" t="s">
        <v>84</v>
      </c>
      <c r="R6" s="9">
        <f t="shared" si="1"/>
        <v>118.8425</v>
      </c>
      <c r="S6" s="9">
        <f t="shared" si="0"/>
        <v>127.17125</v>
      </c>
      <c r="T6" s="9">
        <f t="shared" si="0"/>
        <v>122.12166666666667</v>
      </c>
      <c r="U6" s="9">
        <f t="shared" si="0"/>
        <v>124.70875000000001</v>
      </c>
      <c r="V6" s="9">
        <f t="shared" si="0"/>
        <v>121.00999999999999</v>
      </c>
      <c r="W6" s="9">
        <f t="shared" si="0"/>
        <v>124.74375000000001</v>
      </c>
      <c r="X6" s="9">
        <f t="shared" si="0"/>
        <v>120.68</v>
      </c>
      <c r="Y6" s="9">
        <f t="shared" si="0"/>
        <v>121.38124999999999</v>
      </c>
      <c r="Z6" s="9">
        <f t="shared" si="0"/>
        <v>119.22</v>
      </c>
      <c r="AA6" s="9">
        <f t="shared" si="0"/>
        <v>120.34166666666665</v>
      </c>
      <c r="AB6" s="9">
        <f t="shared" si="0"/>
        <v>119.70625000000001</v>
      </c>
      <c r="AC6" s="9">
        <f t="shared" si="0"/>
        <v>125.97499999999999</v>
      </c>
      <c r="AD6" s="32">
        <f t="shared" si="0"/>
        <v>121.50818181818181</v>
      </c>
    </row>
    <row r="7" spans="1:30">
      <c r="A7" s="1" t="s">
        <v>9</v>
      </c>
      <c r="B7">
        <v>223.285</v>
      </c>
      <c r="C7">
        <v>222.625</v>
      </c>
      <c r="D7">
        <v>234.27500000000001</v>
      </c>
      <c r="E7">
        <v>234.27500000000001</v>
      </c>
      <c r="F7">
        <v>240.07500000000002</v>
      </c>
      <c r="G7">
        <v>239.41499999999999</v>
      </c>
      <c r="H7">
        <v>244.495</v>
      </c>
      <c r="I7">
        <v>244.32</v>
      </c>
      <c r="J7">
        <v>248.68</v>
      </c>
      <c r="K7">
        <v>251.44</v>
      </c>
      <c r="L7">
        <v>253.32</v>
      </c>
      <c r="M7">
        <v>252.33499999999998</v>
      </c>
      <c r="N7">
        <v>240.70999999999998</v>
      </c>
      <c r="P7" s="8" t="s">
        <v>8</v>
      </c>
      <c r="Q7" s="8" t="s">
        <v>85</v>
      </c>
      <c r="R7" s="9">
        <f t="shared" si="1"/>
        <v>146.24</v>
      </c>
      <c r="S7" s="9">
        <f t="shared" si="0"/>
        <v>147.2475</v>
      </c>
      <c r="T7" s="9">
        <f t="shared" si="0"/>
        <v>149.065</v>
      </c>
      <c r="U7" s="9">
        <f t="shared" si="0"/>
        <v>149.94125</v>
      </c>
      <c r="V7" s="9">
        <f t="shared" si="0"/>
        <v>149.20125000000002</v>
      </c>
      <c r="W7" s="9">
        <f t="shared" si="0"/>
        <v>150.80124999999998</v>
      </c>
      <c r="X7" s="9">
        <f t="shared" si="0"/>
        <v>163.66499999999999</v>
      </c>
      <c r="Y7" s="9">
        <f t="shared" si="0"/>
        <v>151.86000000000001</v>
      </c>
      <c r="Z7" s="9">
        <f t="shared" si="0"/>
        <v>148.43666666666667</v>
      </c>
      <c r="AA7" s="9">
        <f t="shared" si="0"/>
        <v>157.00749999999999</v>
      </c>
      <c r="AB7" s="9">
        <f t="shared" si="0"/>
        <v>157.03</v>
      </c>
      <c r="AC7" s="9">
        <f t="shared" si="0"/>
        <v>157.5575</v>
      </c>
      <c r="AD7" s="32">
        <f t="shared" si="0"/>
        <v>149.02364583333335</v>
      </c>
    </row>
    <row r="8" spans="1:30">
      <c r="A8" s="1" t="s">
        <v>10</v>
      </c>
      <c r="B8">
        <v>154.26</v>
      </c>
      <c r="C8">
        <v>155.86000000000001</v>
      </c>
      <c r="D8">
        <v>157.86000000000001</v>
      </c>
      <c r="E8">
        <v>161.66499999999999</v>
      </c>
      <c r="F8">
        <v>160.89499999999998</v>
      </c>
      <c r="G8">
        <v>166.76499999999999</v>
      </c>
      <c r="H8">
        <v>158.81</v>
      </c>
      <c r="I8">
        <v>166.1</v>
      </c>
      <c r="J8">
        <v>168.29500000000002</v>
      </c>
      <c r="K8">
        <v>166.76</v>
      </c>
      <c r="L8">
        <v>170.45500000000001</v>
      </c>
      <c r="M8">
        <v>163.67000000000002</v>
      </c>
      <c r="N8">
        <v>162.62</v>
      </c>
      <c r="P8" s="8" t="s">
        <v>9</v>
      </c>
      <c r="Q8" s="8" t="s">
        <v>86</v>
      </c>
      <c r="R8" s="9">
        <f t="shared" si="1"/>
        <v>278.85000000000002</v>
      </c>
      <c r="S8" s="9">
        <f t="shared" si="0"/>
        <v>282.27750000000003</v>
      </c>
      <c r="T8" s="9">
        <f t="shared" si="0"/>
        <v>283.82499999999999</v>
      </c>
      <c r="U8" s="9">
        <f t="shared" si="0"/>
        <v>291.62</v>
      </c>
      <c r="V8" s="9">
        <f t="shared" si="0"/>
        <v>290.79250000000002</v>
      </c>
      <c r="W8" s="9">
        <f t="shared" si="0"/>
        <v>292.95749999999998</v>
      </c>
      <c r="X8" s="9">
        <f t="shared" si="0"/>
        <v>295.45875000000001</v>
      </c>
      <c r="Y8" s="9">
        <f t="shared" si="0"/>
        <v>297.49249999999995</v>
      </c>
      <c r="Z8" s="9">
        <f t="shared" si="0"/>
        <v>302.09625000000005</v>
      </c>
      <c r="AA8" s="9">
        <f t="shared" si="0"/>
        <v>300.76874999999995</v>
      </c>
      <c r="AB8" s="9">
        <f t="shared" si="0"/>
        <v>303.40374999999995</v>
      </c>
      <c r="AC8" s="9">
        <f t="shared" si="0"/>
        <v>303.75</v>
      </c>
      <c r="AD8" s="32">
        <f t="shared" si="0"/>
        <v>293.34352272727273</v>
      </c>
    </row>
    <row r="9" spans="1:30">
      <c r="A9" s="1" t="s">
        <v>11</v>
      </c>
      <c r="B9">
        <v>115.66499999999999</v>
      </c>
      <c r="C9">
        <v>116.455</v>
      </c>
      <c r="D9">
        <v>105.89</v>
      </c>
      <c r="E9">
        <v>80</v>
      </c>
      <c r="F9">
        <v>80</v>
      </c>
      <c r="G9">
        <v>122</v>
      </c>
      <c r="H9">
        <v>104.5</v>
      </c>
      <c r="I9">
        <v>103.82</v>
      </c>
      <c r="J9">
        <v>99.7</v>
      </c>
      <c r="K9">
        <v>103.75</v>
      </c>
      <c r="L9">
        <v>94</v>
      </c>
      <c r="M9">
        <v>92</v>
      </c>
      <c r="N9">
        <v>101.48</v>
      </c>
      <c r="P9" s="8" t="s">
        <v>57</v>
      </c>
      <c r="Q9" s="8" t="s">
        <v>87</v>
      </c>
      <c r="R9" s="9">
        <f t="shared" si="1"/>
        <v>189.27249999999998</v>
      </c>
      <c r="S9" s="9">
        <f t="shared" si="0"/>
        <v>187.965</v>
      </c>
      <c r="T9" s="9">
        <f t="shared" si="0"/>
        <v>189.22624999999999</v>
      </c>
      <c r="U9" s="9">
        <f t="shared" si="0"/>
        <v>188.98874999999998</v>
      </c>
      <c r="V9" s="9">
        <f t="shared" si="0"/>
        <v>188.41374999999999</v>
      </c>
      <c r="W9" s="9">
        <f t="shared" si="0"/>
        <v>189.54374999999999</v>
      </c>
      <c r="X9" s="9">
        <f t="shared" si="0"/>
        <v>199.35750000000002</v>
      </c>
      <c r="Y9" s="9">
        <f t="shared" si="0"/>
        <v>197.595</v>
      </c>
      <c r="Z9" s="9">
        <f t="shared" si="0"/>
        <v>223.10500000000002</v>
      </c>
      <c r="AA9" s="9">
        <f t="shared" si="0"/>
        <v>200.8183333333333</v>
      </c>
      <c r="AB9" s="9">
        <f t="shared" si="0"/>
        <v>203.23833333333334</v>
      </c>
      <c r="AC9" s="9">
        <f t="shared" si="0"/>
        <v>189.37625</v>
      </c>
      <c r="AD9" s="32">
        <f t="shared" si="0"/>
        <v>195.41552083333335</v>
      </c>
    </row>
    <row r="10" spans="1:30">
      <c r="A10" s="1" t="s">
        <v>12</v>
      </c>
      <c r="B10">
        <v>169.285</v>
      </c>
      <c r="C10">
        <v>168.81</v>
      </c>
      <c r="D10">
        <v>164.97</v>
      </c>
      <c r="E10">
        <v>150.875</v>
      </c>
      <c r="F10">
        <v>157.5</v>
      </c>
      <c r="G10">
        <v>157.5</v>
      </c>
      <c r="H10">
        <v>156.08499999999998</v>
      </c>
      <c r="I10">
        <v>157</v>
      </c>
      <c r="J10">
        <v>163.75</v>
      </c>
      <c r="K10">
        <v>163.75</v>
      </c>
      <c r="L10">
        <v>163.75</v>
      </c>
      <c r="M10">
        <v>164.625</v>
      </c>
      <c r="N10">
        <v>161.49</v>
      </c>
      <c r="P10" s="8" t="s">
        <v>11</v>
      </c>
      <c r="Q10" s="8" t="s">
        <v>88</v>
      </c>
      <c r="R10" s="9">
        <f t="shared" si="1"/>
        <v>124</v>
      </c>
      <c r="S10" s="9">
        <f t="shared" si="0"/>
        <v>126.25999999999999</v>
      </c>
      <c r="T10" s="9">
        <f t="shared" si="0"/>
        <v>129.7775</v>
      </c>
      <c r="U10" s="9">
        <f t="shared" si="0"/>
        <v>113.215</v>
      </c>
      <c r="V10" s="9">
        <f t="shared" si="0"/>
        <v>113.4375</v>
      </c>
      <c r="W10" s="9">
        <f t="shared" si="0"/>
        <v>133.5325</v>
      </c>
      <c r="X10" s="9">
        <f t="shared" si="0"/>
        <v>127.0675</v>
      </c>
      <c r="Y10" s="9">
        <f t="shared" si="0"/>
        <v>122.55249999999999</v>
      </c>
      <c r="Z10" s="9">
        <f t="shared" si="0"/>
        <v>114.07666666666667</v>
      </c>
      <c r="AA10" s="9">
        <f t="shared" si="0"/>
        <v>125.3425</v>
      </c>
      <c r="AB10" s="9">
        <f t="shared" si="0"/>
        <v>125.09666666666668</v>
      </c>
      <c r="AC10" s="9">
        <f t="shared" si="0"/>
        <v>125.815</v>
      </c>
      <c r="AD10" s="32">
        <f t="shared" si="0"/>
        <v>121.34166666666668</v>
      </c>
    </row>
    <row r="11" spans="1:30">
      <c r="A11" s="1" t="s">
        <v>13</v>
      </c>
      <c r="B11">
        <v>299.85500000000002</v>
      </c>
      <c r="C11">
        <v>304.31</v>
      </c>
      <c r="D11">
        <v>312.185</v>
      </c>
      <c r="E11">
        <v>318.875</v>
      </c>
      <c r="F11">
        <v>320.94</v>
      </c>
      <c r="G11">
        <v>323.375</v>
      </c>
      <c r="H11">
        <v>324.24</v>
      </c>
      <c r="I11">
        <v>328.96000000000004</v>
      </c>
      <c r="J11">
        <v>332.04999999999995</v>
      </c>
      <c r="K11">
        <v>334.81</v>
      </c>
      <c r="L11">
        <v>335.43</v>
      </c>
      <c r="M11">
        <v>342.65999999999997</v>
      </c>
      <c r="N11">
        <v>323.14</v>
      </c>
      <c r="P11" s="8" t="s">
        <v>12</v>
      </c>
      <c r="Q11" s="8" t="s">
        <v>89</v>
      </c>
      <c r="R11" s="9">
        <f t="shared" si="1"/>
        <v>191.91125</v>
      </c>
      <c r="S11" s="9">
        <f t="shared" si="0"/>
        <v>194.07749999999999</v>
      </c>
      <c r="T11" s="9">
        <f t="shared" si="0"/>
        <v>185.99250000000001</v>
      </c>
      <c r="U11" s="9">
        <f t="shared" si="0"/>
        <v>186.21875</v>
      </c>
      <c r="V11" s="9">
        <f t="shared" si="0"/>
        <v>186.625</v>
      </c>
      <c r="W11" s="9">
        <f t="shared" si="0"/>
        <v>190.875</v>
      </c>
      <c r="X11" s="9">
        <f t="shared" si="0"/>
        <v>203.83375000000001</v>
      </c>
      <c r="Y11" s="9">
        <f t="shared" si="0"/>
        <v>209.40625</v>
      </c>
      <c r="Z11" s="9">
        <f t="shared" si="0"/>
        <v>216.55375000000001</v>
      </c>
      <c r="AA11" s="9">
        <f t="shared" si="0"/>
        <v>217.8125</v>
      </c>
      <c r="AB11" s="9">
        <f t="shared" si="0"/>
        <v>200.71333333333334</v>
      </c>
      <c r="AC11" s="9">
        <f t="shared" si="0"/>
        <v>218.47750000000002</v>
      </c>
      <c r="AD11" s="32">
        <f t="shared" si="0"/>
        <v>200.51875000000001</v>
      </c>
    </row>
    <row r="12" spans="1:30">
      <c r="A12" s="1" t="s">
        <v>14</v>
      </c>
      <c r="B12">
        <v>107.27000000000001</v>
      </c>
      <c r="C12">
        <v>109.955</v>
      </c>
      <c r="D12">
        <v>120.965</v>
      </c>
      <c r="E12">
        <v>121.05</v>
      </c>
      <c r="F12">
        <v>129.38999999999999</v>
      </c>
      <c r="H12">
        <v>133.51499999999999</v>
      </c>
      <c r="I12">
        <v>130.44999999999999</v>
      </c>
      <c r="J12">
        <v>130.91</v>
      </c>
      <c r="K12">
        <v>134.91</v>
      </c>
      <c r="L12">
        <v>122.75</v>
      </c>
      <c r="M12">
        <v>136.995</v>
      </c>
      <c r="N12">
        <v>125.28999999999999</v>
      </c>
      <c r="P12" s="8" t="s">
        <v>13</v>
      </c>
      <c r="Q12" s="8" t="s">
        <v>90</v>
      </c>
      <c r="R12" s="9">
        <f t="shared" si="1"/>
        <v>379.125</v>
      </c>
      <c r="S12" s="9">
        <f t="shared" si="0"/>
        <v>384.02625</v>
      </c>
      <c r="T12" s="9">
        <f t="shared" si="0"/>
        <v>387.30375000000004</v>
      </c>
      <c r="U12" s="9">
        <f t="shared" si="0"/>
        <v>392.01499999999999</v>
      </c>
      <c r="V12" s="9">
        <f t="shared" si="0"/>
        <v>396.64499999999998</v>
      </c>
      <c r="W12" s="9">
        <f t="shared" si="0"/>
        <v>400.70749999999998</v>
      </c>
      <c r="X12" s="9">
        <f t="shared" si="0"/>
        <v>403.11624999999998</v>
      </c>
      <c r="Y12" s="9">
        <f t="shared" si="0"/>
        <v>408.45125000000002</v>
      </c>
      <c r="Z12" s="9">
        <f t="shared" si="0"/>
        <v>411.97749999999996</v>
      </c>
      <c r="AA12" s="9">
        <f t="shared" si="0"/>
        <v>416.77125000000001</v>
      </c>
      <c r="AB12" s="9">
        <f t="shared" si="0"/>
        <v>422.16874999999999</v>
      </c>
      <c r="AC12" s="9">
        <f t="shared" si="0"/>
        <v>423.70624999999995</v>
      </c>
      <c r="AD12" s="32">
        <f t="shared" si="0"/>
        <v>402.11572916666665</v>
      </c>
    </row>
    <row r="13" spans="1:30">
      <c r="A13" s="1" t="s">
        <v>15</v>
      </c>
      <c r="B13">
        <v>90</v>
      </c>
      <c r="C13">
        <v>95</v>
      </c>
      <c r="D13">
        <v>90</v>
      </c>
      <c r="E13">
        <v>90</v>
      </c>
      <c r="F13">
        <v>90</v>
      </c>
      <c r="G13">
        <v>90</v>
      </c>
      <c r="H13">
        <v>117.5</v>
      </c>
      <c r="I13">
        <v>120</v>
      </c>
      <c r="J13">
        <v>120</v>
      </c>
      <c r="K13">
        <v>123.75</v>
      </c>
      <c r="L13">
        <v>130</v>
      </c>
      <c r="M13">
        <v>130</v>
      </c>
      <c r="N13">
        <v>107.19</v>
      </c>
      <c r="P13" s="8" t="s">
        <v>58</v>
      </c>
      <c r="Q13" s="8" t="s">
        <v>91</v>
      </c>
      <c r="R13" s="9">
        <f t="shared" si="1"/>
        <v>138.935</v>
      </c>
      <c r="S13" s="9">
        <f t="shared" si="0"/>
        <v>141.70249999999999</v>
      </c>
      <c r="T13" s="9">
        <f t="shared" si="0"/>
        <v>148.77124999999998</v>
      </c>
      <c r="U13" s="9">
        <f t="shared" si="0"/>
        <v>147.80124999999998</v>
      </c>
      <c r="V13" s="9">
        <f t="shared" si="0"/>
        <v>141.16</v>
      </c>
      <c r="W13" s="9">
        <f t="shared" si="0"/>
        <v>159.94500000000002</v>
      </c>
      <c r="X13" s="9">
        <f t="shared" si="0"/>
        <v>155.56375</v>
      </c>
      <c r="Y13" s="9">
        <f t="shared" si="0"/>
        <v>156.02375000000001</v>
      </c>
      <c r="Z13" s="9">
        <f t="shared" si="0"/>
        <v>159.89750000000001</v>
      </c>
      <c r="AA13" s="9">
        <f t="shared" si="0"/>
        <v>157.85874999999999</v>
      </c>
      <c r="AB13" s="9">
        <f t="shared" si="0"/>
        <v>155.16374999999999</v>
      </c>
      <c r="AC13" s="9">
        <f t="shared" si="0"/>
        <v>164.76875000000001</v>
      </c>
      <c r="AD13" s="32">
        <f t="shared" si="0"/>
        <v>152.25187499999998</v>
      </c>
    </row>
    <row r="14" spans="1:30">
      <c r="A14" s="1" t="s">
        <v>16</v>
      </c>
      <c r="B14">
        <v>99.41</v>
      </c>
      <c r="D14">
        <v>106.065</v>
      </c>
      <c r="E14">
        <v>104.875</v>
      </c>
      <c r="F14">
        <v>107.345</v>
      </c>
      <c r="G14">
        <v>110.78999999999999</v>
      </c>
      <c r="H14">
        <v>110.07499999999999</v>
      </c>
      <c r="I14">
        <v>112.08499999999999</v>
      </c>
      <c r="J14">
        <v>107.685</v>
      </c>
      <c r="K14">
        <v>113.38499999999999</v>
      </c>
      <c r="L14">
        <v>118.13499999999999</v>
      </c>
      <c r="N14">
        <v>108.985</v>
      </c>
      <c r="P14" s="8" t="s">
        <v>15</v>
      </c>
      <c r="Q14" s="8" t="s">
        <v>92</v>
      </c>
      <c r="R14" s="9">
        <f t="shared" si="1"/>
        <v>119.16666666666667</v>
      </c>
      <c r="S14" s="9">
        <f t="shared" si="0"/>
        <v>116.66666666666667</v>
      </c>
      <c r="T14" s="9">
        <f t="shared" si="0"/>
        <v>115</v>
      </c>
      <c r="U14" s="9">
        <f t="shared" si="0"/>
        <v>95</v>
      </c>
      <c r="V14" s="9">
        <f t="shared" si="0"/>
        <v>95</v>
      </c>
      <c r="W14" s="9">
        <f t="shared" si="0"/>
        <v>95</v>
      </c>
      <c r="X14" s="9">
        <f t="shared" si="0"/>
        <v>110</v>
      </c>
      <c r="Y14" s="9">
        <f t="shared" si="0"/>
        <v>112.5</v>
      </c>
      <c r="Z14" s="9">
        <f t="shared" si="0"/>
        <v>110</v>
      </c>
      <c r="AA14" s="9">
        <f t="shared" si="0"/>
        <v>111.875</v>
      </c>
      <c r="AB14" s="9">
        <f t="shared" si="0"/>
        <v>115</v>
      </c>
      <c r="AC14" s="9">
        <f t="shared" si="0"/>
        <v>123.75</v>
      </c>
      <c r="AD14" s="32">
        <f t="shared" si="0"/>
        <v>122.5025</v>
      </c>
    </row>
    <row r="15" spans="1:30">
      <c r="A15" s="1" t="s">
        <v>17</v>
      </c>
      <c r="B15">
        <v>276.17</v>
      </c>
      <c r="C15">
        <v>276.17</v>
      </c>
      <c r="D15">
        <v>276.17</v>
      </c>
      <c r="E15">
        <v>276.17</v>
      </c>
      <c r="F15">
        <v>276.17</v>
      </c>
      <c r="G15">
        <v>276.17</v>
      </c>
      <c r="H15">
        <v>276.17</v>
      </c>
      <c r="I15">
        <v>276.17</v>
      </c>
      <c r="J15">
        <v>276.17</v>
      </c>
      <c r="K15">
        <v>276.17</v>
      </c>
      <c r="L15">
        <v>276.17</v>
      </c>
      <c r="M15">
        <v>277.05</v>
      </c>
      <c r="N15">
        <v>276.24</v>
      </c>
      <c r="P15" s="8" t="s">
        <v>16</v>
      </c>
      <c r="Q15" s="8" t="s">
        <v>101</v>
      </c>
      <c r="R15" s="9">
        <f t="shared" si="1"/>
        <v>136.53874999999999</v>
      </c>
      <c r="S15" s="9">
        <f t="shared" si="0"/>
        <v>150.29333333333332</v>
      </c>
      <c r="T15" s="9">
        <f t="shared" si="0"/>
        <v>143.8725</v>
      </c>
      <c r="U15" s="9">
        <f t="shared" si="0"/>
        <v>143.92750000000001</v>
      </c>
      <c r="V15" s="9">
        <f t="shared" si="0"/>
        <v>143.85624999999999</v>
      </c>
      <c r="W15" s="9">
        <f t="shared" si="0"/>
        <v>145.85749999999999</v>
      </c>
      <c r="X15" s="9">
        <f t="shared" si="0"/>
        <v>150.65625</v>
      </c>
      <c r="Y15" s="9">
        <f t="shared" si="0"/>
        <v>150.54625000000001</v>
      </c>
      <c r="Z15" s="9">
        <f t="shared" si="0"/>
        <v>149.46125000000001</v>
      </c>
      <c r="AA15" s="9">
        <f t="shared" si="0"/>
        <v>150.89750000000001</v>
      </c>
      <c r="AB15" s="9">
        <f t="shared" si="0"/>
        <v>156.16999999999999</v>
      </c>
      <c r="AC15" s="9">
        <f t="shared" si="0"/>
        <v>164.29</v>
      </c>
      <c r="AD15" s="32">
        <f t="shared" si="0"/>
        <v>146.93364583333334</v>
      </c>
    </row>
    <row r="16" spans="1:30">
      <c r="A16" s="1" t="s">
        <v>18</v>
      </c>
      <c r="B16">
        <v>149.32</v>
      </c>
      <c r="C16">
        <v>146.08500000000001</v>
      </c>
      <c r="D16">
        <v>145.85500000000002</v>
      </c>
      <c r="E16">
        <v>154.07499999999999</v>
      </c>
      <c r="F16">
        <v>133.92000000000002</v>
      </c>
      <c r="G16">
        <v>140.93</v>
      </c>
      <c r="H16">
        <v>142.80500000000001</v>
      </c>
      <c r="I16">
        <v>139.69999999999999</v>
      </c>
      <c r="J16">
        <v>152.80500000000001</v>
      </c>
      <c r="K16">
        <v>167.95999999999998</v>
      </c>
      <c r="L16">
        <v>173.45</v>
      </c>
      <c r="M16">
        <v>165.51999999999998</v>
      </c>
      <c r="N16">
        <v>151.035</v>
      </c>
      <c r="P16" s="8" t="s">
        <v>17</v>
      </c>
      <c r="Q16" s="8" t="s">
        <v>93</v>
      </c>
      <c r="R16" s="9">
        <f t="shared" si="1"/>
        <v>247.01750000000001</v>
      </c>
      <c r="S16" s="9">
        <f t="shared" si="0"/>
        <v>250.38249999999999</v>
      </c>
      <c r="T16" s="9">
        <f t="shared" si="0"/>
        <v>253.99250000000001</v>
      </c>
      <c r="U16" s="9">
        <f t="shared" si="0"/>
        <v>255.80875</v>
      </c>
      <c r="V16" s="9">
        <f t="shared" si="0"/>
        <v>257.39125000000001</v>
      </c>
      <c r="W16" s="9">
        <f t="shared" si="0"/>
        <v>259.78625</v>
      </c>
      <c r="X16" s="9">
        <f t="shared" si="0"/>
        <v>259.52875</v>
      </c>
      <c r="Y16" s="9">
        <f t="shared" si="0"/>
        <v>263.40125</v>
      </c>
      <c r="Z16" s="9">
        <f t="shared" si="0"/>
        <v>260.88249999999999</v>
      </c>
      <c r="AA16" s="9">
        <f t="shared" si="0"/>
        <v>272.05500000000001</v>
      </c>
      <c r="AB16" s="9">
        <f t="shared" si="0"/>
        <v>272.36750000000001</v>
      </c>
      <c r="AC16" s="9">
        <f t="shared" si="0"/>
        <v>276.03250000000003</v>
      </c>
      <c r="AD16" s="32">
        <f t="shared" si="0"/>
        <v>260.69927083333334</v>
      </c>
    </row>
    <row r="17" spans="1:30">
      <c r="A17" s="1" t="s">
        <v>19</v>
      </c>
      <c r="B17">
        <v>132.76</v>
      </c>
      <c r="C17">
        <v>136.33500000000001</v>
      </c>
      <c r="D17">
        <v>139.19</v>
      </c>
      <c r="E17">
        <v>141.44499999999999</v>
      </c>
      <c r="F17">
        <v>142.02500000000001</v>
      </c>
      <c r="G17">
        <v>144.85</v>
      </c>
      <c r="H17">
        <v>151.19999999999999</v>
      </c>
      <c r="I17">
        <v>156.51499999999999</v>
      </c>
      <c r="J17">
        <v>154.35</v>
      </c>
      <c r="K17">
        <v>157.39499999999998</v>
      </c>
      <c r="L17">
        <v>151.10499999999999</v>
      </c>
      <c r="M17">
        <v>151.80500000000001</v>
      </c>
      <c r="N17">
        <v>146.58500000000001</v>
      </c>
      <c r="P17" s="8" t="s">
        <v>18</v>
      </c>
      <c r="Q17" s="8" t="s">
        <v>94</v>
      </c>
      <c r="R17" s="9">
        <f t="shared" si="1"/>
        <v>194.64125000000001</v>
      </c>
      <c r="S17" s="9">
        <f t="shared" si="0"/>
        <v>186.82499999999999</v>
      </c>
      <c r="T17" s="9">
        <f t="shared" si="0"/>
        <v>187.88124999999999</v>
      </c>
      <c r="U17" s="9">
        <f t="shared" si="0"/>
        <v>187.86500000000001</v>
      </c>
      <c r="V17" s="9">
        <f t="shared" si="0"/>
        <v>186.47500000000002</v>
      </c>
      <c r="W17" s="9">
        <f t="shared" si="0"/>
        <v>186.09875</v>
      </c>
      <c r="X17" s="9">
        <f t="shared" si="0"/>
        <v>189.45875000000001</v>
      </c>
      <c r="Y17" s="9">
        <f t="shared" si="0"/>
        <v>186.76749999999998</v>
      </c>
      <c r="Z17" s="9">
        <f t="shared" si="0"/>
        <v>190.55374999999998</v>
      </c>
      <c r="AA17" s="9">
        <f t="shared" si="0"/>
        <v>198.58125000000001</v>
      </c>
      <c r="AB17" s="9">
        <f t="shared" si="0"/>
        <v>199.68625</v>
      </c>
      <c r="AC17" s="9">
        <f t="shared" si="0"/>
        <v>202.45874999999998</v>
      </c>
      <c r="AD17" s="32">
        <f t="shared" si="0"/>
        <v>190.90625</v>
      </c>
    </row>
    <row r="18" spans="1:30">
      <c r="A18" t="s">
        <v>54</v>
      </c>
      <c r="P18" s="8" t="s">
        <v>59</v>
      </c>
      <c r="Q18" s="8" t="s">
        <v>95</v>
      </c>
      <c r="R18" s="9">
        <f t="shared" si="1"/>
        <v>186.98624999999998</v>
      </c>
      <c r="S18" s="9">
        <f t="shared" si="0"/>
        <v>185.38625000000002</v>
      </c>
      <c r="T18" s="9">
        <f t="shared" si="0"/>
        <v>188.80124999999998</v>
      </c>
      <c r="U18" s="9">
        <f t="shared" si="0"/>
        <v>190.77125000000001</v>
      </c>
      <c r="V18" s="9">
        <f t="shared" si="0"/>
        <v>190.19749999999999</v>
      </c>
      <c r="W18" s="9">
        <f t="shared" si="0"/>
        <v>192.09125</v>
      </c>
      <c r="X18" s="9">
        <f t="shared" si="0"/>
        <v>190.16374999999999</v>
      </c>
      <c r="Y18" s="9">
        <f t="shared" si="0"/>
        <v>195.99375000000001</v>
      </c>
      <c r="Z18" s="9">
        <f t="shared" si="0"/>
        <v>194.26499999999999</v>
      </c>
      <c r="AA18" s="9">
        <f t="shared" si="0"/>
        <v>194.01625000000001</v>
      </c>
      <c r="AB18" s="9">
        <f t="shared" si="0"/>
        <v>192.53874999999999</v>
      </c>
      <c r="AC18" s="9">
        <f t="shared" si="0"/>
        <v>194.06281250000001</v>
      </c>
      <c r="AD18" s="32">
        <f t="shared" si="0"/>
        <v>199.10250000000002</v>
      </c>
    </row>
    <row r="19" spans="1:30">
      <c r="A19" s="1" t="s">
        <v>21</v>
      </c>
      <c r="B19">
        <v>183.04000000000002</v>
      </c>
      <c r="C19">
        <v>183.04000000000002</v>
      </c>
      <c r="D19">
        <v>183.04000000000002</v>
      </c>
      <c r="E19">
        <v>183.04000000000002</v>
      </c>
      <c r="F19">
        <v>183.04000000000002</v>
      </c>
      <c r="G19">
        <v>183.04000000000002</v>
      </c>
      <c r="H19">
        <v>183.04000000000002</v>
      </c>
      <c r="I19">
        <v>183.04000000000002</v>
      </c>
      <c r="J19">
        <v>183.04000000000002</v>
      </c>
      <c r="K19">
        <v>212.91500000000002</v>
      </c>
      <c r="L19">
        <v>212.91500000000002</v>
      </c>
      <c r="M19">
        <v>212.91500000000002</v>
      </c>
      <c r="N19">
        <v>190.51</v>
      </c>
      <c r="P19" s="9" t="s">
        <v>54</v>
      </c>
      <c r="Q19" s="8" t="s">
        <v>96</v>
      </c>
      <c r="R19" s="9">
        <f t="shared" si="1"/>
        <v>214</v>
      </c>
      <c r="S19" s="9">
        <f t="shared" ref="S19:S24" si="2">AVERAGE(C18,C42,C66,C90)</f>
        <v>212.5</v>
      </c>
      <c r="T19" s="9">
        <f t="shared" ref="T19:T24" si="3">AVERAGE(D18,D42,D66,D90)</f>
        <v>210</v>
      </c>
      <c r="U19" s="9">
        <f t="shared" ref="U19:U24" si="4">AVERAGE(E18,E42,E66,E90)</f>
        <v>223.5</v>
      </c>
      <c r="V19" s="9">
        <f t="shared" ref="V19:V24" si="5">AVERAGE(F18,F42,F66,F90)</f>
        <v>219.5</v>
      </c>
      <c r="W19" s="9">
        <f t="shared" ref="W19:W24" si="6">AVERAGE(G18,G42,G66,G90)</f>
        <v>212</v>
      </c>
      <c r="X19" s="9">
        <f t="shared" ref="X19:X24" si="7">AVERAGE(H18,H42,H66,H90)</f>
        <v>226</v>
      </c>
      <c r="Y19" s="9">
        <f t="shared" ref="Y19:Y24" si="8">AVERAGE(I18,I42,I66,I90)</f>
        <v>222.5</v>
      </c>
      <c r="Z19" s="9">
        <f t="shared" ref="Z19:Z24" si="9">AVERAGE(J18,J42,J66,J90)</f>
        <v>214.5</v>
      </c>
      <c r="AA19" s="9">
        <f t="shared" ref="AA19:AA24" si="10">AVERAGE(K18,K42,K66,K90)</f>
        <v>214.5</v>
      </c>
      <c r="AB19" s="9">
        <f t="shared" ref="AB19:AB24" si="11">AVERAGE(L18,L42,L66,L90)</f>
        <v>224.5</v>
      </c>
      <c r="AC19" s="9">
        <f t="shared" ref="AC19:AC24" si="12">AVERAGE(M18,M42,M66,M90)</f>
        <v>216</v>
      </c>
      <c r="AD19" s="32">
        <f t="shared" ref="AD19:AD24" si="13">AVERAGE(N18,N42,N66,N90)</f>
        <v>217.5</v>
      </c>
    </row>
    <row r="20" spans="1:30">
      <c r="A20" s="1" t="s">
        <v>22</v>
      </c>
      <c r="C20">
        <v>133.62</v>
      </c>
      <c r="D20">
        <v>130.155</v>
      </c>
      <c r="E20">
        <v>131.52500000000001</v>
      </c>
      <c r="F20">
        <v>131.185</v>
      </c>
      <c r="G20">
        <v>131.17500000000001</v>
      </c>
      <c r="H20">
        <v>131.69</v>
      </c>
      <c r="J20">
        <v>142.55000000000001</v>
      </c>
      <c r="K20">
        <v>156.60500000000002</v>
      </c>
      <c r="L20">
        <v>161.60000000000002</v>
      </c>
      <c r="M20">
        <v>158.845</v>
      </c>
      <c r="N20">
        <v>140.89499999999998</v>
      </c>
      <c r="P20" s="8" t="s">
        <v>21</v>
      </c>
      <c r="Q20" s="8" t="s">
        <v>97</v>
      </c>
      <c r="R20" s="9">
        <f t="shared" si="1"/>
        <v>230.33250000000001</v>
      </c>
      <c r="S20" s="9">
        <f t="shared" si="2"/>
        <v>217.7</v>
      </c>
      <c r="T20" s="9">
        <f t="shared" si="3"/>
        <v>217.83250000000001</v>
      </c>
      <c r="U20" s="9">
        <f t="shared" si="4"/>
        <v>216.43125000000001</v>
      </c>
      <c r="V20" s="9">
        <f t="shared" si="5"/>
        <v>217.36625000000001</v>
      </c>
      <c r="W20" s="9">
        <f t="shared" si="6"/>
        <v>218.42500000000001</v>
      </c>
      <c r="X20" s="9">
        <f t="shared" si="7"/>
        <v>218.19375000000002</v>
      </c>
      <c r="Y20" s="9">
        <f t="shared" si="8"/>
        <v>218.51500000000001</v>
      </c>
      <c r="Z20" s="9">
        <f t="shared" si="9"/>
        <v>218.07499999999999</v>
      </c>
      <c r="AA20" s="9">
        <f t="shared" si="10"/>
        <v>228.70250000000001</v>
      </c>
      <c r="AB20" s="9">
        <f t="shared" si="11"/>
        <v>226.22166666666666</v>
      </c>
      <c r="AC20" s="9">
        <f t="shared" si="12"/>
        <v>228.755</v>
      </c>
      <c r="AD20" s="32">
        <f t="shared" si="13"/>
        <v>223.56125</v>
      </c>
    </row>
    <row r="21" spans="1:30">
      <c r="A21" s="1" t="s">
        <v>52</v>
      </c>
      <c r="P21" s="8" t="s">
        <v>60</v>
      </c>
      <c r="Q21" s="8" t="s">
        <v>98</v>
      </c>
      <c r="R21" s="9">
        <f t="shared" si="1"/>
        <v>195.73500000000001</v>
      </c>
      <c r="S21" s="9">
        <f t="shared" si="2"/>
        <v>183.31375</v>
      </c>
      <c r="T21" s="9">
        <f t="shared" si="3"/>
        <v>175.68125000000001</v>
      </c>
      <c r="U21" s="9">
        <f t="shared" si="4"/>
        <v>179.18</v>
      </c>
      <c r="V21" s="9">
        <f t="shared" si="5"/>
        <v>181.95</v>
      </c>
      <c r="W21" s="9">
        <f t="shared" si="6"/>
        <v>176.38249999999999</v>
      </c>
      <c r="X21" s="9">
        <f t="shared" si="7"/>
        <v>174.17333333333332</v>
      </c>
      <c r="Y21" s="9">
        <f t="shared" si="8"/>
        <v>196.48500000000001</v>
      </c>
      <c r="Z21" s="9">
        <f t="shared" si="9"/>
        <v>183.35124999999999</v>
      </c>
      <c r="AA21" s="9">
        <f t="shared" si="10"/>
        <v>187.6275</v>
      </c>
      <c r="AB21" s="9">
        <f t="shared" si="11"/>
        <v>195.66500000000002</v>
      </c>
      <c r="AC21" s="9">
        <f t="shared" si="12"/>
        <v>199.07124999999999</v>
      </c>
      <c r="AD21" s="32">
        <f t="shared" si="13"/>
        <v>180.06</v>
      </c>
    </row>
    <row r="22" spans="1:30">
      <c r="A22" s="1" t="s">
        <v>23</v>
      </c>
      <c r="H22">
        <v>134.5</v>
      </c>
      <c r="I22">
        <v>139.625</v>
      </c>
      <c r="J22">
        <v>142.61500000000001</v>
      </c>
      <c r="K22">
        <v>145.81</v>
      </c>
      <c r="L22">
        <v>150.98000000000002</v>
      </c>
      <c r="M22">
        <v>152.56</v>
      </c>
      <c r="N22">
        <v>144.35000000000002</v>
      </c>
      <c r="P22" s="8" t="s">
        <v>52</v>
      </c>
      <c r="Q22" s="8" t="s">
        <v>99</v>
      </c>
      <c r="R22" s="9">
        <f t="shared" si="1"/>
        <v>239.25</v>
      </c>
      <c r="S22" s="9">
        <f t="shared" si="2"/>
        <v>215.17750000000001</v>
      </c>
      <c r="T22" s="9">
        <f t="shared" si="3"/>
        <v>213.0575</v>
      </c>
      <c r="U22" s="9">
        <f t="shared" si="4"/>
        <v>213.93</v>
      </c>
      <c r="V22" s="9">
        <f t="shared" si="5"/>
        <v>221.04250000000002</v>
      </c>
      <c r="W22" s="9">
        <f t="shared" si="6"/>
        <v>228.4675</v>
      </c>
      <c r="X22" s="9">
        <f t="shared" si="7"/>
        <v>259.65750000000003</v>
      </c>
      <c r="Y22" s="9">
        <f t="shared" si="8"/>
        <v>241.33250000000001</v>
      </c>
      <c r="Z22" s="9">
        <f t="shared" si="9"/>
        <v>260.67</v>
      </c>
      <c r="AA22" s="9">
        <f t="shared" si="10"/>
        <v>150.25</v>
      </c>
      <c r="AB22" s="9">
        <f t="shared" si="11"/>
        <v>233.23000000000002</v>
      </c>
      <c r="AC22" s="9">
        <f t="shared" si="12"/>
        <v>218.52500000000001</v>
      </c>
      <c r="AD22" s="32">
        <f t="shared" si="13"/>
        <v>235.62</v>
      </c>
    </row>
    <row r="23" spans="1:30">
      <c r="A23" s="1" t="s">
        <v>25</v>
      </c>
      <c r="B23">
        <v>149.26500000000001</v>
      </c>
      <c r="C23">
        <v>153.22</v>
      </c>
      <c r="D23">
        <v>151.57999999999998</v>
      </c>
      <c r="E23">
        <v>150.715</v>
      </c>
      <c r="F23">
        <v>150.92500000000001</v>
      </c>
      <c r="G23">
        <v>157.35500000000002</v>
      </c>
      <c r="H23">
        <v>157.28</v>
      </c>
      <c r="I23">
        <v>163.03</v>
      </c>
      <c r="J23">
        <v>159.255</v>
      </c>
      <c r="K23">
        <v>169.67500000000001</v>
      </c>
      <c r="L23">
        <v>166.57999999999998</v>
      </c>
      <c r="M23">
        <v>170.35499999999999</v>
      </c>
      <c r="N23">
        <v>158.185</v>
      </c>
      <c r="P23" s="8" t="s">
        <v>61</v>
      </c>
      <c r="Q23" s="8" t="s">
        <v>100</v>
      </c>
      <c r="R23" s="9">
        <f t="shared" si="1"/>
        <v>179.21666666666667</v>
      </c>
      <c r="S23" s="9">
        <f t="shared" si="2"/>
        <v>179.28333333333333</v>
      </c>
      <c r="T23" s="9">
        <f t="shared" si="3"/>
        <v>183.68666666666664</v>
      </c>
      <c r="U23" s="9">
        <f t="shared" si="4"/>
        <v>183.73166666666665</v>
      </c>
      <c r="V23" s="9">
        <f t="shared" si="5"/>
        <v>184.53166666666667</v>
      </c>
      <c r="W23" s="9">
        <f t="shared" si="6"/>
        <v>183.20000000000002</v>
      </c>
      <c r="X23" s="9">
        <f t="shared" si="7"/>
        <v>186.21375</v>
      </c>
      <c r="Y23" s="9">
        <f t="shared" si="8"/>
        <v>183.31125</v>
      </c>
      <c r="Z23" s="9">
        <f t="shared" si="9"/>
        <v>187.81874999999999</v>
      </c>
      <c r="AA23" s="9">
        <f t="shared" si="10"/>
        <v>188.96125000000001</v>
      </c>
      <c r="AB23" s="9">
        <f t="shared" si="11"/>
        <v>193.50749999999999</v>
      </c>
      <c r="AC23" s="9">
        <f t="shared" si="12"/>
        <v>184.80124999999998</v>
      </c>
      <c r="AD23" s="32">
        <f t="shared" si="13"/>
        <v>180.95375000000001</v>
      </c>
    </row>
    <row r="24" spans="1:30">
      <c r="P24" s="8" t="s">
        <v>62</v>
      </c>
      <c r="Q24" s="8" t="s">
        <v>79</v>
      </c>
      <c r="R24" s="9">
        <f t="shared" si="1"/>
        <v>192.01625000000001</v>
      </c>
      <c r="S24" s="9">
        <f t="shared" si="2"/>
        <v>195.98624999999998</v>
      </c>
      <c r="T24" s="9">
        <f t="shared" si="3"/>
        <v>197.37</v>
      </c>
      <c r="U24" s="9">
        <f t="shared" si="4"/>
        <v>196.74250000000001</v>
      </c>
      <c r="V24" s="9">
        <f t="shared" si="5"/>
        <v>200.11375000000001</v>
      </c>
      <c r="W24" s="9">
        <f t="shared" si="6"/>
        <v>202.42</v>
      </c>
      <c r="X24" s="9">
        <f t="shared" si="7"/>
        <v>208.65125</v>
      </c>
      <c r="Y24" s="9">
        <f t="shared" si="8"/>
        <v>207.88875000000002</v>
      </c>
      <c r="Z24" s="9">
        <f t="shared" si="9"/>
        <v>207.50125</v>
      </c>
      <c r="AA24" s="9">
        <f t="shared" si="10"/>
        <v>209.8</v>
      </c>
      <c r="AB24" s="9">
        <f t="shared" si="11"/>
        <v>209.16499999999999</v>
      </c>
      <c r="AC24" s="9">
        <f t="shared" si="12"/>
        <v>211.57749999999999</v>
      </c>
      <c r="AD24" s="32">
        <f t="shared" si="13"/>
        <v>202.96625</v>
      </c>
    </row>
    <row r="25" spans="1:30">
      <c r="A25" s="4" t="s">
        <v>44</v>
      </c>
    </row>
    <row r="26" spans="1:30">
      <c r="A26" s="1" t="s">
        <v>3</v>
      </c>
      <c r="B26">
        <v>183.33999999999997</v>
      </c>
      <c r="C26">
        <v>187.655</v>
      </c>
      <c r="D26">
        <v>188.57999999999998</v>
      </c>
      <c r="E26">
        <v>179.875</v>
      </c>
      <c r="F26">
        <v>190.63</v>
      </c>
      <c r="G26">
        <v>199.61500000000001</v>
      </c>
      <c r="H26">
        <v>198.26999999999998</v>
      </c>
      <c r="I26">
        <v>196.97499999999999</v>
      </c>
      <c r="J26">
        <v>190.72499999999999</v>
      </c>
      <c r="K26">
        <v>197.565</v>
      </c>
      <c r="L26">
        <v>203.155</v>
      </c>
      <c r="M26">
        <v>200.535</v>
      </c>
      <c r="N26">
        <v>193.07833333333332</v>
      </c>
    </row>
    <row r="27" spans="1:30">
      <c r="A27" s="1" t="s">
        <v>5</v>
      </c>
      <c r="B27">
        <v>151.16</v>
      </c>
      <c r="C27">
        <v>156.70500000000001</v>
      </c>
      <c r="D27">
        <v>142.33499999999998</v>
      </c>
      <c r="F27">
        <v>161.5</v>
      </c>
      <c r="G27">
        <v>147.88499999999999</v>
      </c>
      <c r="I27">
        <v>160.91500000000002</v>
      </c>
      <c r="J27">
        <v>154.05000000000001</v>
      </c>
      <c r="K27">
        <v>165.19</v>
      </c>
      <c r="L27">
        <v>171.31</v>
      </c>
      <c r="M27">
        <v>166.97499999999999</v>
      </c>
      <c r="N27">
        <v>157.80199999999999</v>
      </c>
    </row>
    <row r="28" spans="1:30" ht="19">
      <c r="A28" s="1" t="s">
        <v>6</v>
      </c>
      <c r="B28">
        <v>171.51</v>
      </c>
      <c r="C28">
        <v>171.77500000000001</v>
      </c>
      <c r="D28">
        <v>166.6</v>
      </c>
      <c r="E28">
        <v>166.51</v>
      </c>
      <c r="F28">
        <v>167.95</v>
      </c>
      <c r="G28">
        <v>161.31</v>
      </c>
      <c r="H28">
        <v>176.82</v>
      </c>
      <c r="I28">
        <v>180.63</v>
      </c>
      <c r="J28">
        <v>190.71</v>
      </c>
      <c r="K28">
        <v>198.94499999999999</v>
      </c>
      <c r="L28">
        <v>176.25</v>
      </c>
      <c r="M28">
        <v>176.11500000000001</v>
      </c>
      <c r="N28">
        <v>175.42416666666668</v>
      </c>
      <c r="Q28" s="14"/>
    </row>
    <row r="29" spans="1:30" ht="19">
      <c r="A29" s="1" t="s">
        <v>7</v>
      </c>
      <c r="B29">
        <v>109.065</v>
      </c>
      <c r="C29">
        <v>122.015</v>
      </c>
      <c r="E29">
        <v>104.315</v>
      </c>
      <c r="F29">
        <v>106.80500000000001</v>
      </c>
      <c r="G29">
        <v>109.74000000000001</v>
      </c>
      <c r="H29">
        <v>112.5</v>
      </c>
      <c r="I29">
        <v>106.285</v>
      </c>
      <c r="J29">
        <v>105.09</v>
      </c>
      <c r="K29">
        <v>90.669999999999987</v>
      </c>
      <c r="L29">
        <v>91.43</v>
      </c>
      <c r="M29">
        <v>115.54499999999999</v>
      </c>
      <c r="N29">
        <v>106.67772727272727</v>
      </c>
      <c r="Q29" s="14"/>
      <c r="T29">
        <v>149</v>
      </c>
      <c r="U29">
        <v>176.3</v>
      </c>
      <c r="V29">
        <v>232.2</v>
      </c>
    </row>
    <row r="30" spans="1:30" ht="19">
      <c r="A30" s="1" t="s">
        <v>8</v>
      </c>
      <c r="B30">
        <v>140.44</v>
      </c>
      <c r="C30">
        <v>134.23499999999999</v>
      </c>
      <c r="D30">
        <v>136.92500000000001</v>
      </c>
      <c r="E30">
        <v>138.565</v>
      </c>
      <c r="F30">
        <v>137.01499999999999</v>
      </c>
      <c r="G30">
        <v>139.42500000000001</v>
      </c>
      <c r="H30">
        <v>137.82999999999998</v>
      </c>
      <c r="I30">
        <v>135.72</v>
      </c>
      <c r="J30">
        <v>140.38999999999999</v>
      </c>
      <c r="K30">
        <v>146.01499999999999</v>
      </c>
      <c r="L30">
        <v>146.56</v>
      </c>
      <c r="M30">
        <v>147.11500000000001</v>
      </c>
      <c r="N30">
        <v>140.01958333333334</v>
      </c>
      <c r="Q30" s="14"/>
      <c r="T30">
        <v>117</v>
      </c>
      <c r="U30">
        <v>138.69999999999999</v>
      </c>
      <c r="V30">
        <v>182.5</v>
      </c>
    </row>
    <row r="31" spans="1:30" ht="19">
      <c r="A31" s="1" t="s">
        <v>9</v>
      </c>
      <c r="B31">
        <v>264.92</v>
      </c>
      <c r="C31">
        <v>268.125</v>
      </c>
      <c r="D31">
        <v>265.13499999999999</v>
      </c>
      <c r="F31">
        <v>270.13499999999999</v>
      </c>
      <c r="G31">
        <v>274.77</v>
      </c>
      <c r="H31">
        <v>275.15999999999997</v>
      </c>
      <c r="I31">
        <v>280.27999999999997</v>
      </c>
      <c r="J31">
        <v>287.97000000000003</v>
      </c>
      <c r="K31">
        <v>289.04499999999996</v>
      </c>
      <c r="L31">
        <v>288.39499999999998</v>
      </c>
      <c r="M31">
        <v>293.55500000000001</v>
      </c>
      <c r="N31">
        <v>277.95409090909089</v>
      </c>
      <c r="Q31" s="14"/>
      <c r="T31">
        <f>AVERAGE(T29:T30)</f>
        <v>133</v>
      </c>
      <c r="U31">
        <f t="shared" ref="U31:V31" si="14">AVERAGE(U29:U30)</f>
        <v>157.5</v>
      </c>
      <c r="V31">
        <f t="shared" si="14"/>
        <v>207.35</v>
      </c>
    </row>
    <row r="32" spans="1:30" ht="19">
      <c r="A32" s="1" t="s">
        <v>10</v>
      </c>
      <c r="B32">
        <v>181.875</v>
      </c>
      <c r="C32">
        <v>178.815</v>
      </c>
      <c r="D32">
        <v>179.01499999999999</v>
      </c>
      <c r="E32">
        <v>179.01499999999999</v>
      </c>
      <c r="F32">
        <v>177.48500000000001</v>
      </c>
      <c r="G32">
        <v>173.79000000000002</v>
      </c>
      <c r="H32">
        <v>184.36</v>
      </c>
      <c r="I32">
        <v>186.125</v>
      </c>
      <c r="J32">
        <v>186.125</v>
      </c>
      <c r="K32">
        <v>188.69499999999999</v>
      </c>
      <c r="L32">
        <v>188.76</v>
      </c>
      <c r="M32">
        <v>193.33500000000001</v>
      </c>
      <c r="N32">
        <v>183.11708333333331</v>
      </c>
      <c r="Q32" s="14"/>
    </row>
    <row r="33" spans="1:17" ht="19">
      <c r="A33" s="1" t="s">
        <v>11</v>
      </c>
      <c r="B33">
        <v>120</v>
      </c>
      <c r="J33">
        <v>90</v>
      </c>
      <c r="L33">
        <v>125</v>
      </c>
      <c r="M33">
        <v>124.5</v>
      </c>
      <c r="N33">
        <v>114.875</v>
      </c>
      <c r="Q33" s="14"/>
    </row>
    <row r="34" spans="1:17" ht="19">
      <c r="A34" s="1" t="s">
        <v>12</v>
      </c>
      <c r="B34">
        <v>166.11</v>
      </c>
      <c r="C34">
        <v>168</v>
      </c>
      <c r="D34">
        <v>167</v>
      </c>
      <c r="E34">
        <v>168.75</v>
      </c>
      <c r="F34">
        <v>165.75</v>
      </c>
      <c r="G34">
        <v>168.25</v>
      </c>
      <c r="H34">
        <v>170.25</v>
      </c>
      <c r="I34">
        <v>171.5</v>
      </c>
      <c r="J34">
        <v>174.75</v>
      </c>
      <c r="K34">
        <v>174.75</v>
      </c>
      <c r="L34">
        <v>177.39</v>
      </c>
      <c r="M34">
        <v>178.47</v>
      </c>
      <c r="N34">
        <v>170.91500000000002</v>
      </c>
      <c r="Q34" s="14"/>
    </row>
    <row r="35" spans="1:17" ht="19">
      <c r="A35" s="1" t="s">
        <v>13</v>
      </c>
      <c r="B35">
        <v>342.53499999999997</v>
      </c>
      <c r="C35">
        <v>350.21000000000004</v>
      </c>
      <c r="D35">
        <v>357.76499999999999</v>
      </c>
      <c r="E35">
        <v>358.06</v>
      </c>
      <c r="F35">
        <v>372.89</v>
      </c>
      <c r="G35">
        <v>383.24</v>
      </c>
      <c r="H35">
        <v>396.78</v>
      </c>
      <c r="I35">
        <v>399.79500000000002</v>
      </c>
      <c r="J35">
        <v>408.47500000000002</v>
      </c>
      <c r="K35">
        <v>415.30500000000001</v>
      </c>
      <c r="L35">
        <v>419.05</v>
      </c>
      <c r="M35">
        <v>411.36500000000001</v>
      </c>
      <c r="N35">
        <v>384.6229166666667</v>
      </c>
      <c r="Q35" s="14"/>
    </row>
    <row r="36" spans="1:17" ht="19">
      <c r="A36" s="1" t="s">
        <v>14</v>
      </c>
      <c r="B36">
        <v>132.72</v>
      </c>
      <c r="C36">
        <v>135.13999999999999</v>
      </c>
      <c r="D36">
        <v>141.95499999999998</v>
      </c>
      <c r="E36">
        <v>141.595</v>
      </c>
      <c r="F36">
        <v>138.11000000000001</v>
      </c>
      <c r="G36">
        <v>143.905</v>
      </c>
      <c r="H36">
        <v>150.24</v>
      </c>
      <c r="I36">
        <v>153.63</v>
      </c>
      <c r="J36">
        <v>151.19999999999999</v>
      </c>
      <c r="K36">
        <v>150.26499999999999</v>
      </c>
      <c r="L36">
        <v>146.57499999999999</v>
      </c>
      <c r="M36">
        <v>161.43</v>
      </c>
      <c r="N36">
        <v>145.5625</v>
      </c>
      <c r="Q36" s="14"/>
    </row>
    <row r="37" spans="1:17" ht="19">
      <c r="A37" s="1" t="s">
        <v>15</v>
      </c>
      <c r="B37">
        <v>150</v>
      </c>
      <c r="N37">
        <v>150</v>
      </c>
      <c r="Q37" s="14"/>
    </row>
    <row r="38" spans="1:17" ht="19">
      <c r="A38" s="1" t="s">
        <v>16</v>
      </c>
      <c r="B38">
        <v>129.47499999999999</v>
      </c>
      <c r="C38">
        <v>127.34</v>
      </c>
      <c r="D38">
        <v>126.95499999999998</v>
      </c>
      <c r="E38">
        <v>126.45</v>
      </c>
      <c r="F38">
        <v>129.43</v>
      </c>
      <c r="G38">
        <v>133.19</v>
      </c>
      <c r="H38">
        <v>138.76</v>
      </c>
      <c r="I38">
        <v>136.52000000000001</v>
      </c>
      <c r="J38">
        <v>138.005</v>
      </c>
      <c r="K38">
        <v>135.79000000000002</v>
      </c>
      <c r="L38">
        <v>139.63999999999999</v>
      </c>
      <c r="M38">
        <v>131.505</v>
      </c>
      <c r="N38">
        <v>132.75458333333333</v>
      </c>
      <c r="Q38" s="14"/>
    </row>
    <row r="39" spans="1:17" ht="19">
      <c r="A39" s="1" t="s">
        <v>17</v>
      </c>
      <c r="B39">
        <v>210.79</v>
      </c>
      <c r="C39">
        <v>216.04</v>
      </c>
      <c r="D39">
        <v>212.62</v>
      </c>
      <c r="E39">
        <v>212.88499999999999</v>
      </c>
      <c r="F39">
        <v>216.57499999999999</v>
      </c>
      <c r="G39">
        <v>214.61500000000001</v>
      </c>
      <c r="H39">
        <v>216.63499999999999</v>
      </c>
      <c r="I39">
        <v>211.26499999999999</v>
      </c>
      <c r="J39">
        <v>222.35999999999999</v>
      </c>
      <c r="K39">
        <v>223.21999999999997</v>
      </c>
      <c r="L39">
        <v>225.26999999999998</v>
      </c>
      <c r="M39">
        <v>236.08999999999997</v>
      </c>
      <c r="N39">
        <v>218.19708333333332</v>
      </c>
      <c r="Q39" s="14"/>
    </row>
    <row r="40" spans="1:17" ht="19">
      <c r="A40" s="1" t="s">
        <v>18</v>
      </c>
      <c r="B40">
        <v>192.44</v>
      </c>
      <c r="C40">
        <v>153.22499999999999</v>
      </c>
      <c r="D40">
        <v>155.38499999999999</v>
      </c>
      <c r="E40">
        <v>146.10000000000002</v>
      </c>
      <c r="F40">
        <v>159.26500000000001</v>
      </c>
      <c r="G40">
        <v>159.72999999999999</v>
      </c>
      <c r="H40">
        <v>161.63999999999999</v>
      </c>
      <c r="I40">
        <v>157.28</v>
      </c>
      <c r="J40">
        <v>163.22499999999999</v>
      </c>
      <c r="K40">
        <v>160.17500000000001</v>
      </c>
      <c r="L40">
        <v>169.45</v>
      </c>
      <c r="M40">
        <v>176.15</v>
      </c>
      <c r="N40">
        <v>160.495</v>
      </c>
      <c r="Q40" s="14"/>
    </row>
    <row r="41" spans="1:17" ht="19">
      <c r="A41" s="1" t="s">
        <v>19</v>
      </c>
      <c r="B41">
        <v>213.495</v>
      </c>
      <c r="C41">
        <v>212.99</v>
      </c>
      <c r="D41">
        <v>214.51</v>
      </c>
      <c r="E41">
        <v>214.86</v>
      </c>
      <c r="F41">
        <v>215.26499999999999</v>
      </c>
      <c r="G41">
        <v>218.04000000000002</v>
      </c>
      <c r="H41">
        <v>207.85</v>
      </c>
      <c r="I41">
        <v>218.90000000000003</v>
      </c>
      <c r="J41">
        <v>218.905</v>
      </c>
      <c r="K41">
        <v>220.33</v>
      </c>
      <c r="L41">
        <v>213.78500000000003</v>
      </c>
      <c r="M41">
        <v>203.54124999999999</v>
      </c>
      <c r="N41">
        <v>245.4</v>
      </c>
      <c r="Q41" s="14"/>
    </row>
    <row r="42" spans="1:17" ht="19">
      <c r="A42" t="s">
        <v>54</v>
      </c>
      <c r="Q42" s="14"/>
    </row>
    <row r="43" spans="1:17" ht="19">
      <c r="A43" s="1" t="s">
        <v>21</v>
      </c>
      <c r="B43">
        <v>249.5</v>
      </c>
      <c r="C43">
        <v>198.97</v>
      </c>
      <c r="D43">
        <v>199.5</v>
      </c>
      <c r="E43">
        <v>193.89499999999998</v>
      </c>
      <c r="F43">
        <v>197.63499999999999</v>
      </c>
      <c r="G43">
        <v>201.87</v>
      </c>
      <c r="H43">
        <v>200.94499999999999</v>
      </c>
      <c r="I43">
        <v>202.23000000000002</v>
      </c>
      <c r="J43">
        <v>200.47</v>
      </c>
      <c r="K43">
        <v>213.35500000000002</v>
      </c>
      <c r="L43">
        <v>214.75</v>
      </c>
      <c r="M43">
        <v>222.35</v>
      </c>
      <c r="N43">
        <v>214.97</v>
      </c>
      <c r="Q43" s="14"/>
    </row>
    <row r="44" spans="1:17" ht="19">
      <c r="A44" s="1" t="s">
        <v>22</v>
      </c>
      <c r="B44">
        <v>208.79000000000002</v>
      </c>
      <c r="C44">
        <v>208.58499999999998</v>
      </c>
      <c r="D44">
        <v>184.41500000000002</v>
      </c>
      <c r="E44">
        <v>198.69499999999999</v>
      </c>
      <c r="F44">
        <v>198.85500000000002</v>
      </c>
      <c r="G44">
        <v>174.28</v>
      </c>
      <c r="H44">
        <v>202.54000000000002</v>
      </c>
      <c r="I44">
        <v>205.02500000000001</v>
      </c>
      <c r="J44">
        <v>183.55</v>
      </c>
      <c r="K44">
        <v>186.8</v>
      </c>
      <c r="L44">
        <v>198.58</v>
      </c>
      <c r="M44">
        <v>213.535</v>
      </c>
      <c r="N44">
        <v>179.72</v>
      </c>
      <c r="Q44" s="14"/>
    </row>
    <row r="45" spans="1:17" ht="19">
      <c r="A45" s="1" t="s">
        <v>52</v>
      </c>
      <c r="B45">
        <v>230</v>
      </c>
      <c r="C45">
        <v>176.85500000000002</v>
      </c>
      <c r="D45">
        <v>184.11500000000001</v>
      </c>
      <c r="E45">
        <v>205.86</v>
      </c>
      <c r="F45">
        <v>205.58500000000001</v>
      </c>
      <c r="G45">
        <v>213.935</v>
      </c>
      <c r="H45">
        <v>253.315</v>
      </c>
      <c r="I45">
        <v>199.66500000000002</v>
      </c>
      <c r="J45">
        <v>215.84</v>
      </c>
      <c r="K45">
        <v>150.25</v>
      </c>
      <c r="L45">
        <v>152.46</v>
      </c>
      <c r="M45">
        <v>155.55000000000001</v>
      </c>
      <c r="N45">
        <v>212.24</v>
      </c>
      <c r="Q45" s="14"/>
    </row>
    <row r="46" spans="1:17" ht="19">
      <c r="A46" s="1" t="s">
        <v>23</v>
      </c>
      <c r="B46">
        <v>162.81</v>
      </c>
      <c r="C46">
        <v>160.815</v>
      </c>
      <c r="D46">
        <v>164.11500000000001</v>
      </c>
      <c r="E46">
        <v>167.33999999999997</v>
      </c>
      <c r="F46">
        <v>162.94</v>
      </c>
      <c r="G46">
        <v>166.94499999999999</v>
      </c>
      <c r="H46">
        <v>171.41</v>
      </c>
      <c r="I46">
        <v>172.095</v>
      </c>
      <c r="J46">
        <v>172.81</v>
      </c>
      <c r="K46">
        <v>175.43</v>
      </c>
      <c r="L46">
        <v>181.17500000000001</v>
      </c>
      <c r="M46">
        <v>180.95</v>
      </c>
      <c r="N46">
        <v>173.09</v>
      </c>
      <c r="Q46" s="14"/>
    </row>
    <row r="47" spans="1:17" ht="19">
      <c r="A47" s="1" t="s">
        <v>25</v>
      </c>
      <c r="B47">
        <v>199.99</v>
      </c>
      <c r="C47">
        <v>207.93</v>
      </c>
      <c r="D47">
        <v>212.48</v>
      </c>
      <c r="E47">
        <v>206.25</v>
      </c>
      <c r="F47">
        <v>211.49</v>
      </c>
      <c r="G47">
        <v>215.17</v>
      </c>
      <c r="H47">
        <v>226.87</v>
      </c>
      <c r="I47">
        <v>218.54</v>
      </c>
      <c r="J47">
        <v>214.19</v>
      </c>
      <c r="K47">
        <v>218.65</v>
      </c>
      <c r="L47">
        <v>214.98</v>
      </c>
      <c r="M47">
        <v>219.54</v>
      </c>
      <c r="N47">
        <v>213.71</v>
      </c>
      <c r="Q47" s="14"/>
    </row>
    <row r="48" spans="1:17" ht="19">
      <c r="Q48" s="14"/>
    </row>
    <row r="49" spans="1:17" ht="19">
      <c r="A49" s="5" t="s">
        <v>53</v>
      </c>
      <c r="Q49" s="14"/>
    </row>
    <row r="50" spans="1:17" ht="19">
      <c r="A50" s="1" t="s">
        <v>3</v>
      </c>
      <c r="B50">
        <v>200.82499999999999</v>
      </c>
      <c r="C50">
        <v>202.28</v>
      </c>
      <c r="D50">
        <v>205.47</v>
      </c>
      <c r="E50">
        <v>204.05</v>
      </c>
      <c r="F50">
        <v>210.495</v>
      </c>
      <c r="G50">
        <v>214.2</v>
      </c>
      <c r="H50">
        <v>209.505</v>
      </c>
      <c r="I50">
        <v>210.255</v>
      </c>
      <c r="J50">
        <v>207.76499999999999</v>
      </c>
      <c r="K50">
        <v>222.62</v>
      </c>
      <c r="L50">
        <v>224.755</v>
      </c>
      <c r="M50">
        <v>232.14499999999998</v>
      </c>
      <c r="N50">
        <v>212.02999999999997</v>
      </c>
      <c r="Q50" s="14"/>
    </row>
    <row r="51" spans="1:17" ht="19">
      <c r="A51" s="1" t="s">
        <v>5</v>
      </c>
      <c r="B51">
        <v>167.41500000000002</v>
      </c>
      <c r="C51">
        <v>178.75</v>
      </c>
      <c r="D51">
        <v>197.22499999999999</v>
      </c>
      <c r="E51">
        <v>193.845</v>
      </c>
      <c r="F51">
        <v>187.08500000000001</v>
      </c>
      <c r="G51">
        <v>184.88</v>
      </c>
      <c r="H51">
        <v>184.59</v>
      </c>
      <c r="I51">
        <v>190.28</v>
      </c>
      <c r="J51">
        <v>183.93</v>
      </c>
      <c r="K51">
        <v>187.26999999999998</v>
      </c>
      <c r="M51">
        <v>207.38</v>
      </c>
      <c r="N51">
        <v>187.51499999999999</v>
      </c>
      <c r="Q51" s="14"/>
    </row>
    <row r="52" spans="1:17" ht="19">
      <c r="A52" s="1" t="s">
        <v>6</v>
      </c>
      <c r="B52">
        <v>160.05000000000001</v>
      </c>
      <c r="C52">
        <v>190.9</v>
      </c>
      <c r="D52">
        <v>195.88499999999999</v>
      </c>
      <c r="E52">
        <v>179.59</v>
      </c>
      <c r="F52">
        <v>177.94</v>
      </c>
      <c r="G52">
        <v>189.60500000000002</v>
      </c>
      <c r="H52">
        <v>187.89</v>
      </c>
      <c r="I52">
        <v>173.54000000000002</v>
      </c>
      <c r="J52">
        <v>181.58499999999998</v>
      </c>
      <c r="K52">
        <v>172.34</v>
      </c>
      <c r="L52">
        <v>182.09</v>
      </c>
      <c r="M52">
        <v>175.94</v>
      </c>
      <c r="N52">
        <v>180.61500000000001</v>
      </c>
      <c r="Q52" s="14"/>
    </row>
    <row r="53" spans="1:17" ht="19">
      <c r="A53" s="1" t="s">
        <v>7</v>
      </c>
      <c r="B53">
        <v>126.71</v>
      </c>
      <c r="C53">
        <v>132.06</v>
      </c>
      <c r="D53">
        <v>117.175</v>
      </c>
      <c r="E53">
        <v>149.16500000000002</v>
      </c>
      <c r="F53">
        <v>133.85</v>
      </c>
      <c r="G53">
        <v>125.14500000000001</v>
      </c>
      <c r="H53">
        <v>123.76</v>
      </c>
      <c r="I53">
        <v>123.435</v>
      </c>
      <c r="J53">
        <v>116.405</v>
      </c>
      <c r="K53">
        <v>124.855</v>
      </c>
      <c r="L53">
        <v>122.5</v>
      </c>
      <c r="M53">
        <v>126.53999999999999</v>
      </c>
      <c r="N53">
        <v>126.79999999999998</v>
      </c>
      <c r="Q53" s="14"/>
    </row>
    <row r="54" spans="1:17" ht="19">
      <c r="A54" s="1" t="s">
        <v>8</v>
      </c>
      <c r="B54">
        <v>149.38499999999999</v>
      </c>
      <c r="C54">
        <v>151.44499999999999</v>
      </c>
      <c r="D54">
        <v>151.51499999999999</v>
      </c>
      <c r="E54">
        <v>153.38</v>
      </c>
      <c r="F54">
        <v>154.69999999999999</v>
      </c>
      <c r="G54">
        <v>155.95999999999998</v>
      </c>
      <c r="N54">
        <v>152.73000000000002</v>
      </c>
      <c r="Q54" s="14"/>
    </row>
    <row r="55" spans="1:17" ht="19">
      <c r="A55" s="1" t="s">
        <v>9</v>
      </c>
      <c r="B55">
        <v>304.19499999999999</v>
      </c>
      <c r="C55">
        <v>309.36</v>
      </c>
      <c r="D55">
        <v>309.39</v>
      </c>
      <c r="E55">
        <v>309.08500000000004</v>
      </c>
      <c r="F55">
        <v>311.96000000000004</v>
      </c>
      <c r="G55">
        <v>317.14499999999998</v>
      </c>
      <c r="H55">
        <v>316.17999999999995</v>
      </c>
      <c r="I55">
        <v>318.37</v>
      </c>
      <c r="J55">
        <v>316.23500000000001</v>
      </c>
      <c r="K55">
        <v>318.09000000000003</v>
      </c>
      <c r="L55">
        <v>324.89999999999998</v>
      </c>
      <c r="M55">
        <v>321.61</v>
      </c>
      <c r="N55">
        <v>314.71000000000004</v>
      </c>
      <c r="Q55" s="14"/>
    </row>
    <row r="56" spans="1:17" ht="19">
      <c r="A56" s="1" t="s">
        <v>10</v>
      </c>
      <c r="B56">
        <v>195.95499999999998</v>
      </c>
      <c r="C56">
        <v>192.185</v>
      </c>
      <c r="D56">
        <v>195.03</v>
      </c>
      <c r="E56">
        <v>190.27500000000001</v>
      </c>
      <c r="F56">
        <v>190.27500000000001</v>
      </c>
      <c r="G56">
        <v>192.62</v>
      </c>
      <c r="H56">
        <v>203.26</v>
      </c>
      <c r="I56">
        <v>187.155</v>
      </c>
      <c r="J56">
        <v>287.5</v>
      </c>
      <c r="M56">
        <v>150</v>
      </c>
      <c r="N56">
        <v>198.42500000000001</v>
      </c>
      <c r="Q56" s="14"/>
    </row>
    <row r="57" spans="1:17" ht="19">
      <c r="A57" s="1" t="s">
        <v>11</v>
      </c>
      <c r="B57">
        <v>136.33499999999998</v>
      </c>
      <c r="C57">
        <v>136.065</v>
      </c>
      <c r="D57">
        <v>153.66500000000002</v>
      </c>
      <c r="E57">
        <v>146.43</v>
      </c>
      <c r="F57">
        <v>146.875</v>
      </c>
      <c r="G57">
        <v>145.065</v>
      </c>
      <c r="H57">
        <v>149.63499999999999</v>
      </c>
      <c r="I57">
        <v>141.285</v>
      </c>
      <c r="J57">
        <v>152.53</v>
      </c>
      <c r="K57">
        <v>146.935</v>
      </c>
      <c r="L57">
        <v>156.29000000000002</v>
      </c>
      <c r="M57">
        <v>160.94499999999999</v>
      </c>
      <c r="N57">
        <v>147.67000000000002</v>
      </c>
      <c r="Q57" s="14"/>
    </row>
    <row r="58" spans="1:17" ht="19">
      <c r="A58" s="1" t="s">
        <v>12</v>
      </c>
      <c r="B58">
        <v>187.25</v>
      </c>
      <c r="C58">
        <v>186</v>
      </c>
      <c r="D58">
        <v>177.5</v>
      </c>
      <c r="E58">
        <v>189.25</v>
      </c>
      <c r="F58">
        <v>184.25</v>
      </c>
      <c r="G58">
        <v>184.25</v>
      </c>
      <c r="H58">
        <v>231</v>
      </c>
      <c r="I58">
        <v>234.625</v>
      </c>
      <c r="J58">
        <v>251.215</v>
      </c>
      <c r="K58">
        <v>256.25</v>
      </c>
      <c r="M58">
        <v>257.815</v>
      </c>
      <c r="N58">
        <v>212.67000000000002</v>
      </c>
      <c r="Q58" s="14"/>
    </row>
    <row r="59" spans="1:17" ht="19">
      <c r="A59" s="1" t="s">
        <v>13</v>
      </c>
      <c r="B59">
        <v>412.11</v>
      </c>
      <c r="C59">
        <v>417.08500000000004</v>
      </c>
      <c r="D59">
        <v>416.26499999999999</v>
      </c>
      <c r="E59">
        <v>428.125</v>
      </c>
      <c r="F59">
        <v>428.75</v>
      </c>
      <c r="G59">
        <v>429.21500000000003</v>
      </c>
      <c r="H59">
        <v>419.44499999999999</v>
      </c>
      <c r="I59">
        <v>431.05</v>
      </c>
      <c r="J59">
        <v>432.88499999999999</v>
      </c>
      <c r="K59">
        <v>440.47</v>
      </c>
      <c r="L59">
        <v>453.19499999999999</v>
      </c>
      <c r="M59">
        <v>459.79999999999995</v>
      </c>
      <c r="N59">
        <v>430.7</v>
      </c>
      <c r="Q59" s="14"/>
    </row>
    <row r="60" spans="1:17" ht="19">
      <c r="A60" s="1" t="s">
        <v>14</v>
      </c>
      <c r="B60">
        <v>156.25</v>
      </c>
      <c r="C60">
        <v>156.215</v>
      </c>
      <c r="D60">
        <v>164.66499999999999</v>
      </c>
      <c r="E60">
        <v>160.56</v>
      </c>
      <c r="F60">
        <v>155.98000000000002</v>
      </c>
      <c r="G60">
        <v>165.43</v>
      </c>
      <c r="H60">
        <v>164</v>
      </c>
      <c r="I60">
        <v>163.01499999999999</v>
      </c>
      <c r="J60">
        <v>172.48000000000002</v>
      </c>
      <c r="K60">
        <v>166.26</v>
      </c>
      <c r="L60">
        <v>170.82999999999998</v>
      </c>
      <c r="M60">
        <v>168.14999999999998</v>
      </c>
      <c r="N60">
        <v>163.65499999999997</v>
      </c>
      <c r="Q60" s="14"/>
    </row>
    <row r="61" spans="1:17">
      <c r="A61" s="1" t="s">
        <v>15</v>
      </c>
      <c r="C61">
        <v>125</v>
      </c>
      <c r="D61">
        <v>125</v>
      </c>
      <c r="E61">
        <v>100</v>
      </c>
      <c r="F61">
        <v>100</v>
      </c>
      <c r="G61">
        <v>100</v>
      </c>
      <c r="H61">
        <v>102.5</v>
      </c>
      <c r="I61">
        <v>105</v>
      </c>
      <c r="J61">
        <v>100</v>
      </c>
      <c r="K61">
        <v>100</v>
      </c>
      <c r="L61">
        <v>100</v>
      </c>
      <c r="M61">
        <v>117.5</v>
      </c>
      <c r="N61">
        <v>106.82</v>
      </c>
    </row>
    <row r="62" spans="1:17">
      <c r="A62" s="1" t="s">
        <v>16</v>
      </c>
      <c r="B62">
        <v>133.27000000000001</v>
      </c>
      <c r="C62">
        <v>140.54</v>
      </c>
      <c r="D62">
        <v>145.47</v>
      </c>
      <c r="E62">
        <v>149.38499999999999</v>
      </c>
      <c r="F62">
        <v>145.65</v>
      </c>
      <c r="G62">
        <v>146.44999999999999</v>
      </c>
      <c r="H62">
        <v>150.79</v>
      </c>
      <c r="I62">
        <v>150.58000000000001</v>
      </c>
      <c r="J62">
        <v>153.155</v>
      </c>
      <c r="K62">
        <v>151.41500000000002</v>
      </c>
      <c r="L62">
        <v>161.905</v>
      </c>
      <c r="M62">
        <v>159.36500000000001</v>
      </c>
      <c r="N62">
        <v>148.995</v>
      </c>
    </row>
    <row r="63" spans="1:17">
      <c r="A63" s="1" t="s">
        <v>17</v>
      </c>
      <c r="B63">
        <v>273.61</v>
      </c>
      <c r="C63">
        <v>276.32</v>
      </c>
      <c r="D63">
        <v>286.18</v>
      </c>
      <c r="E63">
        <v>289.68</v>
      </c>
      <c r="F63">
        <v>297.32</v>
      </c>
      <c r="G63">
        <v>307.86</v>
      </c>
      <c r="H63">
        <v>302.81</v>
      </c>
      <c r="I63">
        <v>321.67</v>
      </c>
      <c r="J63">
        <v>300</v>
      </c>
      <c r="K63">
        <v>335.33</v>
      </c>
      <c r="L63">
        <v>333.03</v>
      </c>
      <c r="M63">
        <v>328.49</v>
      </c>
      <c r="N63">
        <v>304.36</v>
      </c>
    </row>
    <row r="64" spans="1:17">
      <c r="A64" s="1" t="s">
        <v>18</v>
      </c>
      <c r="B64">
        <v>194.80500000000001</v>
      </c>
      <c r="C64">
        <v>204.99</v>
      </c>
      <c r="D64">
        <v>207.285</v>
      </c>
      <c r="E64">
        <v>207.285</v>
      </c>
      <c r="F64">
        <v>205.215</v>
      </c>
      <c r="G64">
        <v>202.73500000000001</v>
      </c>
      <c r="H64">
        <v>199.39</v>
      </c>
      <c r="I64">
        <v>196.58999999999997</v>
      </c>
      <c r="J64">
        <v>200.185</v>
      </c>
      <c r="K64">
        <v>219.69</v>
      </c>
      <c r="L64">
        <v>211.345</v>
      </c>
      <c r="M64">
        <v>223.66499999999999</v>
      </c>
      <c r="N64">
        <v>206.095</v>
      </c>
    </row>
    <row r="65" spans="1:14">
      <c r="A65" s="1" t="s">
        <v>19</v>
      </c>
      <c r="B65">
        <v>183.19</v>
      </c>
      <c r="C65">
        <v>178.72</v>
      </c>
      <c r="D65">
        <v>186.005</v>
      </c>
      <c r="E65">
        <v>190.28</v>
      </c>
      <c r="F65">
        <v>185.5</v>
      </c>
      <c r="G65">
        <v>187.97499999999999</v>
      </c>
      <c r="H65">
        <v>191.60500000000002</v>
      </c>
      <c r="I65">
        <v>189.56</v>
      </c>
      <c r="J65">
        <v>186.30500000000001</v>
      </c>
      <c r="K65">
        <v>186.34</v>
      </c>
      <c r="L65">
        <v>194.26499999999999</v>
      </c>
      <c r="M65">
        <v>195.405</v>
      </c>
      <c r="N65">
        <v>187.92500000000001</v>
      </c>
    </row>
    <row r="66" spans="1:14">
      <c r="A66" t="s">
        <v>54</v>
      </c>
    </row>
    <row r="67" spans="1:14">
      <c r="A67" s="1" t="s">
        <v>21</v>
      </c>
      <c r="B67">
        <v>237.79000000000002</v>
      </c>
      <c r="C67">
        <v>237.79000000000002</v>
      </c>
      <c r="D67">
        <v>237.79000000000002</v>
      </c>
      <c r="E67">
        <v>237.79000000000002</v>
      </c>
      <c r="F67">
        <v>237.79000000000002</v>
      </c>
      <c r="G67">
        <v>237.79000000000002</v>
      </c>
      <c r="H67">
        <v>237.79000000000002</v>
      </c>
      <c r="I67">
        <v>237.79000000000002</v>
      </c>
      <c r="J67">
        <v>237.79000000000002</v>
      </c>
      <c r="K67">
        <v>237.54000000000002</v>
      </c>
      <c r="N67">
        <v>237.76499999999999</v>
      </c>
    </row>
    <row r="68" spans="1:14">
      <c r="A68" s="1" t="s">
        <v>22</v>
      </c>
      <c r="B68">
        <v>179.91500000000002</v>
      </c>
      <c r="C68">
        <v>189.55</v>
      </c>
      <c r="D68">
        <v>186.655</v>
      </c>
      <c r="E68">
        <v>186</v>
      </c>
      <c r="F68">
        <v>190.26</v>
      </c>
      <c r="G68">
        <v>192.07499999999999</v>
      </c>
      <c r="H68">
        <v>188.29000000000002</v>
      </c>
      <c r="I68">
        <v>187.94499999999999</v>
      </c>
      <c r="J68">
        <v>186.80500000000001</v>
      </c>
      <c r="K68">
        <v>195.60500000000002</v>
      </c>
      <c r="L68">
        <v>211.98000000000002</v>
      </c>
      <c r="M68">
        <v>198.405</v>
      </c>
      <c r="N68">
        <v>191.125</v>
      </c>
    </row>
    <row r="69" spans="1:14">
      <c r="A69" s="1" t="s">
        <v>52</v>
      </c>
    </row>
    <row r="70" spans="1:14">
      <c r="A70" s="1" t="s">
        <v>23</v>
      </c>
      <c r="B70">
        <v>185.34</v>
      </c>
      <c r="C70">
        <v>185.035</v>
      </c>
      <c r="D70">
        <v>185.44499999999999</v>
      </c>
      <c r="E70">
        <v>183.35499999999999</v>
      </c>
      <c r="F70">
        <v>180.155</v>
      </c>
      <c r="G70">
        <v>181.655</v>
      </c>
      <c r="H70">
        <v>213.94499999999999</v>
      </c>
      <c r="I70">
        <v>208.02499999999998</v>
      </c>
      <c r="J70">
        <v>215.35</v>
      </c>
      <c r="K70">
        <v>216.60500000000002</v>
      </c>
      <c r="L70">
        <v>210.375</v>
      </c>
      <c r="M70">
        <v>209.19499999999999</v>
      </c>
      <c r="N70">
        <v>197.875</v>
      </c>
    </row>
    <row r="71" spans="1:14">
      <c r="A71" s="1" t="s">
        <v>25</v>
      </c>
      <c r="B71">
        <v>196.31</v>
      </c>
      <c r="C71">
        <v>196.79500000000002</v>
      </c>
      <c r="D71">
        <v>199.42000000000002</v>
      </c>
      <c r="E71">
        <v>199.505</v>
      </c>
      <c r="F71">
        <v>198.04000000000002</v>
      </c>
      <c r="G71">
        <v>199.65499999999997</v>
      </c>
      <c r="H71">
        <v>206.45499999999998</v>
      </c>
      <c r="I71">
        <v>205.48500000000001</v>
      </c>
      <c r="J71">
        <v>212.56</v>
      </c>
      <c r="K71">
        <v>211.875</v>
      </c>
      <c r="L71">
        <v>213.10000000000002</v>
      </c>
      <c r="M71">
        <v>212.91500000000002</v>
      </c>
      <c r="N71">
        <v>203.97</v>
      </c>
    </row>
    <row r="73" spans="1:14">
      <c r="A73" s="5" t="s">
        <v>55</v>
      </c>
    </row>
    <row r="74" spans="1:14">
      <c r="A74" t="s">
        <v>3</v>
      </c>
      <c r="B74">
        <v>229</v>
      </c>
      <c r="C74">
        <v>229</v>
      </c>
      <c r="D74">
        <v>236</v>
      </c>
      <c r="E74">
        <v>221.5</v>
      </c>
      <c r="F74">
        <v>241.5</v>
      </c>
      <c r="G74">
        <v>236.5</v>
      </c>
      <c r="H74">
        <v>236.5</v>
      </c>
      <c r="I74">
        <v>233.5</v>
      </c>
      <c r="J74">
        <v>236</v>
      </c>
      <c r="K74">
        <v>243.5</v>
      </c>
      <c r="L74">
        <v>244.5</v>
      </c>
      <c r="M74">
        <v>244.5</v>
      </c>
      <c r="N74">
        <v>236</v>
      </c>
    </row>
    <row r="75" spans="1:14">
      <c r="A75" t="s">
        <v>5</v>
      </c>
      <c r="B75">
        <v>207.5</v>
      </c>
      <c r="C75">
        <v>210.5</v>
      </c>
      <c r="D75">
        <v>213</v>
      </c>
      <c r="E75">
        <v>218.5</v>
      </c>
      <c r="F75">
        <v>219.5</v>
      </c>
      <c r="G75">
        <v>225</v>
      </c>
      <c r="H75">
        <v>219</v>
      </c>
      <c r="I75">
        <v>221</v>
      </c>
      <c r="J75">
        <v>215.5</v>
      </c>
      <c r="K75">
        <v>212.5</v>
      </c>
      <c r="L75">
        <v>212</v>
      </c>
      <c r="M75">
        <v>216</v>
      </c>
      <c r="N75">
        <v>216</v>
      </c>
    </row>
    <row r="76" spans="1:14">
      <c r="A76" t="s">
        <v>6</v>
      </c>
      <c r="B76">
        <v>196.5</v>
      </c>
      <c r="C76">
        <v>197.5</v>
      </c>
      <c r="D76">
        <v>196.5</v>
      </c>
      <c r="E76">
        <v>194</v>
      </c>
      <c r="H76">
        <v>214</v>
      </c>
      <c r="I76">
        <v>208.5</v>
      </c>
      <c r="J76">
        <v>203</v>
      </c>
      <c r="K76">
        <v>193.5</v>
      </c>
      <c r="L76">
        <v>199</v>
      </c>
      <c r="M76">
        <v>196.5</v>
      </c>
      <c r="N76">
        <v>200</v>
      </c>
    </row>
    <row r="77" spans="1:14">
      <c r="A77" t="s">
        <v>7</v>
      </c>
      <c r="B77">
        <v>143</v>
      </c>
      <c r="C77">
        <v>149.5</v>
      </c>
      <c r="D77">
        <v>146.5</v>
      </c>
      <c r="E77">
        <v>144</v>
      </c>
      <c r="F77">
        <v>145.5</v>
      </c>
      <c r="G77">
        <v>164</v>
      </c>
      <c r="H77">
        <v>145</v>
      </c>
      <c r="I77">
        <v>151.5</v>
      </c>
      <c r="J77">
        <v>150.5</v>
      </c>
      <c r="K77">
        <v>145.5</v>
      </c>
      <c r="L77">
        <v>159</v>
      </c>
      <c r="M77">
        <v>154</v>
      </c>
      <c r="N77">
        <v>150</v>
      </c>
    </row>
    <row r="78" spans="1:14">
      <c r="A78" t="s">
        <v>8</v>
      </c>
      <c r="B78">
        <v>169</v>
      </c>
      <c r="C78">
        <v>176.5</v>
      </c>
      <c r="D78">
        <v>176.5</v>
      </c>
      <c r="E78">
        <v>176.5</v>
      </c>
      <c r="F78">
        <v>176.5</v>
      </c>
      <c r="G78">
        <v>176.5</v>
      </c>
      <c r="H78">
        <v>189.5</v>
      </c>
      <c r="I78">
        <v>168</v>
      </c>
      <c r="J78">
        <v>168</v>
      </c>
      <c r="K78">
        <v>168</v>
      </c>
      <c r="L78">
        <v>167.5</v>
      </c>
      <c r="M78">
        <v>168</v>
      </c>
      <c r="N78">
        <v>173</v>
      </c>
    </row>
    <row r="79" spans="1:14">
      <c r="A79" t="s">
        <v>9</v>
      </c>
      <c r="B79">
        <v>323</v>
      </c>
      <c r="C79">
        <v>329</v>
      </c>
      <c r="D79">
        <v>326.5</v>
      </c>
      <c r="E79">
        <v>331.5</v>
      </c>
      <c r="F79">
        <v>341</v>
      </c>
      <c r="G79">
        <v>340.5</v>
      </c>
      <c r="H79">
        <v>346</v>
      </c>
      <c r="I79">
        <v>347</v>
      </c>
      <c r="J79">
        <v>355.5</v>
      </c>
      <c r="K79">
        <v>344.5</v>
      </c>
      <c r="L79">
        <v>347</v>
      </c>
      <c r="M79">
        <v>347.5</v>
      </c>
      <c r="N79">
        <v>340</v>
      </c>
    </row>
    <row r="80" spans="1:14">
      <c r="A80" t="s">
        <v>10</v>
      </c>
      <c r="B80">
        <v>225</v>
      </c>
      <c r="C80">
        <v>225</v>
      </c>
      <c r="D80">
        <v>225</v>
      </c>
      <c r="E80">
        <v>225</v>
      </c>
      <c r="F80">
        <v>225</v>
      </c>
      <c r="G80">
        <v>225</v>
      </c>
      <c r="H80">
        <v>251</v>
      </c>
      <c r="I80">
        <v>251</v>
      </c>
      <c r="J80">
        <v>250.5</v>
      </c>
      <c r="K80">
        <v>247</v>
      </c>
      <c r="L80">
        <v>250.5</v>
      </c>
      <c r="M80">
        <v>250.5</v>
      </c>
      <c r="N80">
        <v>237.5</v>
      </c>
    </row>
    <row r="81" spans="1:14">
      <c r="A81" t="s">
        <v>11</v>
      </c>
    </row>
    <row r="82" spans="1:14">
      <c r="A82" t="s">
        <v>12</v>
      </c>
      <c r="B82">
        <v>245</v>
      </c>
      <c r="C82">
        <v>253.5</v>
      </c>
      <c r="D82">
        <v>234.5</v>
      </c>
      <c r="E82">
        <v>236</v>
      </c>
      <c r="F82">
        <v>239</v>
      </c>
      <c r="G82">
        <v>253.5</v>
      </c>
      <c r="H82">
        <v>258</v>
      </c>
      <c r="I82">
        <v>274.5</v>
      </c>
      <c r="J82">
        <v>276.5</v>
      </c>
      <c r="K82">
        <v>276.5</v>
      </c>
      <c r="L82">
        <v>261</v>
      </c>
      <c r="M82">
        <v>273</v>
      </c>
      <c r="N82">
        <v>257</v>
      </c>
    </row>
    <row r="83" spans="1:14">
      <c r="A83" t="s">
        <v>13</v>
      </c>
      <c r="B83">
        <v>462</v>
      </c>
      <c r="C83">
        <v>464.5</v>
      </c>
      <c r="D83">
        <v>463</v>
      </c>
      <c r="E83">
        <v>463</v>
      </c>
      <c r="F83">
        <v>464</v>
      </c>
      <c r="G83">
        <v>467</v>
      </c>
      <c r="H83">
        <v>472</v>
      </c>
      <c r="I83">
        <v>474</v>
      </c>
      <c r="J83">
        <v>474.5</v>
      </c>
      <c r="K83">
        <v>476.5</v>
      </c>
      <c r="L83">
        <v>481</v>
      </c>
      <c r="M83">
        <v>481</v>
      </c>
      <c r="N83">
        <v>470</v>
      </c>
    </row>
    <row r="84" spans="1:14">
      <c r="A84" t="s">
        <v>14</v>
      </c>
      <c r="B84">
        <v>159.5</v>
      </c>
      <c r="C84">
        <v>165.5</v>
      </c>
      <c r="D84">
        <v>167.5</v>
      </c>
      <c r="E84">
        <v>168</v>
      </c>
      <c r="G84">
        <v>170.5</v>
      </c>
      <c r="H84">
        <v>174.5</v>
      </c>
      <c r="I84">
        <v>177</v>
      </c>
      <c r="J84">
        <v>185</v>
      </c>
      <c r="K84">
        <v>180</v>
      </c>
      <c r="L84">
        <v>180.5</v>
      </c>
      <c r="M84">
        <v>192.5</v>
      </c>
      <c r="N84">
        <v>174.5</v>
      </c>
    </row>
    <row r="85" spans="1:14">
      <c r="A85" t="s">
        <v>15</v>
      </c>
      <c r="B85">
        <v>117.5</v>
      </c>
      <c r="C85">
        <v>130</v>
      </c>
      <c r="D85">
        <v>130</v>
      </c>
      <c r="N85">
        <v>126</v>
      </c>
    </row>
    <row r="86" spans="1:14">
      <c r="A86" t="s">
        <v>16</v>
      </c>
      <c r="B86">
        <v>184</v>
      </c>
      <c r="C86">
        <v>183</v>
      </c>
      <c r="D86">
        <v>197</v>
      </c>
      <c r="E86">
        <v>195</v>
      </c>
      <c r="F86">
        <v>193</v>
      </c>
      <c r="G86">
        <v>193</v>
      </c>
      <c r="H86">
        <v>203</v>
      </c>
      <c r="I86">
        <v>203</v>
      </c>
      <c r="J86">
        <v>199</v>
      </c>
      <c r="K86">
        <v>203</v>
      </c>
      <c r="L86">
        <v>205</v>
      </c>
      <c r="M86">
        <v>202</v>
      </c>
      <c r="N86">
        <v>197</v>
      </c>
    </row>
    <row r="87" spans="1:14">
      <c r="A87" t="s">
        <v>17</v>
      </c>
      <c r="B87">
        <v>227.5</v>
      </c>
      <c r="C87">
        <v>233</v>
      </c>
      <c r="D87">
        <v>241</v>
      </c>
      <c r="E87">
        <v>244.5</v>
      </c>
      <c r="F87">
        <v>239.5</v>
      </c>
      <c r="G87">
        <v>240.5</v>
      </c>
      <c r="H87">
        <v>242.5</v>
      </c>
      <c r="I87">
        <v>244.5</v>
      </c>
      <c r="J87">
        <v>245</v>
      </c>
      <c r="K87">
        <v>253.5</v>
      </c>
      <c r="L87">
        <v>255</v>
      </c>
      <c r="M87">
        <v>262.5</v>
      </c>
      <c r="N87">
        <v>244</v>
      </c>
    </row>
    <row r="88" spans="1:14">
      <c r="A88" t="s">
        <v>18</v>
      </c>
      <c r="B88">
        <v>242</v>
      </c>
      <c r="C88">
        <v>243</v>
      </c>
      <c r="D88">
        <v>243</v>
      </c>
      <c r="E88">
        <v>244</v>
      </c>
      <c r="F88">
        <v>247.5</v>
      </c>
      <c r="G88">
        <v>241</v>
      </c>
      <c r="H88">
        <v>254</v>
      </c>
      <c r="I88">
        <v>253.5</v>
      </c>
      <c r="J88">
        <v>246</v>
      </c>
      <c r="K88">
        <v>246.5</v>
      </c>
      <c r="L88">
        <v>244.5</v>
      </c>
      <c r="M88">
        <v>244.5</v>
      </c>
      <c r="N88">
        <v>246</v>
      </c>
    </row>
    <row r="89" spans="1:14">
      <c r="A89" t="s">
        <v>19</v>
      </c>
      <c r="B89">
        <v>218.5</v>
      </c>
      <c r="C89">
        <v>213.5</v>
      </c>
      <c r="D89">
        <v>215.5</v>
      </c>
      <c r="E89">
        <v>216.5</v>
      </c>
      <c r="F89">
        <v>218</v>
      </c>
      <c r="G89">
        <v>217.5</v>
      </c>
      <c r="H89">
        <v>210</v>
      </c>
      <c r="I89">
        <v>219</v>
      </c>
      <c r="J89">
        <v>217.5</v>
      </c>
      <c r="K89">
        <v>212</v>
      </c>
      <c r="L89">
        <v>211</v>
      </c>
      <c r="M89">
        <v>225.5</v>
      </c>
      <c r="N89">
        <v>216.5</v>
      </c>
    </row>
    <row r="90" spans="1:14">
      <c r="A90" t="s">
        <v>54</v>
      </c>
      <c r="B90">
        <v>214</v>
      </c>
      <c r="C90">
        <v>212.5</v>
      </c>
      <c r="D90">
        <v>210</v>
      </c>
      <c r="E90">
        <v>223.5</v>
      </c>
      <c r="F90">
        <v>219.5</v>
      </c>
      <c r="G90">
        <v>212</v>
      </c>
      <c r="H90">
        <v>226</v>
      </c>
      <c r="I90">
        <v>222.5</v>
      </c>
      <c r="J90">
        <v>214.5</v>
      </c>
      <c r="K90">
        <v>214.5</v>
      </c>
      <c r="L90">
        <v>224.5</v>
      </c>
      <c r="M90">
        <v>216</v>
      </c>
      <c r="N90">
        <v>217.5</v>
      </c>
    </row>
    <row r="91" spans="1:14">
      <c r="A91" t="s">
        <v>21</v>
      </c>
      <c r="B91">
        <v>251</v>
      </c>
      <c r="C91">
        <v>251</v>
      </c>
      <c r="D91">
        <v>251</v>
      </c>
      <c r="E91">
        <v>251</v>
      </c>
      <c r="F91">
        <v>251</v>
      </c>
      <c r="G91">
        <v>251</v>
      </c>
      <c r="H91">
        <v>251</v>
      </c>
      <c r="I91">
        <v>251</v>
      </c>
      <c r="J91">
        <v>251</v>
      </c>
      <c r="K91">
        <v>251</v>
      </c>
      <c r="L91">
        <v>251</v>
      </c>
      <c r="M91">
        <v>251</v>
      </c>
      <c r="N91">
        <v>251</v>
      </c>
    </row>
    <row r="92" spans="1:14">
      <c r="A92" t="s">
        <v>22</v>
      </c>
      <c r="B92">
        <v>198.5</v>
      </c>
      <c r="C92">
        <v>201.5</v>
      </c>
      <c r="D92">
        <v>201.5</v>
      </c>
      <c r="E92">
        <v>200.5</v>
      </c>
      <c r="F92">
        <v>207.5</v>
      </c>
      <c r="G92">
        <v>208</v>
      </c>
      <c r="J92">
        <v>220.5</v>
      </c>
      <c r="K92">
        <v>211.5</v>
      </c>
      <c r="L92">
        <v>210.5</v>
      </c>
      <c r="M92">
        <v>225.5</v>
      </c>
      <c r="N92">
        <v>208.5</v>
      </c>
    </row>
    <row r="93" spans="1:14">
      <c r="A93" t="s">
        <v>52</v>
      </c>
      <c r="B93">
        <v>248.5</v>
      </c>
      <c r="C93">
        <v>253.5</v>
      </c>
      <c r="D93">
        <v>242</v>
      </c>
      <c r="E93">
        <v>222</v>
      </c>
      <c r="F93">
        <v>236.5</v>
      </c>
      <c r="G93">
        <v>243</v>
      </c>
      <c r="H93">
        <v>266</v>
      </c>
      <c r="I93">
        <v>283</v>
      </c>
      <c r="J93">
        <v>305.5</v>
      </c>
      <c r="L93">
        <v>314</v>
      </c>
      <c r="M93">
        <v>281.5</v>
      </c>
      <c r="N93">
        <v>259</v>
      </c>
    </row>
    <row r="94" spans="1:14">
      <c r="A94" t="s">
        <v>23</v>
      </c>
      <c r="B94">
        <v>189.5</v>
      </c>
      <c r="C94">
        <v>192</v>
      </c>
      <c r="D94">
        <v>201.5</v>
      </c>
      <c r="E94">
        <v>200.5</v>
      </c>
      <c r="F94">
        <v>210.5</v>
      </c>
      <c r="G94">
        <v>201</v>
      </c>
      <c r="H94">
        <v>225</v>
      </c>
      <c r="I94">
        <v>213.5</v>
      </c>
      <c r="J94">
        <v>220.5</v>
      </c>
      <c r="K94">
        <v>218</v>
      </c>
      <c r="L94">
        <v>231.5</v>
      </c>
      <c r="M94">
        <v>196.5</v>
      </c>
      <c r="N94">
        <v>208.5</v>
      </c>
    </row>
    <row r="95" spans="1:14">
      <c r="A95" t="s">
        <v>25</v>
      </c>
      <c r="B95">
        <v>222.5</v>
      </c>
      <c r="C95">
        <v>226</v>
      </c>
      <c r="D95">
        <v>226</v>
      </c>
      <c r="E95">
        <v>230.5</v>
      </c>
      <c r="F95">
        <v>240</v>
      </c>
      <c r="G95">
        <v>237.5</v>
      </c>
      <c r="H95">
        <v>244</v>
      </c>
      <c r="I95">
        <v>244.5</v>
      </c>
      <c r="J95">
        <v>244</v>
      </c>
      <c r="K95">
        <v>239</v>
      </c>
      <c r="L95">
        <v>242</v>
      </c>
      <c r="M95">
        <v>243.5</v>
      </c>
      <c r="N95">
        <v>236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F059-0BC5-9047-B62B-6626EEE9C45A}">
  <dimension ref="A1:C23"/>
  <sheetViews>
    <sheetView workbookViewId="0">
      <selection activeCell="A2" sqref="A2"/>
    </sheetView>
  </sheetViews>
  <sheetFormatPr baseColWidth="10" defaultRowHeight="16"/>
  <sheetData>
    <row r="1" spans="1:2">
      <c r="A1" s="6" t="s">
        <v>80</v>
      </c>
      <c r="B1" s="6" t="s">
        <v>2</v>
      </c>
    </row>
    <row r="2" spans="1:2">
      <c r="A2" s="8" t="s">
        <v>81</v>
      </c>
      <c r="B2" s="9">
        <v>202.08208333333332</v>
      </c>
    </row>
    <row r="3" spans="1:2">
      <c r="A3" s="8" t="s">
        <v>82</v>
      </c>
      <c r="B3" s="9">
        <v>172.31424999999999</v>
      </c>
    </row>
    <row r="4" spans="1:2">
      <c r="A4" s="8" t="s">
        <v>83</v>
      </c>
      <c r="B4" s="9">
        <v>170.94854166666667</v>
      </c>
    </row>
    <row r="5" spans="1:2">
      <c r="A5" s="8" t="s">
        <v>84</v>
      </c>
      <c r="B5" s="9">
        <v>121.50818181818181</v>
      </c>
    </row>
    <row r="6" spans="1:2">
      <c r="A6" s="8" t="s">
        <v>85</v>
      </c>
      <c r="B6" s="9">
        <v>149.02364583333335</v>
      </c>
    </row>
    <row r="7" spans="1:2">
      <c r="A7" s="8" t="s">
        <v>86</v>
      </c>
      <c r="B7" s="9">
        <v>293.34352272727273</v>
      </c>
    </row>
    <row r="8" spans="1:2">
      <c r="A8" s="8" t="s">
        <v>87</v>
      </c>
      <c r="B8" s="9">
        <v>195.41552083333335</v>
      </c>
    </row>
    <row r="9" spans="1:2">
      <c r="A9" s="8" t="s">
        <v>88</v>
      </c>
      <c r="B9" s="9">
        <v>121.34166666666668</v>
      </c>
    </row>
    <row r="10" spans="1:2">
      <c r="A10" s="8" t="s">
        <v>89</v>
      </c>
      <c r="B10" s="9">
        <v>200.51875000000001</v>
      </c>
    </row>
    <row r="11" spans="1:2">
      <c r="A11" s="8" t="s">
        <v>90</v>
      </c>
      <c r="B11" s="9">
        <v>402.11572916666665</v>
      </c>
    </row>
    <row r="12" spans="1:2">
      <c r="A12" s="8" t="s">
        <v>91</v>
      </c>
      <c r="B12" s="9">
        <v>152.25187499999998</v>
      </c>
    </row>
    <row r="13" spans="1:2">
      <c r="A13" s="8" t="s">
        <v>92</v>
      </c>
      <c r="B13" s="9">
        <v>122.5025</v>
      </c>
    </row>
    <row r="14" spans="1:2">
      <c r="A14" s="8" t="s">
        <v>101</v>
      </c>
      <c r="B14" s="9">
        <v>146.93364583333334</v>
      </c>
    </row>
    <row r="15" spans="1:2">
      <c r="A15" s="8" t="s">
        <v>93</v>
      </c>
      <c r="B15" s="9">
        <v>260.69927083333334</v>
      </c>
    </row>
    <row r="16" spans="1:2">
      <c r="A16" s="8" t="s">
        <v>94</v>
      </c>
      <c r="B16" s="9">
        <v>190.90625</v>
      </c>
    </row>
    <row r="17" spans="1:3">
      <c r="A17" s="8" t="s">
        <v>95</v>
      </c>
      <c r="B17" s="9">
        <v>199.10250000000002</v>
      </c>
    </row>
    <row r="18" spans="1:3">
      <c r="A18" s="8" t="s">
        <v>96</v>
      </c>
      <c r="B18" s="9">
        <v>217.5</v>
      </c>
    </row>
    <row r="19" spans="1:3">
      <c r="A19" s="8" t="s">
        <v>97</v>
      </c>
      <c r="B19" s="9">
        <v>223.56125</v>
      </c>
    </row>
    <row r="20" spans="1:3">
      <c r="A20" s="8" t="s">
        <v>98</v>
      </c>
      <c r="B20" s="9">
        <v>180.06</v>
      </c>
    </row>
    <row r="21" spans="1:3">
      <c r="A21" s="8" t="s">
        <v>99</v>
      </c>
      <c r="B21" s="9">
        <v>235.62</v>
      </c>
    </row>
    <row r="22" spans="1:3">
      <c r="A22" s="8" t="s">
        <v>100</v>
      </c>
      <c r="B22" s="9">
        <v>180.95375000000001</v>
      </c>
    </row>
    <row r="23" spans="1:3">
      <c r="A23" s="8" t="s">
        <v>79</v>
      </c>
      <c r="B23" s="9">
        <v>202.96625</v>
      </c>
      <c r="C2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2E73-1E3D-6041-8EBB-FB41A6FB6877}">
  <dimension ref="A1:B34"/>
  <sheetViews>
    <sheetView workbookViewId="0">
      <selection activeCell="E7" sqref="E7"/>
    </sheetView>
  </sheetViews>
  <sheetFormatPr baseColWidth="10" defaultRowHeight="16"/>
  <sheetData>
    <row r="1" spans="1:2">
      <c r="A1" s="33" t="s">
        <v>212</v>
      </c>
      <c r="B1" s="33" t="s">
        <v>213</v>
      </c>
    </row>
    <row r="2" spans="1:2">
      <c r="A2" t="s">
        <v>214</v>
      </c>
      <c r="B2">
        <v>202.96625</v>
      </c>
    </row>
    <row r="3" spans="1:2">
      <c r="A3" t="s">
        <v>81</v>
      </c>
      <c r="B3">
        <v>202.08208333333329</v>
      </c>
    </row>
    <row r="4" spans="1:2">
      <c r="A4" t="s">
        <v>215</v>
      </c>
      <c r="B4">
        <v>202.96625</v>
      </c>
    </row>
    <row r="5" spans="1:2">
      <c r="A5" t="s">
        <v>82</v>
      </c>
      <c r="B5">
        <v>172.31424999999999</v>
      </c>
    </row>
    <row r="6" spans="1:2">
      <c r="A6" t="s">
        <v>83</v>
      </c>
      <c r="B6">
        <v>170.9485416666667</v>
      </c>
    </row>
    <row r="7" spans="1:2">
      <c r="A7" t="s">
        <v>118</v>
      </c>
      <c r="B7">
        <v>202.96625</v>
      </c>
    </row>
    <row r="8" spans="1:2">
      <c r="A8" t="s">
        <v>84</v>
      </c>
      <c r="B8">
        <v>121.5081818181818</v>
      </c>
    </row>
    <row r="9" spans="1:2">
      <c r="A9" t="s">
        <v>216</v>
      </c>
      <c r="B9">
        <v>202.96625</v>
      </c>
    </row>
    <row r="10" spans="1:2">
      <c r="A10" t="s">
        <v>120</v>
      </c>
      <c r="B10">
        <v>202.96625</v>
      </c>
    </row>
    <row r="11" spans="1:2">
      <c r="A11" t="s">
        <v>85</v>
      </c>
      <c r="B11">
        <v>149.02364583333329</v>
      </c>
    </row>
    <row r="12" spans="1:2">
      <c r="A12" t="s">
        <v>86</v>
      </c>
      <c r="B12">
        <v>293.34352272727273</v>
      </c>
    </row>
    <row r="13" spans="1:2">
      <c r="A13" t="s">
        <v>87</v>
      </c>
      <c r="B13">
        <v>195.41552083333329</v>
      </c>
    </row>
    <row r="14" spans="1:2">
      <c r="A14" t="s">
        <v>217</v>
      </c>
      <c r="B14">
        <v>202.96625</v>
      </c>
    </row>
    <row r="15" spans="1:2">
      <c r="A15" t="s">
        <v>88</v>
      </c>
      <c r="B15">
        <v>121.3416666666667</v>
      </c>
    </row>
    <row r="16" spans="1:2">
      <c r="A16" t="s">
        <v>89</v>
      </c>
      <c r="B16">
        <v>200.51875000000001</v>
      </c>
    </row>
    <row r="17" spans="1:2">
      <c r="A17" t="s">
        <v>90</v>
      </c>
      <c r="B17">
        <v>402.11572916666671</v>
      </c>
    </row>
    <row r="18" spans="1:2">
      <c r="A18" t="s">
        <v>91</v>
      </c>
      <c r="B18">
        <v>152.25187500000001</v>
      </c>
    </row>
    <row r="19" spans="1:2">
      <c r="A19" t="s">
        <v>92</v>
      </c>
      <c r="B19">
        <v>122.5025</v>
      </c>
    </row>
    <row r="20" spans="1:2">
      <c r="A20" t="s">
        <v>124</v>
      </c>
      <c r="B20">
        <v>202.96625</v>
      </c>
    </row>
    <row r="21" spans="1:2">
      <c r="A21" t="s">
        <v>125</v>
      </c>
      <c r="B21">
        <v>202.96625</v>
      </c>
    </row>
    <row r="22" spans="1:2">
      <c r="A22" t="s">
        <v>126</v>
      </c>
      <c r="B22">
        <v>202.96625</v>
      </c>
    </row>
    <row r="23" spans="1:2">
      <c r="A23" t="s">
        <v>127</v>
      </c>
      <c r="B23">
        <v>202.96625</v>
      </c>
    </row>
    <row r="24" spans="1:2">
      <c r="A24" t="s">
        <v>101</v>
      </c>
      <c r="B24">
        <v>146.93364583333329</v>
      </c>
    </row>
    <row r="25" spans="1:2">
      <c r="A25" t="s">
        <v>128</v>
      </c>
      <c r="B25">
        <v>202.96625</v>
      </c>
    </row>
    <row r="26" spans="1:2">
      <c r="A26" t="s">
        <v>93</v>
      </c>
      <c r="B26">
        <v>260.69927083333329</v>
      </c>
    </row>
    <row r="27" spans="1:2">
      <c r="A27" t="s">
        <v>94</v>
      </c>
      <c r="B27">
        <v>190.90625</v>
      </c>
    </row>
    <row r="28" spans="1:2">
      <c r="A28" t="s">
        <v>129</v>
      </c>
      <c r="B28">
        <v>202.96625</v>
      </c>
    </row>
    <row r="29" spans="1:2">
      <c r="A29" t="s">
        <v>95</v>
      </c>
      <c r="B29">
        <v>199.10249999999999</v>
      </c>
    </row>
    <row r="30" spans="1:2">
      <c r="A30" t="s">
        <v>96</v>
      </c>
      <c r="B30">
        <v>217.5</v>
      </c>
    </row>
    <row r="31" spans="1:2">
      <c r="A31" t="s">
        <v>97</v>
      </c>
      <c r="B31">
        <v>223.56125</v>
      </c>
    </row>
    <row r="32" spans="1:2">
      <c r="A32" t="s">
        <v>98</v>
      </c>
      <c r="B32">
        <v>180.06</v>
      </c>
    </row>
    <row r="33" spans="1:2">
      <c r="A33" t="s">
        <v>132</v>
      </c>
      <c r="B33">
        <v>202.96625</v>
      </c>
    </row>
    <row r="34" spans="1:2">
      <c r="A34" t="s">
        <v>100</v>
      </c>
      <c r="B34">
        <v>180.95375000000001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E262-E354-4143-966B-9B35596E1572}">
  <dimension ref="A1:J22"/>
  <sheetViews>
    <sheetView zoomScale="161" workbookViewId="0">
      <selection activeCell="G10" sqref="G10"/>
    </sheetView>
  </sheetViews>
  <sheetFormatPr baseColWidth="10" defaultRowHeight="16"/>
  <sheetData>
    <row r="1" spans="1:10" ht="17">
      <c r="A1" s="11" t="s">
        <v>102</v>
      </c>
      <c r="B1" s="11" t="s">
        <v>64</v>
      </c>
      <c r="C1" s="11" t="s">
        <v>65</v>
      </c>
      <c r="D1" s="11" t="s">
        <v>66</v>
      </c>
      <c r="E1" s="11" t="s">
        <v>67</v>
      </c>
      <c r="F1" s="11" t="s">
        <v>77</v>
      </c>
      <c r="G1" s="11" t="s">
        <v>78</v>
      </c>
    </row>
    <row r="2" spans="1:10" ht="17">
      <c r="A2" s="11" t="s">
        <v>68</v>
      </c>
      <c r="B2" s="11">
        <v>1095</v>
      </c>
      <c r="C2" s="11">
        <v>1265</v>
      </c>
      <c r="D2" s="11">
        <v>1327.5</v>
      </c>
      <c r="E2" s="11">
        <v>1380</v>
      </c>
      <c r="F2" s="12">
        <f>AVERAGE(B2:E2)</f>
        <v>1266.875</v>
      </c>
      <c r="G2" s="12">
        <f>F2*10</f>
        <v>12668.75</v>
      </c>
      <c r="H2" s="11"/>
      <c r="I2" s="11"/>
      <c r="J2" s="11"/>
    </row>
    <row r="3" spans="1:10" ht="17">
      <c r="A3" s="11" t="s">
        <v>69</v>
      </c>
      <c r="B3" s="11">
        <v>1285</v>
      </c>
      <c r="C3" s="11">
        <v>1350</v>
      </c>
      <c r="D3" s="11">
        <v>1400</v>
      </c>
      <c r="E3" s="11" t="s">
        <v>76</v>
      </c>
      <c r="F3" s="12">
        <f t="shared" ref="F3:F9" si="0">AVERAGE(B3:E3)</f>
        <v>1345</v>
      </c>
      <c r="G3" s="12">
        <f t="shared" ref="G3:G9" si="1">F3*10</f>
        <v>13450</v>
      </c>
      <c r="H3" s="11"/>
      <c r="I3" s="11"/>
      <c r="J3" s="11"/>
    </row>
    <row r="4" spans="1:10" ht="17">
      <c r="A4" s="11" t="s">
        <v>70</v>
      </c>
      <c r="B4" s="11">
        <v>3050</v>
      </c>
      <c r="C4" s="11">
        <v>3750</v>
      </c>
      <c r="D4" s="11">
        <v>3850</v>
      </c>
      <c r="E4" s="11">
        <v>3900</v>
      </c>
      <c r="F4" s="12">
        <f t="shared" si="0"/>
        <v>3637.5</v>
      </c>
      <c r="G4" s="12">
        <f t="shared" si="1"/>
        <v>36375</v>
      </c>
      <c r="H4" s="11"/>
      <c r="I4" s="11"/>
    </row>
    <row r="5" spans="1:10" ht="17">
      <c r="A5" s="11" t="s">
        <v>71</v>
      </c>
      <c r="B5" s="11">
        <v>980</v>
      </c>
      <c r="C5" s="11">
        <v>1175</v>
      </c>
      <c r="D5" s="11">
        <v>1310</v>
      </c>
      <c r="E5" s="11">
        <v>1310</v>
      </c>
      <c r="F5" s="12">
        <f t="shared" si="0"/>
        <v>1193.75</v>
      </c>
      <c r="G5" s="12">
        <f t="shared" si="1"/>
        <v>11937.5</v>
      </c>
      <c r="H5" s="11"/>
      <c r="I5" s="11"/>
    </row>
    <row r="6" spans="1:10" ht="17">
      <c r="A6" s="11" t="s">
        <v>72</v>
      </c>
      <c r="B6" s="11">
        <v>2800</v>
      </c>
      <c r="C6" s="11">
        <v>3000</v>
      </c>
      <c r="D6" s="11">
        <v>3100</v>
      </c>
      <c r="E6" s="11">
        <v>3175</v>
      </c>
      <c r="F6" s="12">
        <f t="shared" si="0"/>
        <v>3018.75</v>
      </c>
      <c r="G6" s="12">
        <f t="shared" si="1"/>
        <v>30187.5</v>
      </c>
    </row>
    <row r="7" spans="1:10" ht="17">
      <c r="A7" s="11" t="s">
        <v>73</v>
      </c>
      <c r="B7" s="11">
        <v>1675</v>
      </c>
      <c r="C7" s="11">
        <v>2200</v>
      </c>
      <c r="D7" s="11">
        <v>2300</v>
      </c>
      <c r="E7" s="11">
        <v>2400</v>
      </c>
      <c r="F7" s="12">
        <f t="shared" si="0"/>
        <v>2143.75</v>
      </c>
      <c r="G7" s="12">
        <f t="shared" si="1"/>
        <v>21437.5</v>
      </c>
    </row>
    <row r="8" spans="1:10" ht="17">
      <c r="A8" s="11" t="s">
        <v>74</v>
      </c>
      <c r="B8" s="11">
        <v>650</v>
      </c>
      <c r="C8" s="11">
        <v>650</v>
      </c>
      <c r="D8" s="11">
        <v>650</v>
      </c>
      <c r="E8" s="11">
        <v>650</v>
      </c>
      <c r="F8" s="12">
        <f t="shared" si="0"/>
        <v>650</v>
      </c>
      <c r="G8" s="12">
        <f t="shared" si="1"/>
        <v>6500</v>
      </c>
    </row>
    <row r="9" spans="1:10" ht="17">
      <c r="A9" s="11" t="s">
        <v>75</v>
      </c>
      <c r="B9" s="11">
        <v>1650</v>
      </c>
      <c r="C9" s="11">
        <v>2200</v>
      </c>
      <c r="D9" s="11">
        <v>2500</v>
      </c>
      <c r="E9" s="11">
        <v>2500</v>
      </c>
      <c r="F9" s="12">
        <f t="shared" si="0"/>
        <v>2212.5</v>
      </c>
      <c r="G9" s="12">
        <f t="shared" si="1"/>
        <v>22125</v>
      </c>
    </row>
    <row r="10" spans="1:10" ht="17">
      <c r="A10" s="11"/>
    </row>
    <row r="11" spans="1:10" ht="17">
      <c r="A11" s="11"/>
    </row>
    <row r="12" spans="1:10" ht="17">
      <c r="A12" s="11"/>
    </row>
    <row r="13" spans="1:10" ht="17">
      <c r="A13" s="11"/>
    </row>
    <row r="14" spans="1:10" ht="17">
      <c r="A14" s="11"/>
    </row>
    <row r="15" spans="1:10" ht="17">
      <c r="A15" s="11"/>
      <c r="E15" s="11"/>
      <c r="F15" s="12"/>
    </row>
    <row r="16" spans="1:10" ht="17">
      <c r="E16" s="11"/>
      <c r="F16" s="12"/>
    </row>
    <row r="17" spans="5:6" ht="17">
      <c r="E17" s="11"/>
      <c r="F17" s="12"/>
    </row>
    <row r="18" spans="5:6" ht="17">
      <c r="E18" s="11"/>
      <c r="F18" s="12"/>
    </row>
    <row r="19" spans="5:6" ht="17">
      <c r="E19" s="11"/>
      <c r="F19" s="12"/>
    </row>
    <row r="20" spans="5:6" ht="17">
      <c r="E20" s="11"/>
      <c r="F20" s="12"/>
    </row>
    <row r="21" spans="5:6" ht="17">
      <c r="E21" s="11"/>
      <c r="F21" s="12"/>
    </row>
    <row r="22" spans="5:6" ht="17">
      <c r="E22" s="11"/>
      <c r="F22" s="1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98CC-46F3-FE40-BD8A-737E1417C880}">
  <dimension ref="A1:N21"/>
  <sheetViews>
    <sheetView workbookViewId="0">
      <selection activeCell="C21" sqref="C21"/>
    </sheetView>
  </sheetViews>
  <sheetFormatPr baseColWidth="10" defaultRowHeight="16"/>
  <sheetData>
    <row r="1" spans="1:14" ht="17">
      <c r="A1" s="11" t="s">
        <v>103</v>
      </c>
      <c r="B1" t="s">
        <v>111</v>
      </c>
      <c r="C1" t="s">
        <v>110</v>
      </c>
    </row>
    <row r="2" spans="1:14" ht="17">
      <c r="A2" s="11" t="s">
        <v>68</v>
      </c>
      <c r="B2">
        <f t="shared" ref="B2:B9" si="0">C2/1000</f>
        <v>1.55E-2</v>
      </c>
      <c r="C2">
        <v>15.5</v>
      </c>
      <c r="I2" s="13"/>
    </row>
    <row r="3" spans="1:14" ht="17">
      <c r="A3" s="11" t="s">
        <v>69</v>
      </c>
      <c r="B3">
        <f t="shared" si="0"/>
        <v>7.1599999999999997E-2</v>
      </c>
      <c r="C3">
        <v>71.599999999999994</v>
      </c>
    </row>
    <row r="4" spans="1:14" ht="17">
      <c r="A4" s="11" t="s">
        <v>70</v>
      </c>
      <c r="B4">
        <f t="shared" si="0"/>
        <v>1.2649999999999999</v>
      </c>
      <c r="C4">
        <v>1265</v>
      </c>
    </row>
    <row r="5" spans="1:14" ht="17">
      <c r="A5" s="11" t="s">
        <v>71</v>
      </c>
      <c r="B5">
        <f t="shared" si="0"/>
        <v>6.9000000000000006E-2</v>
      </c>
      <c r="C5">
        <v>69</v>
      </c>
    </row>
    <row r="6" spans="1:14" ht="17">
      <c r="A6" s="11" t="s">
        <v>72</v>
      </c>
      <c r="B6">
        <f t="shared" si="0"/>
        <v>7.0000000000000007E-2</v>
      </c>
      <c r="C6">
        <v>70</v>
      </c>
    </row>
    <row r="7" spans="1:14" ht="17">
      <c r="A7" s="11" t="s">
        <v>73</v>
      </c>
      <c r="B7">
        <f t="shared" si="0"/>
        <v>0.2185</v>
      </c>
      <c r="C7">
        <v>218.5</v>
      </c>
    </row>
    <row r="8" spans="1:14" ht="17">
      <c r="A8" s="11" t="s">
        <v>74</v>
      </c>
      <c r="B8">
        <f t="shared" si="0"/>
        <v>0.21099999999999999</v>
      </c>
      <c r="C8">
        <v>211</v>
      </c>
    </row>
    <row r="9" spans="1:14" ht="17">
      <c r="A9" s="11" t="s">
        <v>75</v>
      </c>
      <c r="B9">
        <f t="shared" si="0"/>
        <v>0.11625000000000001</v>
      </c>
      <c r="C9">
        <v>116.25</v>
      </c>
    </row>
    <row r="12" spans="1:14">
      <c r="N12" s="16"/>
    </row>
    <row r="13" spans="1:14">
      <c r="G13" s="16"/>
    </row>
    <row r="14" spans="1:14">
      <c r="G14" s="16"/>
    </row>
    <row r="15" spans="1:14">
      <c r="G15" s="16"/>
    </row>
    <row r="16" spans="1:14">
      <c r="G16" s="16"/>
    </row>
    <row r="17" spans="7:14">
      <c r="G17" s="16"/>
    </row>
    <row r="18" spans="7:14">
      <c r="G18" s="16"/>
    </row>
    <row r="19" spans="7:14">
      <c r="G19" s="16"/>
    </row>
    <row r="20" spans="7:14">
      <c r="G20" s="16"/>
    </row>
    <row r="21" spans="7:14">
      <c r="N21" s="15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308C-0817-7845-B222-6DB5745DDD3E}">
  <dimension ref="A1:E46"/>
  <sheetViews>
    <sheetView workbookViewId="0">
      <selection activeCell="C15" sqref="C15:D22"/>
    </sheetView>
  </sheetViews>
  <sheetFormatPr baseColWidth="10" defaultRowHeight="16"/>
  <cols>
    <col min="6" max="6" width="20.33203125" customWidth="1"/>
  </cols>
  <sheetData>
    <row r="1" spans="1:5" ht="17">
      <c r="A1" s="11" t="s">
        <v>103</v>
      </c>
      <c r="B1" s="1" t="s">
        <v>104</v>
      </c>
      <c r="C1" s="1" t="s">
        <v>105</v>
      </c>
      <c r="D1" t="s">
        <v>106</v>
      </c>
      <c r="E1" t="s">
        <v>107</v>
      </c>
    </row>
    <row r="2" spans="1:5" ht="17">
      <c r="A2" s="11" t="s">
        <v>68</v>
      </c>
      <c r="B2" s="1">
        <v>25</v>
      </c>
      <c r="C2">
        <v>35</v>
      </c>
    </row>
    <row r="3" spans="1:5" ht="17">
      <c r="A3" s="11" t="s">
        <v>69</v>
      </c>
      <c r="B3" s="1">
        <v>21</v>
      </c>
      <c r="C3">
        <v>24</v>
      </c>
    </row>
    <row r="4" spans="1:5" ht="17">
      <c r="A4" s="11" t="s">
        <v>70</v>
      </c>
      <c r="B4" s="1">
        <v>20</v>
      </c>
      <c r="C4">
        <v>30</v>
      </c>
    </row>
    <row r="5" spans="1:5" ht="17">
      <c r="A5" s="11" t="s">
        <v>71</v>
      </c>
      <c r="B5" s="1">
        <v>25</v>
      </c>
      <c r="C5">
        <v>28</v>
      </c>
    </row>
    <row r="6" spans="1:5" ht="17">
      <c r="A6" s="11" t="s">
        <v>72</v>
      </c>
      <c r="B6" s="11">
        <v>25</v>
      </c>
      <c r="C6">
        <v>30</v>
      </c>
    </row>
    <row r="7" spans="1:5" ht="17">
      <c r="A7" s="11" t="s">
        <v>73</v>
      </c>
      <c r="B7" s="1">
        <v>24</v>
      </c>
      <c r="C7">
        <v>35</v>
      </c>
    </row>
    <row r="8" spans="1:5" ht="17">
      <c r="A8" s="11" t="s">
        <v>74</v>
      </c>
      <c r="B8" s="1">
        <v>15</v>
      </c>
      <c r="C8">
        <v>20</v>
      </c>
    </row>
    <row r="9" spans="1:5" ht="17">
      <c r="A9" s="11" t="s">
        <v>75</v>
      </c>
      <c r="B9" s="1">
        <v>15</v>
      </c>
      <c r="C9">
        <v>29</v>
      </c>
    </row>
    <row r="12" spans="1:5" ht="17">
      <c r="A12" s="11"/>
    </row>
    <row r="13" spans="1:5">
      <c r="A13" s="19"/>
      <c r="B13" s="20"/>
      <c r="C13" s="20"/>
      <c r="D13" s="20"/>
    </row>
    <row r="14" spans="1:5">
      <c r="A14" s="19"/>
      <c r="B14" s="19"/>
      <c r="C14" s="19"/>
      <c r="D14" s="19"/>
    </row>
    <row r="15" spans="1:5" ht="17">
      <c r="A15" s="19"/>
      <c r="B15" s="19"/>
      <c r="C15" s="11"/>
    </row>
    <row r="16" spans="1:5" ht="17">
      <c r="A16" s="19"/>
      <c r="B16" s="19"/>
      <c r="C16" s="11"/>
    </row>
    <row r="17" spans="1:4" ht="17">
      <c r="A17" s="19"/>
      <c r="B17" s="19"/>
      <c r="C17" s="11"/>
    </row>
    <row r="18" spans="1:4" ht="17">
      <c r="A18" s="19"/>
      <c r="B18" s="19"/>
      <c r="C18" s="11"/>
    </row>
    <row r="19" spans="1:4" ht="17">
      <c r="A19" s="19"/>
      <c r="B19" s="19"/>
      <c r="C19" s="11"/>
    </row>
    <row r="20" spans="1:4" ht="17">
      <c r="A20" s="19"/>
      <c r="B20" s="19"/>
      <c r="C20" s="11"/>
    </row>
    <row r="21" spans="1:4" ht="17">
      <c r="A21" s="19"/>
      <c r="B21" s="19"/>
      <c r="C21" s="11"/>
    </row>
    <row r="22" spans="1:4" ht="17">
      <c r="A22" s="19"/>
      <c r="B22" s="19"/>
      <c r="C22" s="11"/>
    </row>
    <row r="23" spans="1:4">
      <c r="A23" s="19"/>
      <c r="B23" s="19"/>
      <c r="C23" s="19"/>
      <c r="D23" s="19"/>
    </row>
    <row r="24" spans="1:4">
      <c r="A24" s="19"/>
      <c r="B24" s="19"/>
      <c r="C24" s="19"/>
      <c r="D24" s="19"/>
    </row>
    <row r="25" spans="1:4">
      <c r="A25" s="19"/>
      <c r="B25" s="19"/>
      <c r="C25" s="19"/>
      <c r="D25" s="19"/>
    </row>
    <row r="26" spans="1:4">
      <c r="A26" s="19"/>
      <c r="B26" s="19"/>
      <c r="C26" s="19"/>
      <c r="D26" s="19"/>
    </row>
    <row r="27" spans="1:4">
      <c r="A27" s="19"/>
      <c r="B27" s="19"/>
      <c r="C27" s="19"/>
      <c r="D27" s="19"/>
    </row>
    <row r="28" spans="1:4">
      <c r="A28" s="19"/>
      <c r="B28" s="19"/>
      <c r="C28" s="19"/>
      <c r="D28" s="19"/>
    </row>
    <row r="29" spans="1:4">
      <c r="A29" s="19"/>
      <c r="B29" s="19"/>
      <c r="C29" s="19"/>
      <c r="D29" s="19"/>
    </row>
    <row r="30" spans="1:4">
      <c r="A30" s="19"/>
      <c r="B30" s="19"/>
      <c r="C30" s="19"/>
      <c r="D30" s="19"/>
    </row>
    <row r="31" spans="1:4">
      <c r="A31" s="19"/>
      <c r="B31" s="19"/>
      <c r="C31" s="19"/>
      <c r="D31" s="19"/>
    </row>
    <row r="32" spans="1:4">
      <c r="A32" s="19"/>
      <c r="B32" s="19"/>
      <c r="C32" s="19"/>
      <c r="D32" s="19"/>
    </row>
    <row r="33" spans="1:4">
      <c r="A33" s="19"/>
      <c r="B33" s="19"/>
      <c r="C33" s="19"/>
      <c r="D33" s="19"/>
    </row>
    <row r="34" spans="1:4">
      <c r="A34" s="19"/>
      <c r="B34" s="19"/>
      <c r="C34" s="19"/>
      <c r="D34" s="19"/>
    </row>
    <row r="35" spans="1:4">
      <c r="A35" s="19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  <row r="43" spans="1:4">
      <c r="A43" s="19"/>
      <c r="B43" s="19"/>
      <c r="C43" s="19"/>
      <c r="D43" s="19"/>
    </row>
    <row r="44" spans="1:4">
      <c r="A44" s="19"/>
      <c r="B44" s="19"/>
      <c r="C44" s="19"/>
      <c r="D44" s="19"/>
    </row>
    <row r="45" spans="1:4">
      <c r="A45" s="19"/>
      <c r="B45" s="19"/>
      <c r="C45" s="19"/>
      <c r="D45" s="19"/>
    </row>
    <row r="46" spans="1:4">
      <c r="A46" s="19"/>
      <c r="B46" s="19"/>
      <c r="C46" s="19"/>
      <c r="D46" s="1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seed_rate draft</vt:lpstr>
      <vt:lpstr>demand draft</vt:lpstr>
      <vt:lpstr>raw wage</vt:lpstr>
      <vt:lpstr>average wage</vt:lpstr>
      <vt:lpstr>wage_python</vt:lpstr>
      <vt:lpstr>wage</vt:lpstr>
      <vt:lpstr>crop price</vt:lpstr>
      <vt:lpstr>seed cost</vt:lpstr>
      <vt:lpstr>temperature_rainfall</vt:lpstr>
      <vt:lpstr>temperature</vt:lpstr>
      <vt:lpstr>land_area</vt:lpstr>
      <vt:lpstr>labor</vt:lpstr>
      <vt:lpstr>demand</vt:lpstr>
      <vt:lpstr>rotation benefit</vt:lpstr>
      <vt:lpstr>seed_rate</vt:lpstr>
      <vt:lpstr>fertilizer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Qiongqiong Zhang</dc:creator>
  <cp:lastModifiedBy>Qiongqiong Zhang</cp:lastModifiedBy>
  <dcterms:created xsi:type="dcterms:W3CDTF">2023-11-19T15:09:51Z</dcterms:created>
  <dcterms:modified xsi:type="dcterms:W3CDTF">2023-11-30T09:46:41Z</dcterms:modified>
</cp:coreProperties>
</file>