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ython Scripts\Buku ML\Regression\"/>
    </mc:Choice>
  </mc:AlternateContent>
  <xr:revisionPtr revIDLastSave="0" documentId="13_ncr:1_{1B45B9D9-86A9-4B79-90C0-9AC21C6CF8E7}" xr6:coauthVersionLast="47" xr6:coauthVersionMax="47" xr10:uidLastSave="{00000000-0000-0000-0000-000000000000}"/>
  <bookViews>
    <workbookView xWindow="-120" yWindow="-120" windowWidth="29040" windowHeight="15840" xr2:uid="{986CA43D-6CBB-4E4A-9ABB-8A20C6C9C032}"/>
  </bookViews>
  <sheets>
    <sheet name="nilai" sheetId="1" r:id="rId1"/>
  </sheets>
  <definedNames>
    <definedName name="_xlnm._FilterDatabase" localSheetId="0" hidden="1">nilai!$A$1:$B$1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20" i="1" s="1"/>
  <c r="M21" i="1"/>
  <c r="N21" i="1"/>
  <c r="O21" i="1"/>
  <c r="O22" i="1"/>
  <c r="O20" i="1"/>
  <c r="N20" i="1"/>
  <c r="M20" i="1"/>
  <c r="O19" i="1"/>
  <c r="O18" i="1"/>
  <c r="O17" i="1"/>
  <c r="M19" i="1"/>
  <c r="M18" i="1"/>
  <c r="M17" i="1"/>
  <c r="N19" i="1"/>
  <c r="N18" i="1"/>
  <c r="N17" i="1"/>
  <c r="L21" i="1"/>
  <c r="K21" i="1"/>
  <c r="J21" i="1"/>
  <c r="L20" i="1"/>
  <c r="K20" i="1"/>
  <c r="J20" i="1"/>
  <c r="L19" i="1"/>
  <c r="L18" i="1"/>
  <c r="L17" i="1"/>
  <c r="R13" i="1"/>
  <c r="R11" i="1"/>
  <c r="R10" i="1"/>
  <c r="R9" i="1"/>
  <c r="R12" i="1" s="1"/>
  <c r="Q11" i="1"/>
  <c r="Q10" i="1"/>
  <c r="Q9" i="1"/>
  <c r="R2" i="1"/>
  <c r="R5" i="1" s="1"/>
  <c r="R3" i="1"/>
  <c r="R4" i="1"/>
  <c r="X4" i="1"/>
  <c r="W4" i="1"/>
  <c r="X3" i="1"/>
  <c r="W3" i="1"/>
  <c r="X2" i="1"/>
  <c r="X5" i="1" s="1"/>
  <c r="W2" i="1"/>
  <c r="Q4" i="1"/>
  <c r="Q3" i="1"/>
  <c r="Q2" i="1"/>
  <c r="L4" i="1"/>
  <c r="L3" i="1"/>
  <c r="L2" i="1"/>
  <c r="E17" i="1"/>
  <c r="C20" i="1"/>
  <c r="E18" i="1"/>
  <c r="E19" i="1"/>
  <c r="B20" i="1"/>
  <c r="A20" i="1"/>
  <c r="H12" i="1"/>
  <c r="B14" i="1"/>
  <c r="A14" i="1"/>
  <c r="H13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E20" i="1" l="1"/>
  <c r="C14" i="1"/>
  <c r="H10" i="1" s="1"/>
  <c r="D14" i="1"/>
  <c r="E14" i="1"/>
  <c r="H9" i="1" l="1"/>
</calcChain>
</file>

<file path=xl/sharedStrings.xml><?xml version="1.0" encoding="utf-8"?>
<sst xmlns="http://schemas.openxmlformats.org/spreadsheetml/2006/main" count="45" uniqueCount="23">
  <si>
    <t>Hours (x)</t>
  </si>
  <si>
    <t>Scores (y)</t>
  </si>
  <si>
    <t>X^2</t>
  </si>
  <si>
    <t>y^2</t>
  </si>
  <si>
    <t>x.y</t>
  </si>
  <si>
    <t>Predicted</t>
  </si>
  <si>
    <r>
      <t>Predicted (</t>
    </r>
    <r>
      <rPr>
        <b/>
        <sz val="11"/>
        <color theme="1"/>
        <rFont val="Calibri"/>
        <family val="2"/>
        <scheme val="minor"/>
      </rPr>
      <t>ŷ)</t>
    </r>
  </si>
  <si>
    <t>Residual</t>
  </si>
  <si>
    <t>|Ŷ-Y|</t>
  </si>
  <si>
    <t>MAE:</t>
  </si>
  <si>
    <t>|Ŷ-Y|/Y</t>
  </si>
  <si>
    <t>MSE</t>
  </si>
  <si>
    <t>(Ŷ-Y)^2</t>
  </si>
  <si>
    <t>RMSE</t>
  </si>
  <si>
    <t>SUM</t>
  </si>
  <si>
    <t>Y-Ymean</t>
  </si>
  <si>
    <t>Y-Ymean^2</t>
  </si>
  <si>
    <t>Mean</t>
  </si>
  <si>
    <t>R Square:</t>
  </si>
  <si>
    <t>intercept manual</t>
  </si>
  <si>
    <t>slope manual</t>
  </si>
  <si>
    <t>intercept excel</t>
  </si>
  <si>
    <t>slope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</si>
</sst>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24" xfId="0" applyBorder="1" applyAlignment="1">
      <alignment horizontal="right"/>
    </xf>
    <xf numFmtId="0" fontId="0" fillId="0" borderId="17" xfId="0" applyBorder="1"/>
    <xf numFmtId="0" fontId="0" fillId="0" borderId="25" xfId="0" applyBorder="1" applyAlignment="1">
      <alignment horizontal="right"/>
    </xf>
    <xf numFmtId="0" fontId="0" fillId="0" borderId="23" xfId="0" applyBorder="1"/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2" borderId="26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4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1" fillId="0" borderId="27" xfId="0" applyFont="1" applyBorder="1"/>
    <xf numFmtId="0" fontId="1" fillId="0" borderId="28" xfId="0" applyFont="1" applyBorder="1"/>
    <xf numFmtId="0" fontId="8" fillId="0" borderId="24" xfId="0" applyFont="1" applyBorder="1" applyAlignment="1">
      <alignment vertical="center"/>
    </xf>
    <xf numFmtId="0" fontId="0" fillId="0" borderId="29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2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82C1-8738-444B-9726-0AFC4E0D40BF}">
  <dimension ref="A1:X60"/>
  <sheetViews>
    <sheetView tabSelected="1" workbookViewId="0">
      <selection activeCell="I11" sqref="I11"/>
    </sheetView>
  </sheetViews>
  <sheetFormatPr defaultRowHeight="15" x14ac:dyDescent="0.25"/>
  <cols>
    <col min="7" max="7" width="16.28515625" bestFit="1" customWidth="1"/>
    <col min="11" max="11" width="12.42578125" bestFit="1" customWidth="1"/>
    <col min="14" max="14" width="11" customWidth="1"/>
    <col min="15" max="15" width="12.42578125" customWidth="1"/>
    <col min="16" max="16" width="12.42578125" bestFit="1" customWidth="1"/>
    <col min="17" max="17" width="12.42578125" customWidth="1"/>
    <col min="24" max="24" width="14.7109375" bestFit="1" customWidth="1"/>
  </cols>
  <sheetData>
    <row r="1" spans="1:24" ht="24.75" thickBot="1" x14ac:dyDescent="0.3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I1" s="27" t="s">
        <v>0</v>
      </c>
      <c r="J1" s="28" t="s">
        <v>1</v>
      </c>
      <c r="K1" s="29" t="s">
        <v>6</v>
      </c>
      <c r="L1" s="29" t="s">
        <v>7</v>
      </c>
      <c r="N1" s="27" t="s">
        <v>0</v>
      </c>
      <c r="O1" s="28" t="s">
        <v>1</v>
      </c>
      <c r="P1" s="29" t="s">
        <v>6</v>
      </c>
      <c r="Q1" s="29" t="s">
        <v>7</v>
      </c>
      <c r="R1" s="29" t="s">
        <v>8</v>
      </c>
      <c r="T1" s="27" t="s">
        <v>0</v>
      </c>
      <c r="U1" s="28" t="s">
        <v>1</v>
      </c>
      <c r="V1" s="29" t="s">
        <v>6</v>
      </c>
      <c r="W1" s="29" t="s">
        <v>7</v>
      </c>
      <c r="X1" s="29" t="s">
        <v>10</v>
      </c>
    </row>
    <row r="2" spans="1:24" ht="15.75" thickBot="1" x14ac:dyDescent="0.3">
      <c r="A2" s="1">
        <v>2.5</v>
      </c>
      <c r="B2" s="2">
        <v>21</v>
      </c>
      <c r="C2" s="3">
        <f>POWER(A2,2)</f>
        <v>6.25</v>
      </c>
      <c r="D2" s="3">
        <f>POWER(B2,2)</f>
        <v>441</v>
      </c>
      <c r="E2" s="4">
        <f>A2*B2</f>
        <v>52.5</v>
      </c>
      <c r="I2" s="30">
        <v>5.0999999999999996</v>
      </c>
      <c r="J2" s="31">
        <v>47</v>
      </c>
      <c r="K2" s="32">
        <v>51.086150000000004</v>
      </c>
      <c r="L2" s="33">
        <f>J2-K2</f>
        <v>-4.0861500000000035</v>
      </c>
      <c r="N2" s="30">
        <v>5.0999999999999996</v>
      </c>
      <c r="O2" s="31">
        <v>47</v>
      </c>
      <c r="P2" s="32">
        <v>51.086150000000004</v>
      </c>
      <c r="Q2" s="33">
        <f>O2-P2</f>
        <v>-4.0861500000000035</v>
      </c>
      <c r="R2" s="33">
        <f>ABS(P2-O2)</f>
        <v>4.0861500000000035</v>
      </c>
      <c r="T2" s="30">
        <v>5.0999999999999996</v>
      </c>
      <c r="U2" s="31">
        <v>47</v>
      </c>
      <c r="V2" s="32">
        <v>51.086150000000004</v>
      </c>
      <c r="W2" s="33">
        <f>U2-V2</f>
        <v>-4.0861500000000035</v>
      </c>
      <c r="X2" s="33">
        <f>ABS(V2-U2)</f>
        <v>4.0861500000000035</v>
      </c>
    </row>
    <row r="3" spans="1:24" ht="15.75" thickBot="1" x14ac:dyDescent="0.3">
      <c r="A3" s="5">
        <v>3.2</v>
      </c>
      <c r="B3" s="6">
        <v>27</v>
      </c>
      <c r="C3" s="7">
        <f t="shared" ref="C3:C13" si="0">POWER(A3,2)</f>
        <v>10.240000000000002</v>
      </c>
      <c r="D3" s="7">
        <f t="shared" ref="D3:D13" si="1">POWER(B3,2)</f>
        <v>729</v>
      </c>
      <c r="E3" s="8">
        <f t="shared" ref="E3:E13" si="2">A3*B3</f>
        <v>86.4</v>
      </c>
      <c r="I3" s="30">
        <v>9.1999999999999993</v>
      </c>
      <c r="J3" s="31">
        <v>88</v>
      </c>
      <c r="K3" s="32">
        <v>90.284270000000006</v>
      </c>
      <c r="L3" s="33">
        <f t="shared" ref="L3:L4" si="3">J3-K3</f>
        <v>-2.2842700000000065</v>
      </c>
      <c r="N3" s="30">
        <v>9.1999999999999993</v>
      </c>
      <c r="O3" s="31">
        <v>88</v>
      </c>
      <c r="P3" s="32">
        <v>90.284270000000006</v>
      </c>
      <c r="Q3" s="33">
        <f t="shared" ref="Q3:Q4" si="4">O3-P3</f>
        <v>-2.2842700000000065</v>
      </c>
      <c r="R3" s="33">
        <f t="shared" ref="R3:R4" si="5">ABS(P3-O3)</f>
        <v>2.2842700000000065</v>
      </c>
      <c r="T3" s="30">
        <v>9.1999999999999993</v>
      </c>
      <c r="U3" s="31">
        <v>88</v>
      </c>
      <c r="V3" s="32">
        <v>90.284270000000006</v>
      </c>
      <c r="W3" s="33">
        <f t="shared" ref="W3:W4" si="6">U3-V3</f>
        <v>-2.2842700000000065</v>
      </c>
      <c r="X3" s="33">
        <f t="shared" ref="X3:X4" si="7">ABS(V3-U3)</f>
        <v>2.2842700000000065</v>
      </c>
    </row>
    <row r="4" spans="1:24" ht="15.75" thickBot="1" x14ac:dyDescent="0.3">
      <c r="A4" s="5">
        <v>8.5</v>
      </c>
      <c r="B4" s="6">
        <v>75</v>
      </c>
      <c r="C4" s="7">
        <f t="shared" si="0"/>
        <v>72.25</v>
      </c>
      <c r="D4" s="7">
        <f t="shared" si="1"/>
        <v>5625</v>
      </c>
      <c r="E4" s="8">
        <f t="shared" si="2"/>
        <v>637.5</v>
      </c>
      <c r="I4" s="30">
        <v>8.3000000000000007</v>
      </c>
      <c r="J4" s="31">
        <v>81</v>
      </c>
      <c r="K4" s="32">
        <v>81.6798</v>
      </c>
      <c r="L4" s="33">
        <f t="shared" si="3"/>
        <v>-0.67980000000000018</v>
      </c>
      <c r="N4" s="30">
        <v>8.3000000000000007</v>
      </c>
      <c r="O4" s="31">
        <v>81</v>
      </c>
      <c r="P4" s="32">
        <v>81.6798</v>
      </c>
      <c r="Q4" s="33">
        <f t="shared" si="4"/>
        <v>-0.67980000000000018</v>
      </c>
      <c r="R4" s="33">
        <f t="shared" si="5"/>
        <v>0.67980000000000018</v>
      </c>
      <c r="T4" s="30">
        <v>8.3000000000000007</v>
      </c>
      <c r="U4" s="31">
        <v>81</v>
      </c>
      <c r="V4" s="32">
        <v>81.6798</v>
      </c>
      <c r="W4" s="33">
        <f t="shared" si="6"/>
        <v>-0.67980000000000018</v>
      </c>
      <c r="X4" s="33">
        <f t="shared" si="7"/>
        <v>0.67980000000000018</v>
      </c>
    </row>
    <row r="5" spans="1:24" ht="15.75" thickBot="1" x14ac:dyDescent="0.3">
      <c r="A5" s="5">
        <v>3.5</v>
      </c>
      <c r="B5" s="6">
        <v>30</v>
      </c>
      <c r="C5" s="7">
        <f t="shared" si="0"/>
        <v>12.25</v>
      </c>
      <c r="D5" s="7">
        <f t="shared" si="1"/>
        <v>900</v>
      </c>
      <c r="E5" s="8">
        <f t="shared" si="2"/>
        <v>105</v>
      </c>
      <c r="N5" s="34"/>
      <c r="Q5" s="35" t="s">
        <v>9</v>
      </c>
      <c r="R5" s="36">
        <f>AVERAGE(R2:R4)</f>
        <v>2.3500733333333366</v>
      </c>
      <c r="T5" s="34"/>
      <c r="W5" s="35" t="s">
        <v>9</v>
      </c>
      <c r="X5" s="36">
        <f>AVERAGE(X2:X4)</f>
        <v>2.3500733333333366</v>
      </c>
    </row>
    <row r="6" spans="1:24" x14ac:dyDescent="0.25">
      <c r="A6" s="5">
        <v>1.5</v>
      </c>
      <c r="B6" s="6">
        <v>20</v>
      </c>
      <c r="C6" s="7">
        <f t="shared" si="0"/>
        <v>2.25</v>
      </c>
      <c r="D6" s="7">
        <f t="shared" si="1"/>
        <v>400</v>
      </c>
      <c r="E6" s="8">
        <f t="shared" si="2"/>
        <v>30</v>
      </c>
      <c r="N6" s="34"/>
    </row>
    <row r="7" spans="1:24" ht="15.75" thickBot="1" x14ac:dyDescent="0.3">
      <c r="A7" s="5">
        <v>5.5</v>
      </c>
      <c r="B7" s="6">
        <v>60</v>
      </c>
      <c r="C7" s="7">
        <f t="shared" si="0"/>
        <v>30.25</v>
      </c>
      <c r="D7" s="7">
        <f t="shared" si="1"/>
        <v>3600</v>
      </c>
      <c r="E7" s="8">
        <f t="shared" si="2"/>
        <v>330</v>
      </c>
      <c r="N7" s="34"/>
    </row>
    <row r="8" spans="1:24" ht="15.75" thickBot="1" x14ac:dyDescent="0.3">
      <c r="A8" s="5">
        <v>2.7</v>
      </c>
      <c r="B8" s="6">
        <v>25</v>
      </c>
      <c r="C8" s="7">
        <f t="shared" si="0"/>
        <v>7.2900000000000009</v>
      </c>
      <c r="D8" s="7">
        <f t="shared" si="1"/>
        <v>625</v>
      </c>
      <c r="E8" s="8">
        <f t="shared" si="2"/>
        <v>67.5</v>
      </c>
      <c r="N8" s="27" t="s">
        <v>0</v>
      </c>
      <c r="O8" s="28" t="s">
        <v>1</v>
      </c>
      <c r="P8" s="29" t="s">
        <v>6</v>
      </c>
      <c r="Q8" s="29" t="s">
        <v>7</v>
      </c>
      <c r="R8" s="29" t="s">
        <v>12</v>
      </c>
    </row>
    <row r="9" spans="1:24" ht="15.75" thickBot="1" x14ac:dyDescent="0.3">
      <c r="A9" s="5">
        <v>7.7</v>
      </c>
      <c r="B9" s="6">
        <v>85</v>
      </c>
      <c r="C9" s="7">
        <f t="shared" si="0"/>
        <v>59.290000000000006</v>
      </c>
      <c r="D9" s="7">
        <f t="shared" si="1"/>
        <v>7225</v>
      </c>
      <c r="E9" s="8">
        <f t="shared" si="2"/>
        <v>654.5</v>
      </c>
      <c r="G9" s="53" t="s">
        <v>19</v>
      </c>
      <c r="H9" s="64">
        <f>((B14*C14)-(A14*E14))/((12*C14)-(A14^2))</f>
        <v>2.3275200558074656</v>
      </c>
      <c r="N9" s="30">
        <v>5.0999999999999996</v>
      </c>
      <c r="O9" s="31">
        <v>47</v>
      </c>
      <c r="P9" s="32">
        <v>51.086150000000004</v>
      </c>
      <c r="Q9" s="33">
        <f>O9-P9</f>
        <v>-4.0861500000000035</v>
      </c>
      <c r="R9" s="33">
        <f>ABS(P9-O9)^2</f>
        <v>16.696621822500028</v>
      </c>
    </row>
    <row r="10" spans="1:24" ht="15.75" thickBot="1" x14ac:dyDescent="0.3">
      <c r="A10" s="5">
        <v>5.9</v>
      </c>
      <c r="B10" s="6">
        <v>62</v>
      </c>
      <c r="C10" s="7">
        <f t="shared" si="0"/>
        <v>34.81</v>
      </c>
      <c r="D10" s="7">
        <f t="shared" si="1"/>
        <v>3844</v>
      </c>
      <c r="E10" s="8">
        <f t="shared" si="2"/>
        <v>365.8</v>
      </c>
      <c r="G10" s="66" t="s">
        <v>20</v>
      </c>
      <c r="H10" s="65">
        <f>((12*(E14))-(A14*B14))/((12*C14)-(A14^2))</f>
        <v>9.5605162190443025</v>
      </c>
      <c r="N10" s="30">
        <v>9.1999999999999993</v>
      </c>
      <c r="O10" s="31">
        <v>88</v>
      </c>
      <c r="P10" s="32">
        <v>90.284270000000006</v>
      </c>
      <c r="Q10" s="33">
        <f t="shared" ref="Q10:Q11" si="8">O10-P10</f>
        <v>-2.2842700000000065</v>
      </c>
      <c r="R10" s="33">
        <f t="shared" ref="R10:R11" si="9">ABS(P10-O10)^2</f>
        <v>5.2178894329000292</v>
      </c>
    </row>
    <row r="11" spans="1:24" ht="15.75" thickBot="1" x14ac:dyDescent="0.3">
      <c r="A11" s="5">
        <v>4.5</v>
      </c>
      <c r="B11" s="6">
        <v>41</v>
      </c>
      <c r="C11" s="7">
        <f t="shared" si="0"/>
        <v>20.25</v>
      </c>
      <c r="D11" s="7">
        <f t="shared" si="1"/>
        <v>1681</v>
      </c>
      <c r="E11" s="8">
        <f t="shared" si="2"/>
        <v>184.5</v>
      </c>
      <c r="G11" s="66"/>
      <c r="H11" s="65"/>
      <c r="N11" s="30">
        <v>8.3000000000000007</v>
      </c>
      <c r="O11" s="31">
        <v>81</v>
      </c>
      <c r="P11" s="32">
        <v>81.6798</v>
      </c>
      <c r="Q11" s="33">
        <f t="shared" si="8"/>
        <v>-0.67980000000000018</v>
      </c>
      <c r="R11" s="33">
        <f t="shared" si="9"/>
        <v>0.46212804000000024</v>
      </c>
    </row>
    <row r="12" spans="1:24" ht="15.75" thickBot="1" x14ac:dyDescent="0.3">
      <c r="A12" s="5">
        <v>3.3</v>
      </c>
      <c r="B12" s="6">
        <v>42</v>
      </c>
      <c r="C12" s="7">
        <f t="shared" si="0"/>
        <v>10.889999999999999</v>
      </c>
      <c r="D12" s="7">
        <f t="shared" si="1"/>
        <v>1764</v>
      </c>
      <c r="E12" s="8">
        <f t="shared" si="2"/>
        <v>138.6</v>
      </c>
      <c r="G12" s="66" t="s">
        <v>21</v>
      </c>
      <c r="H12" s="65">
        <f>INTERCEPT(B2:B13,A2:A13)</f>
        <v>2.3275200558074758</v>
      </c>
      <c r="N12" s="34"/>
      <c r="Q12" s="35" t="s">
        <v>11</v>
      </c>
      <c r="R12" s="36">
        <f>AVERAGE(R9:R11)</f>
        <v>7.4588797651333527</v>
      </c>
    </row>
    <row r="13" spans="1:24" ht="15.75" thickBot="1" x14ac:dyDescent="0.3">
      <c r="A13" s="13">
        <v>1.1000000000000001</v>
      </c>
      <c r="B13" s="14">
        <v>17</v>
      </c>
      <c r="C13" s="15">
        <f t="shared" si="0"/>
        <v>1.2100000000000002</v>
      </c>
      <c r="D13" s="15">
        <f t="shared" si="1"/>
        <v>289</v>
      </c>
      <c r="E13" s="16">
        <f t="shared" si="2"/>
        <v>18.700000000000003</v>
      </c>
      <c r="G13" s="54" t="s">
        <v>22</v>
      </c>
      <c r="H13" s="38">
        <f>SLOPE(B2:B13,A2:A13)</f>
        <v>9.5605162190442954</v>
      </c>
      <c r="N13" s="34"/>
      <c r="Q13" s="37" t="s">
        <v>13</v>
      </c>
      <c r="R13" s="38">
        <f>SQRT(R12)</f>
        <v>2.7310949754875522</v>
      </c>
    </row>
    <row r="14" spans="1:24" ht="15.75" thickBot="1" x14ac:dyDescent="0.3">
      <c r="A14" s="17">
        <f>SUM(A2:A13)</f>
        <v>49.9</v>
      </c>
      <c r="B14" s="11">
        <f>SUM(B2:B13)</f>
        <v>505</v>
      </c>
      <c r="C14" s="11">
        <f>SUM(C2:C13)</f>
        <v>267.22999999999996</v>
      </c>
      <c r="D14" s="11">
        <f>SUM(D2:D13)</f>
        <v>27123</v>
      </c>
      <c r="E14" s="12">
        <f>SUM(E2:E13)</f>
        <v>2671</v>
      </c>
      <c r="N14" s="34"/>
    </row>
    <row r="15" spans="1:24" ht="15.75" thickBot="1" x14ac:dyDescent="0.3">
      <c r="N15" s="34"/>
    </row>
    <row r="16" spans="1:24" ht="24.75" thickBot="1" x14ac:dyDescent="0.3">
      <c r="A16" s="9" t="s">
        <v>0</v>
      </c>
      <c r="B16" s="10" t="s">
        <v>1</v>
      </c>
      <c r="C16" s="11"/>
      <c r="D16" s="12" t="s">
        <v>5</v>
      </c>
      <c r="E16" s="21" t="s">
        <v>4</v>
      </c>
      <c r="J16" s="42" t="s">
        <v>1</v>
      </c>
      <c r="K16" s="43" t="s">
        <v>6</v>
      </c>
      <c r="L16" s="43" t="s">
        <v>7</v>
      </c>
      <c r="M16" s="43" t="s">
        <v>12</v>
      </c>
      <c r="N16" s="50" t="s">
        <v>15</v>
      </c>
      <c r="O16" s="51" t="s">
        <v>16</v>
      </c>
    </row>
    <row r="17" spans="1:15" x14ac:dyDescent="0.25">
      <c r="A17" s="1">
        <v>5.0999999999999996</v>
      </c>
      <c r="B17" s="2">
        <v>47</v>
      </c>
      <c r="C17" s="3"/>
      <c r="D17" s="4">
        <f>$H$12+($H$13*A17)</f>
        <v>51.086152772933382</v>
      </c>
      <c r="E17" s="22">
        <f>A17*B17</f>
        <v>239.7</v>
      </c>
      <c r="J17" s="46">
        <v>47</v>
      </c>
      <c r="K17" s="40">
        <v>51.086150000000004</v>
      </c>
      <c r="L17" s="41">
        <f>J17-K17</f>
        <v>-4.0861500000000035</v>
      </c>
      <c r="M17" s="41">
        <f>ABS(K17-J17)^2</f>
        <v>16.696621822500028</v>
      </c>
      <c r="N17" s="39">
        <f>J17-$J$21</f>
        <v>-25</v>
      </c>
      <c r="O17" s="47">
        <f>N17^2</f>
        <v>625</v>
      </c>
    </row>
    <row r="18" spans="1:15" x14ac:dyDescent="0.25">
      <c r="A18" s="5">
        <v>9.1999999999999993</v>
      </c>
      <c r="B18" s="6">
        <v>88</v>
      </c>
      <c r="C18" s="7"/>
      <c r="D18" s="8">
        <f>$H$12+($H$13*A18)</f>
        <v>90.284269271014978</v>
      </c>
      <c r="E18" s="23">
        <f t="shared" ref="E18:E19" si="10">A18*B18</f>
        <v>809.59999999999991</v>
      </c>
      <c r="J18" s="46">
        <v>88</v>
      </c>
      <c r="K18" s="40">
        <v>90.284270000000006</v>
      </c>
      <c r="L18" s="41">
        <f t="shared" ref="L18:L19" si="11">J18-K18</f>
        <v>-2.2842700000000065</v>
      </c>
      <c r="M18" s="41">
        <f t="shared" ref="M18:M19" si="12">ABS(K18-J18)^2</f>
        <v>5.2178894329000292</v>
      </c>
      <c r="N18" s="39">
        <f>J18-$J$21</f>
        <v>16</v>
      </c>
      <c r="O18" s="47">
        <f t="shared" ref="O18:O19" si="13">N18^2</f>
        <v>256</v>
      </c>
    </row>
    <row r="19" spans="1:15" ht="15.75" thickBot="1" x14ac:dyDescent="0.3">
      <c r="A19" s="18">
        <v>8.3000000000000007</v>
      </c>
      <c r="B19" s="19">
        <v>81</v>
      </c>
      <c r="C19" s="26"/>
      <c r="D19" s="20">
        <f>$H$12+($H$13*A19)</f>
        <v>81.67980467387514</v>
      </c>
      <c r="E19" s="23">
        <f t="shared" si="10"/>
        <v>672.30000000000007</v>
      </c>
      <c r="J19" s="58">
        <v>81</v>
      </c>
      <c r="K19" s="59">
        <v>81.6798</v>
      </c>
      <c r="L19" s="60">
        <f t="shared" si="11"/>
        <v>-0.67980000000000018</v>
      </c>
      <c r="M19" s="60">
        <f t="shared" si="12"/>
        <v>0.46212804000000024</v>
      </c>
      <c r="N19" s="61">
        <f>J19-$J$21</f>
        <v>9</v>
      </c>
      <c r="O19" s="62">
        <f t="shared" si="13"/>
        <v>81</v>
      </c>
    </row>
    <row r="20" spans="1:15" ht="15.75" thickBot="1" x14ac:dyDescent="0.3">
      <c r="A20" s="24">
        <f>SUM(A17:A19)</f>
        <v>22.6</v>
      </c>
      <c r="B20" s="25">
        <f>SUM(B17:B19)</f>
        <v>216</v>
      </c>
      <c r="C20" s="25">
        <f>SUM(C17:C19)</f>
        <v>0</v>
      </c>
      <c r="D20" s="25">
        <f>SUM(D17:D19)</f>
        <v>223.05022671782351</v>
      </c>
      <c r="E20" s="12">
        <f>SUM(E17:E19)</f>
        <v>1721.6</v>
      </c>
      <c r="I20" s="56" t="s">
        <v>14</v>
      </c>
      <c r="J20" s="63">
        <f t="shared" ref="J20:L20" si="14">SUM(J17:J19)</f>
        <v>216</v>
      </c>
      <c r="K20" s="44">
        <f t="shared" si="14"/>
        <v>223.05022000000002</v>
      </c>
      <c r="L20" s="44">
        <f t="shared" si="14"/>
        <v>-7.0502200000000101</v>
      </c>
      <c r="M20" s="44">
        <f t="shared" ref="M20" si="15">SUM(M17:M19)</f>
        <v>22.376639295400057</v>
      </c>
      <c r="N20" s="44">
        <f t="shared" ref="N20" si="16">SUM(N17:N19)</f>
        <v>0</v>
      </c>
      <c r="O20" s="45">
        <f t="shared" ref="O20" si="17">SUM(O17:O19)</f>
        <v>962</v>
      </c>
    </row>
    <row r="21" spans="1:15" ht="15.75" thickBot="1" x14ac:dyDescent="0.3">
      <c r="I21" s="57" t="s">
        <v>17</v>
      </c>
      <c r="J21" s="55">
        <f t="shared" ref="J21:O21" si="18">AVERAGE(J17:J19)</f>
        <v>72</v>
      </c>
      <c r="K21" s="48">
        <f t="shared" si="18"/>
        <v>74.350073333333341</v>
      </c>
      <c r="L21" s="48">
        <f t="shared" si="18"/>
        <v>-2.3500733333333366</v>
      </c>
      <c r="M21" s="48">
        <f t="shared" si="18"/>
        <v>7.4588797651333527</v>
      </c>
      <c r="N21" s="48">
        <f t="shared" si="18"/>
        <v>0</v>
      </c>
      <c r="O21" s="49">
        <f t="shared" si="18"/>
        <v>320.66666666666669</v>
      </c>
    </row>
    <row r="22" spans="1:15" ht="15.75" thickBot="1" x14ac:dyDescent="0.3">
      <c r="N22" s="52" t="s">
        <v>18</v>
      </c>
      <c r="O22" s="36">
        <f>1-(M20/O20)</f>
        <v>0.97673946019189184</v>
      </c>
    </row>
    <row r="23" spans="1:15" x14ac:dyDescent="0.25">
      <c r="N23" s="34"/>
    </row>
    <row r="24" spans="1:15" x14ac:dyDescent="0.25">
      <c r="N24" s="34"/>
    </row>
    <row r="25" spans="1:15" x14ac:dyDescent="0.25">
      <c r="N25" s="34"/>
    </row>
    <row r="26" spans="1:15" x14ac:dyDescent="0.25">
      <c r="N26" s="34"/>
    </row>
    <row r="27" spans="1:15" x14ac:dyDescent="0.25">
      <c r="N27" s="34"/>
    </row>
    <row r="28" spans="1:15" x14ac:dyDescent="0.25">
      <c r="N28" s="34"/>
    </row>
    <row r="29" spans="1:15" x14ac:dyDescent="0.25">
      <c r="N29" s="34"/>
    </row>
    <row r="30" spans="1:15" x14ac:dyDescent="0.25">
      <c r="N30" s="34"/>
    </row>
    <row r="31" spans="1:15" x14ac:dyDescent="0.25">
      <c r="N31" s="34"/>
    </row>
    <row r="32" spans="1:15" x14ac:dyDescent="0.25">
      <c r="N32" s="34"/>
    </row>
    <row r="33" spans="14:14" x14ac:dyDescent="0.25">
      <c r="N33" s="34"/>
    </row>
    <row r="34" spans="14:14" x14ac:dyDescent="0.25">
      <c r="N34" s="34"/>
    </row>
    <row r="35" spans="14:14" x14ac:dyDescent="0.25">
      <c r="N35" s="34"/>
    </row>
    <row r="36" spans="14:14" x14ac:dyDescent="0.25">
      <c r="N36" s="34"/>
    </row>
    <row r="37" spans="14:14" x14ac:dyDescent="0.25">
      <c r="N37" s="34"/>
    </row>
    <row r="38" spans="14:14" x14ac:dyDescent="0.25">
      <c r="N38" s="34"/>
    </row>
    <row r="39" spans="14:14" x14ac:dyDescent="0.25">
      <c r="N39" s="34"/>
    </row>
    <row r="40" spans="14:14" x14ac:dyDescent="0.25">
      <c r="N40" s="34"/>
    </row>
    <row r="41" spans="14:14" x14ac:dyDescent="0.25">
      <c r="N41" s="34"/>
    </row>
    <row r="42" spans="14:14" x14ac:dyDescent="0.25">
      <c r="N42" s="34"/>
    </row>
    <row r="43" spans="14:14" x14ac:dyDescent="0.25">
      <c r="N43" s="34"/>
    </row>
    <row r="44" spans="14:14" x14ac:dyDescent="0.25">
      <c r="N44" s="34"/>
    </row>
    <row r="45" spans="14:14" x14ac:dyDescent="0.25">
      <c r="N45" s="34"/>
    </row>
    <row r="46" spans="14:14" x14ac:dyDescent="0.25">
      <c r="N46" s="34"/>
    </row>
    <row r="47" spans="14:14" x14ac:dyDescent="0.25">
      <c r="N47" s="34"/>
    </row>
    <row r="48" spans="14:14" x14ac:dyDescent="0.25">
      <c r="N48" s="34"/>
    </row>
    <row r="49" spans="14:14" x14ac:dyDescent="0.25">
      <c r="N49" s="34"/>
    </row>
    <row r="50" spans="14:14" x14ac:dyDescent="0.25">
      <c r="N50" s="34"/>
    </row>
    <row r="51" spans="14:14" x14ac:dyDescent="0.25">
      <c r="N51" s="34"/>
    </row>
    <row r="52" spans="14:14" x14ac:dyDescent="0.25">
      <c r="N52" s="34"/>
    </row>
    <row r="53" spans="14:14" x14ac:dyDescent="0.25">
      <c r="N53" s="34"/>
    </row>
    <row r="54" spans="14:14" x14ac:dyDescent="0.25">
      <c r="N54" s="34"/>
    </row>
    <row r="55" spans="14:14" x14ac:dyDescent="0.25">
      <c r="N55" s="34"/>
    </row>
    <row r="56" spans="14:14" x14ac:dyDescent="0.25">
      <c r="N56" s="34"/>
    </row>
    <row r="57" spans="14:14" x14ac:dyDescent="0.25">
      <c r="N57" s="34"/>
    </row>
    <row r="58" spans="14:14" x14ac:dyDescent="0.25">
      <c r="N58" s="34"/>
    </row>
    <row r="59" spans="14:14" x14ac:dyDescent="0.25">
      <c r="N59" s="34"/>
    </row>
    <row r="60" spans="14:14" x14ac:dyDescent="0.25">
      <c r="N60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2021-07-27T21:51:18Z</dcterms:created>
  <dcterms:modified xsi:type="dcterms:W3CDTF">2021-07-30T12:59:52Z</dcterms:modified>
</cp:coreProperties>
</file>