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aiubedu60714-my.sharepoint.com/personal/mohaimen_niloy_aiub_edu/Documents/DWDM - Learning Materials/Data Mining Final Term Contents/"/>
    </mc:Choice>
  </mc:AlternateContent>
  <xr:revisionPtr revIDLastSave="1238" documentId="11_F25DC773A252ABDACC10480169DD72EA5ADE58F2" xr6:coauthVersionLast="47" xr6:coauthVersionMax="47" xr10:uidLastSave="{70504DE2-35B6-4342-89A2-6E97820B1B08}"/>
  <bookViews>
    <workbookView xWindow="-110" yWindow="-110" windowWidth="19420" windowHeight="10300" activeTab="3" xr2:uid="{00000000-000D-0000-FFFF-FFFF00000000}"/>
  </bookViews>
  <sheets>
    <sheet name="K-Means" sheetId="1" r:id="rId1"/>
    <sheet name="K-Means_Spring" sheetId="3" r:id="rId2"/>
    <sheet name="Hierarchical" sheetId="2" r:id="rId3"/>
    <sheet name="Hierarchical_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38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F38" i="3"/>
  <c r="F27" i="3"/>
  <c r="F28" i="3"/>
  <c r="F29" i="3"/>
  <c r="F30" i="3"/>
  <c r="F31" i="3"/>
  <c r="F32" i="3"/>
  <c r="F33" i="3"/>
  <c r="F34" i="3"/>
  <c r="F35" i="3"/>
  <c r="F36" i="3"/>
  <c r="F37" i="3"/>
  <c r="F39" i="3"/>
  <c r="F40" i="3"/>
  <c r="F41" i="3"/>
  <c r="F42" i="3"/>
  <c r="F43" i="3"/>
  <c r="F44" i="3"/>
  <c r="F45" i="3"/>
  <c r="F46" i="3"/>
  <c r="E38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G14" i="3"/>
  <c r="G2" i="3"/>
  <c r="G15" i="3"/>
  <c r="G3" i="3"/>
  <c r="G4" i="3"/>
  <c r="G5" i="3"/>
  <c r="G6" i="3"/>
  <c r="G7" i="3"/>
  <c r="G16" i="3"/>
  <c r="G8" i="3"/>
  <c r="G17" i="3"/>
  <c r="G9" i="3"/>
  <c r="G10" i="3"/>
  <c r="G11" i="3"/>
  <c r="G18" i="3"/>
  <c r="G19" i="3"/>
  <c r="G12" i="3"/>
  <c r="G20" i="3"/>
  <c r="G13" i="3"/>
  <c r="G21" i="3"/>
  <c r="F14" i="3"/>
  <c r="F2" i="3"/>
  <c r="F15" i="3"/>
  <c r="F3" i="3"/>
  <c r="F4" i="3"/>
  <c r="F5" i="3"/>
  <c r="F6" i="3"/>
  <c r="F7" i="3"/>
  <c r="F16" i="3"/>
  <c r="F8" i="3"/>
  <c r="F17" i="3"/>
  <c r="F9" i="3"/>
  <c r="F10" i="3"/>
  <c r="F11" i="3"/>
  <c r="F18" i="3"/>
  <c r="F19" i="3"/>
  <c r="F12" i="3"/>
  <c r="F20" i="3"/>
  <c r="F13" i="3"/>
  <c r="F21" i="3"/>
  <c r="E14" i="3"/>
  <c r="E2" i="3"/>
  <c r="E15" i="3"/>
  <c r="E3" i="3"/>
  <c r="E4" i="3"/>
  <c r="E5" i="3"/>
  <c r="E6" i="3"/>
  <c r="E7" i="3"/>
  <c r="E16" i="3"/>
  <c r="E8" i="3"/>
  <c r="E17" i="3"/>
  <c r="E9" i="3"/>
  <c r="E10" i="3"/>
  <c r="E11" i="3"/>
  <c r="E18" i="3"/>
  <c r="E19" i="3"/>
  <c r="E12" i="3"/>
  <c r="E20" i="3"/>
  <c r="E13" i="3"/>
  <c r="E21" i="3"/>
  <c r="G115" i="1"/>
  <c r="G116" i="1"/>
  <c r="G113" i="1"/>
  <c r="G127" i="1"/>
  <c r="G128" i="1"/>
  <c r="G124" i="1"/>
  <c r="G119" i="1"/>
  <c r="G111" i="1"/>
  <c r="G117" i="1"/>
  <c r="G110" i="1"/>
  <c r="G112" i="1"/>
  <c r="G114" i="1"/>
  <c r="G118" i="1"/>
  <c r="G120" i="1"/>
  <c r="G121" i="1"/>
  <c r="G122" i="1"/>
  <c r="G125" i="1"/>
  <c r="G123" i="1"/>
  <c r="G126" i="1"/>
  <c r="F115" i="1"/>
  <c r="F116" i="1"/>
  <c r="F113" i="1"/>
  <c r="F127" i="1"/>
  <c r="F128" i="1"/>
  <c r="F124" i="1"/>
  <c r="F119" i="1"/>
  <c r="F111" i="1"/>
  <c r="F117" i="1"/>
  <c r="F110" i="1"/>
  <c r="F112" i="1"/>
  <c r="F114" i="1"/>
  <c r="F118" i="1"/>
  <c r="F120" i="1"/>
  <c r="F121" i="1"/>
  <c r="F122" i="1"/>
  <c r="F125" i="1"/>
  <c r="F123" i="1"/>
  <c r="F126" i="1"/>
  <c r="D115" i="1"/>
  <c r="D116" i="1"/>
  <c r="D113" i="1"/>
  <c r="D127" i="1"/>
  <c r="D128" i="1"/>
  <c r="D124" i="1"/>
  <c r="D119" i="1"/>
  <c r="D111" i="1"/>
  <c r="D117" i="1"/>
  <c r="D110" i="1"/>
  <c r="D112" i="1"/>
  <c r="D114" i="1"/>
  <c r="D118" i="1"/>
  <c r="D120" i="1"/>
  <c r="D121" i="1"/>
  <c r="D122" i="1"/>
  <c r="D125" i="1"/>
  <c r="D123" i="1"/>
  <c r="D126" i="1"/>
  <c r="E126" i="1"/>
  <c r="E123" i="1"/>
  <c r="E125" i="1"/>
  <c r="E122" i="1"/>
  <c r="E121" i="1"/>
  <c r="E120" i="1"/>
  <c r="E118" i="1"/>
  <c r="E114" i="1"/>
  <c r="E112" i="1"/>
  <c r="E110" i="1"/>
  <c r="E117" i="1"/>
  <c r="E111" i="1"/>
  <c r="E119" i="1"/>
  <c r="E124" i="1"/>
  <c r="E128" i="1"/>
  <c r="E127" i="1"/>
  <c r="E113" i="1"/>
  <c r="E116" i="1"/>
  <c r="E115" i="1"/>
  <c r="G88" i="1"/>
  <c r="G89" i="1"/>
  <c r="G93" i="1"/>
  <c r="G86" i="1"/>
  <c r="G100" i="1"/>
  <c r="G101" i="1"/>
  <c r="G97" i="1"/>
  <c r="G92" i="1"/>
  <c r="G84" i="1"/>
  <c r="G90" i="1"/>
  <c r="G83" i="1"/>
  <c r="G85" i="1"/>
  <c r="G87" i="1"/>
  <c r="G94" i="1"/>
  <c r="G95" i="1"/>
  <c r="G91" i="1"/>
  <c r="G98" i="1"/>
  <c r="G96" i="1"/>
  <c r="G99" i="1"/>
  <c r="E88" i="1"/>
  <c r="E89" i="1"/>
  <c r="E93" i="1"/>
  <c r="E86" i="1"/>
  <c r="E100" i="1"/>
  <c r="E101" i="1"/>
  <c r="E97" i="1"/>
  <c r="E92" i="1"/>
  <c r="E84" i="1"/>
  <c r="E90" i="1"/>
  <c r="E83" i="1"/>
  <c r="E85" i="1"/>
  <c r="E87" i="1"/>
  <c r="E94" i="1"/>
  <c r="E95" i="1"/>
  <c r="E91" i="1"/>
  <c r="E98" i="1"/>
  <c r="E96" i="1"/>
  <c r="E99" i="1"/>
  <c r="F99" i="1"/>
  <c r="D99" i="1"/>
  <c r="F96" i="1"/>
  <c r="D96" i="1"/>
  <c r="F98" i="1"/>
  <c r="D98" i="1"/>
  <c r="F91" i="1"/>
  <c r="D91" i="1"/>
  <c r="F95" i="1"/>
  <c r="D95" i="1"/>
  <c r="F94" i="1"/>
  <c r="D94" i="1"/>
  <c r="F87" i="1"/>
  <c r="D87" i="1"/>
  <c r="F85" i="1"/>
  <c r="D85" i="1"/>
  <c r="F83" i="1"/>
  <c r="D83" i="1"/>
  <c r="F90" i="1"/>
  <c r="D90" i="1"/>
  <c r="F84" i="1"/>
  <c r="D84" i="1"/>
  <c r="F92" i="1"/>
  <c r="D92" i="1"/>
  <c r="F97" i="1"/>
  <c r="D97" i="1"/>
  <c r="F101" i="1"/>
  <c r="D101" i="1"/>
  <c r="F100" i="1"/>
  <c r="D100" i="1"/>
  <c r="F86" i="1"/>
  <c r="D86" i="1"/>
  <c r="F93" i="1"/>
  <c r="D93" i="1"/>
  <c r="F89" i="1"/>
  <c r="D89" i="1"/>
  <c r="F88" i="1"/>
  <c r="D88" i="1"/>
  <c r="F61" i="1"/>
  <c r="F62" i="1"/>
  <c r="F66" i="1"/>
  <c r="F59" i="1"/>
  <c r="F73" i="1"/>
  <c r="F74" i="1"/>
  <c r="F70" i="1"/>
  <c r="F65" i="1"/>
  <c r="F57" i="1"/>
  <c r="F63" i="1"/>
  <c r="F56" i="1"/>
  <c r="F58" i="1"/>
  <c r="F60" i="1"/>
  <c r="F67" i="1"/>
  <c r="F68" i="1"/>
  <c r="F64" i="1"/>
  <c r="F71" i="1"/>
  <c r="F69" i="1"/>
  <c r="F72" i="1"/>
  <c r="G61" i="1"/>
  <c r="G62" i="1"/>
  <c r="G66" i="1"/>
  <c r="G59" i="1"/>
  <c r="G73" i="1"/>
  <c r="G74" i="1"/>
  <c r="G70" i="1"/>
  <c r="G57" i="1"/>
  <c r="G63" i="1"/>
  <c r="G56" i="1"/>
  <c r="G58" i="1"/>
  <c r="G60" i="1"/>
  <c r="G65" i="1"/>
  <c r="G67" i="1"/>
  <c r="G68" i="1"/>
  <c r="G64" i="1"/>
  <c r="G71" i="1"/>
  <c r="G69" i="1"/>
  <c r="G72" i="1"/>
  <c r="E61" i="1"/>
  <c r="E62" i="1"/>
  <c r="E66" i="1"/>
  <c r="E59" i="1"/>
  <c r="E73" i="1"/>
  <c r="E74" i="1"/>
  <c r="E70" i="1"/>
  <c r="E57" i="1"/>
  <c r="E63" i="1"/>
  <c r="E56" i="1"/>
  <c r="E58" i="1"/>
  <c r="E60" i="1"/>
  <c r="E65" i="1"/>
  <c r="E67" i="1"/>
  <c r="E68" i="1"/>
  <c r="E64" i="1"/>
  <c r="E71" i="1"/>
  <c r="E69" i="1"/>
  <c r="E72" i="1"/>
  <c r="D61" i="1"/>
  <c r="D62" i="1"/>
  <c r="D66" i="1"/>
  <c r="D59" i="1"/>
  <c r="D73" i="1"/>
  <c r="D74" i="1"/>
  <c r="D70" i="1"/>
  <c r="D57" i="1"/>
  <c r="D63" i="1"/>
  <c r="D56" i="1"/>
  <c r="D58" i="1"/>
  <c r="D60" i="1"/>
  <c r="D65" i="1"/>
  <c r="D67" i="1"/>
  <c r="D68" i="1"/>
  <c r="D64" i="1"/>
  <c r="D71" i="1"/>
  <c r="D69" i="1"/>
  <c r="D72" i="1"/>
  <c r="D34" i="1"/>
  <c r="D35" i="1"/>
  <c r="D39" i="1"/>
  <c r="D32" i="1"/>
  <c r="D46" i="1"/>
  <c r="D47" i="1"/>
  <c r="D43" i="1"/>
  <c r="D30" i="1"/>
  <c r="D36" i="1"/>
  <c r="D29" i="1"/>
  <c r="D31" i="1"/>
  <c r="D33" i="1"/>
  <c r="D38" i="1"/>
  <c r="D40" i="1"/>
  <c r="D41" i="1"/>
  <c r="D37" i="1"/>
  <c r="D44" i="1"/>
  <c r="D42" i="1"/>
  <c r="D45" i="1"/>
  <c r="G38" i="1"/>
  <c r="G30" i="1"/>
  <c r="G34" i="1"/>
  <c r="G46" i="1"/>
  <c r="G35" i="1"/>
  <c r="G40" i="1"/>
  <c r="G39" i="1"/>
  <c r="G36" i="1"/>
  <c r="G29" i="1"/>
  <c r="G31" i="1"/>
  <c r="G47" i="1"/>
  <c r="G33" i="1"/>
  <c r="G32" i="1"/>
  <c r="G41" i="1"/>
  <c r="G43" i="1"/>
  <c r="G37" i="1"/>
  <c r="G44" i="1"/>
  <c r="G42" i="1"/>
  <c r="G45" i="1"/>
  <c r="F38" i="1"/>
  <c r="F30" i="1"/>
  <c r="F34" i="1"/>
  <c r="F46" i="1"/>
  <c r="F35" i="1"/>
  <c r="F40" i="1"/>
  <c r="F39" i="1"/>
  <c r="F36" i="1"/>
  <c r="F29" i="1"/>
  <c r="F31" i="1"/>
  <c r="F47" i="1"/>
  <c r="F33" i="1"/>
  <c r="F32" i="1"/>
  <c r="F41" i="1"/>
  <c r="F43" i="1"/>
  <c r="F37" i="1"/>
  <c r="F44" i="1"/>
  <c r="F42" i="1"/>
  <c r="F45" i="1"/>
  <c r="E38" i="1"/>
  <c r="E30" i="1"/>
  <c r="E34" i="1"/>
  <c r="E46" i="1"/>
  <c r="E35" i="1"/>
  <c r="E40" i="1"/>
  <c r="E39" i="1"/>
  <c r="E36" i="1"/>
  <c r="E29" i="1"/>
  <c r="E31" i="1"/>
  <c r="E47" i="1"/>
  <c r="E33" i="1"/>
  <c r="E32" i="1"/>
  <c r="E41" i="1"/>
  <c r="E43" i="1"/>
  <c r="E37" i="1"/>
  <c r="E44" i="1"/>
  <c r="E42" i="1"/>
  <c r="E45" i="1"/>
  <c r="H110" i="1" l="1"/>
  <c r="H116" i="1"/>
  <c r="H127" i="1"/>
  <c r="H66" i="1"/>
  <c r="H73" i="1"/>
  <c r="H89" i="1"/>
  <c r="H96" i="1"/>
  <c r="H60" i="1"/>
  <c r="H59" i="1"/>
  <c r="H98" i="1"/>
  <c r="H124" i="1"/>
  <c r="H125" i="1"/>
  <c r="H58" i="1"/>
  <c r="H62" i="1"/>
  <c r="H72" i="1"/>
  <c r="H114" i="1"/>
  <c r="H126" i="1"/>
  <c r="H112" i="1"/>
  <c r="H113" i="1"/>
  <c r="H56" i="1"/>
  <c r="H123" i="1"/>
  <c r="H71" i="1"/>
  <c r="H63" i="1"/>
  <c r="H61" i="1"/>
  <c r="H93" i="1"/>
  <c r="H83" i="1"/>
  <c r="H95" i="1"/>
  <c r="H69" i="1"/>
  <c r="H57" i="1"/>
  <c r="H68" i="1"/>
  <c r="H70" i="1"/>
  <c r="H85" i="1"/>
  <c r="H99" i="1"/>
  <c r="H67" i="1"/>
  <c r="H74" i="1"/>
  <c r="H120" i="1"/>
  <c r="H117" i="1"/>
  <c r="H115" i="1"/>
  <c r="H118" i="1"/>
  <c r="H128" i="1"/>
  <c r="H121" i="1"/>
  <c r="H119" i="1"/>
  <c r="H111" i="1"/>
  <c r="H122" i="1"/>
  <c r="H84" i="1"/>
  <c r="H90" i="1"/>
  <c r="H97" i="1"/>
  <c r="H88" i="1"/>
  <c r="H86" i="1"/>
  <c r="H94" i="1"/>
  <c r="H91" i="1"/>
  <c r="H100" i="1"/>
  <c r="H101" i="1"/>
  <c r="H92" i="1"/>
  <c r="H87" i="1"/>
  <c r="H65" i="1"/>
  <c r="H64" i="1"/>
  <c r="H37" i="1"/>
  <c r="H33" i="1"/>
  <c r="H39" i="1"/>
  <c r="H45" i="1"/>
  <c r="H34" i="1"/>
  <c r="H40" i="1"/>
  <c r="H42" i="1"/>
  <c r="H36" i="1"/>
  <c r="H46" i="1"/>
  <c r="H47" i="1"/>
  <c r="H41" i="1"/>
  <c r="H43" i="1"/>
  <c r="H30" i="1"/>
  <c r="H35" i="1"/>
  <c r="H38" i="1"/>
  <c r="H31" i="1"/>
  <c r="H32" i="1"/>
  <c r="H44" i="1"/>
  <c r="H29" i="1"/>
</calcChain>
</file>

<file path=xl/sharedStrings.xml><?xml version="1.0" encoding="utf-8"?>
<sst xmlns="http://schemas.openxmlformats.org/spreadsheetml/2006/main" count="312" uniqueCount="55">
  <si>
    <t>D1</t>
  </si>
  <si>
    <t>D2</t>
  </si>
  <si>
    <t>X</t>
  </si>
  <si>
    <t>Y</t>
  </si>
  <si>
    <t>D3</t>
  </si>
  <si>
    <t>D4</t>
  </si>
  <si>
    <t>Cluster</t>
  </si>
  <si>
    <t>Centeroid 1</t>
  </si>
  <si>
    <t>Centeroid 2</t>
  </si>
  <si>
    <t>Centeroid 3</t>
  </si>
  <si>
    <t>Centeroid 4</t>
  </si>
  <si>
    <t>For 1st Iteration</t>
  </si>
  <si>
    <t>2nd Iteration</t>
  </si>
  <si>
    <t>3rd Iteration</t>
  </si>
  <si>
    <t>4th Iteration</t>
  </si>
  <si>
    <t>5th Iteration</t>
  </si>
  <si>
    <t>Point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</si>
  <si>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</si>
  <si>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</si>
  <si>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</si>
  <si>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</si>
  <si>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</si>
  <si>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</si>
  <si>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</si>
  <si>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</si>
  <si>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</si>
  <si>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</si>
  <si>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BIJ</t>
  </si>
  <si>
    <t>CE</t>
  </si>
  <si>
    <t>FG</t>
  </si>
  <si>
    <t>HBIJ</t>
  </si>
  <si>
    <t>AHBIJ</t>
  </si>
  <si>
    <t>CEFG</t>
  </si>
  <si>
    <t>AHBIJCEFG</t>
  </si>
  <si>
    <t>SL</t>
  </si>
  <si>
    <t>Attr1</t>
  </si>
  <si>
    <t>Attr2</t>
  </si>
  <si>
    <t>Attr3</t>
  </si>
  <si>
    <t>K</t>
  </si>
  <si>
    <t>L</t>
  </si>
  <si>
    <t>M</t>
  </si>
  <si>
    <t>N</t>
  </si>
  <si>
    <t>O</t>
  </si>
  <si>
    <t>P</t>
  </si>
  <si>
    <t>Q</t>
  </si>
  <si>
    <t>R</t>
  </si>
  <si>
    <t>T</t>
  </si>
  <si>
    <t>S</t>
  </si>
  <si>
    <t>C1</t>
  </si>
  <si>
    <t>C2</t>
  </si>
  <si>
    <t>C3</t>
  </si>
  <si>
    <t>1st Iteration</t>
  </si>
  <si>
    <t>ABFG</t>
  </si>
  <si>
    <t>ABFGE</t>
  </si>
  <si>
    <t>ABFGED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</si>
</sst>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'K-Means'!$C$1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3-490B-9B82-86C6FC66C04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83-490B-9B82-86C6FC66C04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83-490B-9B82-86C6FC66C04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83-490B-9B82-86C6FC66C04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83-490B-9B82-86C6FC66C04C}"/>
              </c:ext>
            </c:extLst>
          </c:dPt>
          <c:dLbls>
            <c:dLbl>
              <c:idx val="4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3-490B-9B82-86C6FC66C04C}"/>
                </c:ext>
              </c:extLst>
            </c:dLbl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3-490B-9B82-86C6FC66C04C}"/>
                </c:ext>
              </c:extLst>
            </c:dLbl>
            <c:dLbl>
              <c:idx val="12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3-490B-9B82-86C6FC66C04C}"/>
                </c:ext>
              </c:extLst>
            </c:dLbl>
            <c:dLbl>
              <c:idx val="17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3-490B-9B82-86C6FC66C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'K-Means'!$B$2:$B$20</c:f>
              <c:numCache>
                <c:formatCode>0.0000</c:formatCode>
                <c:ptCount val="19"/>
                <c:pt idx="0">
                  <c:v>0.16046268726657331</c:v>
                </c:pt>
                <c:pt idx="1">
                  <c:v>0.18734041558852588</c:v>
                </c:pt>
                <c:pt idx="2">
                  <c:v>0.19303003033501265</c:v>
                </c:pt>
                <c:pt idx="3">
                  <c:v>0.20311953097673663</c:v>
                </c:pt>
                <c:pt idx="4">
                  <c:v>0.21504884296857552</c:v>
                </c:pt>
                <c:pt idx="5">
                  <c:v>0.3035047550772072</c:v>
                </c:pt>
                <c:pt idx="6">
                  <c:v>0.3083665935071308</c:v>
                </c:pt>
                <c:pt idx="7">
                  <c:v>0.35848884474882814</c:v>
                </c:pt>
                <c:pt idx="8">
                  <c:v>0.44578104993872847</c:v>
                </c:pt>
                <c:pt idx="9">
                  <c:v>0.57259463065587912</c:v>
                </c:pt>
                <c:pt idx="10">
                  <c:v>0.5799934799090718</c:v>
                </c:pt>
                <c:pt idx="11">
                  <c:v>0.61878178482403079</c:v>
                </c:pt>
                <c:pt idx="12">
                  <c:v>0.7123415512486555</c:v>
                </c:pt>
                <c:pt idx="13">
                  <c:v>0.7818117230339735</c:v>
                </c:pt>
                <c:pt idx="14">
                  <c:v>0.78459014450767273</c:v>
                </c:pt>
                <c:pt idx="15">
                  <c:v>0.78938960852747275</c:v>
                </c:pt>
                <c:pt idx="16">
                  <c:v>0.9021167562983029</c:v>
                </c:pt>
                <c:pt idx="17">
                  <c:v>0.95485625423118292</c:v>
                </c:pt>
                <c:pt idx="18">
                  <c:v>0.9950155018116813</c:v>
                </c:pt>
              </c:numCache>
            </c:numRef>
          </c:xVal>
          <c:yVal>
            <c:numRef>
              <c:f>'K-Means'!$C$2:$C$20</c:f>
              <c:numCache>
                <c:formatCode>0.0000</c:formatCode>
                <c:ptCount val="19"/>
                <c:pt idx="0">
                  <c:v>0.92838031228965878</c:v>
                </c:pt>
                <c:pt idx="1">
                  <c:v>0.96348833764270203</c:v>
                </c:pt>
                <c:pt idx="2">
                  <c:v>0.89844536115051821</c:v>
                </c:pt>
                <c:pt idx="3">
                  <c:v>0.15580662535508849</c:v>
                </c:pt>
                <c:pt idx="4">
                  <c:v>0.93900105082939789</c:v>
                </c:pt>
                <c:pt idx="5">
                  <c:v>0.30092988994697345</c:v>
                </c:pt>
                <c:pt idx="6">
                  <c:v>0.12775745496491286</c:v>
                </c:pt>
                <c:pt idx="7">
                  <c:v>0.73896011200257949</c:v>
                </c:pt>
                <c:pt idx="8">
                  <c:v>0.69984301732248222</c:v>
                </c:pt>
                <c:pt idx="9">
                  <c:v>0.89224937025216278</c:v>
                </c:pt>
                <c:pt idx="10">
                  <c:v>0.29888180097835981</c:v>
                </c:pt>
                <c:pt idx="11">
                  <c:v>0.52324047186310008</c:v>
                </c:pt>
                <c:pt idx="12">
                  <c:v>0.6643213890437295</c:v>
                </c:pt>
                <c:pt idx="13">
                  <c:v>0.65157111136809776</c:v>
                </c:pt>
                <c:pt idx="14">
                  <c:v>0.90921349587435851</c:v>
                </c:pt>
                <c:pt idx="15">
                  <c:v>0.37636803145421316</c:v>
                </c:pt>
                <c:pt idx="16">
                  <c:v>0.11393862678657185</c:v>
                </c:pt>
                <c:pt idx="17">
                  <c:v>0.97008668371450757</c:v>
                </c:pt>
                <c:pt idx="18">
                  <c:v>0.92310783178040212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1-4B1C-B53D-388266569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73951"/>
        <c:axId val="1186761471"/>
      </c:scatterChart>
      <c:valAx>
        <c:axId val="11867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61471"/>
        <c:crosses val="autoZero"/>
        <c:crossBetween val="midCat"/>
      </c:valAx>
      <c:valAx>
        <c:axId val="11867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7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'K-Means'!$C$109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'K-Means'!$B$110:$B$128</c:f>
              <c:numCache>
                <c:formatCode>0.0000</c:formatCode>
                <c:ptCount val="19"/>
                <c:pt idx="0">
                  <c:v>0.16046268726657331</c:v>
                </c:pt>
                <c:pt idx="1">
                  <c:v>0.18734041558852588</c:v>
                </c:pt>
                <c:pt idx="2">
                  <c:v>0.19303003033501265</c:v>
                </c:pt>
                <c:pt idx="3">
                  <c:v>0.20311953097673663</c:v>
                </c:pt>
                <c:pt idx="4">
                  <c:v>0.21504884296857552</c:v>
                </c:pt>
                <c:pt idx="5">
                  <c:v>0.3035047550772072</c:v>
                </c:pt>
                <c:pt idx="6">
                  <c:v>0.3083665935071308</c:v>
                </c:pt>
                <c:pt idx="7">
                  <c:v>0.35848884474882814</c:v>
                </c:pt>
                <c:pt idx="8">
                  <c:v>0.44578104993872847</c:v>
                </c:pt>
                <c:pt idx="9">
                  <c:v>0.57259463065587912</c:v>
                </c:pt>
                <c:pt idx="10">
                  <c:v>0.5799934799090718</c:v>
                </c:pt>
                <c:pt idx="11">
                  <c:v>0.61878178482403079</c:v>
                </c:pt>
                <c:pt idx="12">
                  <c:v>0.7123415512486555</c:v>
                </c:pt>
                <c:pt idx="13">
                  <c:v>0.7818117230339735</c:v>
                </c:pt>
                <c:pt idx="14">
                  <c:v>0.78459014450767273</c:v>
                </c:pt>
                <c:pt idx="15">
                  <c:v>0.78938960852747275</c:v>
                </c:pt>
                <c:pt idx="16">
                  <c:v>0.9021167562983029</c:v>
                </c:pt>
                <c:pt idx="17">
                  <c:v>0.95485625423118292</c:v>
                </c:pt>
                <c:pt idx="18">
                  <c:v>0.9950155018116813</c:v>
                </c:pt>
              </c:numCache>
            </c:numRef>
          </c:xVal>
          <c:yVal>
            <c:numRef>
              <c:f>'K-Means'!$C$110:$C$128</c:f>
              <c:numCache>
                <c:formatCode>0.0000</c:formatCode>
                <c:ptCount val="19"/>
                <c:pt idx="0">
                  <c:v>0.92838031228965878</c:v>
                </c:pt>
                <c:pt idx="1">
                  <c:v>0.96348833764270203</c:v>
                </c:pt>
                <c:pt idx="2">
                  <c:v>0.89844536115051821</c:v>
                </c:pt>
                <c:pt idx="3">
                  <c:v>0.15580662535508849</c:v>
                </c:pt>
                <c:pt idx="4">
                  <c:v>0.93900105082939789</c:v>
                </c:pt>
                <c:pt idx="5">
                  <c:v>0.30092988994697345</c:v>
                </c:pt>
                <c:pt idx="6">
                  <c:v>0.12775745496491286</c:v>
                </c:pt>
                <c:pt idx="7">
                  <c:v>0.73896011200257949</c:v>
                </c:pt>
                <c:pt idx="8">
                  <c:v>0.69984301732248222</c:v>
                </c:pt>
                <c:pt idx="9">
                  <c:v>0.89224937025216278</c:v>
                </c:pt>
                <c:pt idx="10">
                  <c:v>0.29888180097835981</c:v>
                </c:pt>
                <c:pt idx="11">
                  <c:v>0.52324047186310008</c:v>
                </c:pt>
                <c:pt idx="12">
                  <c:v>0.6643213890437295</c:v>
                </c:pt>
                <c:pt idx="13">
                  <c:v>0.65157111136809776</c:v>
                </c:pt>
                <c:pt idx="14">
                  <c:v>0.90921349587435851</c:v>
                </c:pt>
                <c:pt idx="15">
                  <c:v>0.37636803145421316</c:v>
                </c:pt>
                <c:pt idx="16">
                  <c:v>0.11393862678657185</c:v>
                </c:pt>
                <c:pt idx="17">
                  <c:v>0.97008668371450757</c:v>
                </c:pt>
                <c:pt idx="18">
                  <c:v>0.92310783178040212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6-42B9-8DCE-6970EAE5F9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7073920"/>
        <c:axId val="957074400"/>
      </c:scatterChart>
      <c:valAx>
        <c:axId val="957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4400"/>
        <c:crosses val="autoZero"/>
        <c:crossBetween val="midCat"/>
      </c:valAx>
      <c:valAx>
        <c:axId val="957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177800</xdr:rowOff>
    </xdr:from>
    <xdr:to>
      <xdr:col>16</xdr:col>
      <xdr:colOff>88899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253C-9812-66D7-FCE8-8E584799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108</xdr:row>
      <xdr:rowOff>6350</xdr:rowOff>
    </xdr:from>
    <xdr:to>
      <xdr:col>18</xdr:col>
      <xdr:colOff>31750</xdr:colOff>
      <xdr:row>127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5D72727-CA2D-658F-BED5-4C07AAE4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583840</xdr:colOff>
      <xdr:row>112</xdr:row>
      <xdr:rowOff>87270</xdr:rowOff>
    </xdr:from>
    <xdr:to>
      <xdr:col>12</xdr:col>
      <xdr:colOff>478001</xdr:colOff>
      <xdr:row>118</xdr:row>
      <xdr:rowOff>179370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49735F-BCF8-8267-1A80-9FBC45B03306}"/>
                </a:ext>
              </a:extLst>
            </xdr14:cNvPr>
            <xdr14:cNvContentPartPr/>
          </xdr14:nvContentPartPr>
          <xdr14:nvPr macro=""/>
          <xdr14:xfrm>
            <a:off x="6629040" y="20712070"/>
            <a:ext cx="1722960" cy="1197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49735F-BCF8-8267-1A80-9FBC45B0330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93040" y="20676070"/>
              <a:ext cx="1794600" cy="126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551080</xdr:colOff>
      <xdr:row>112</xdr:row>
      <xdr:rowOff>30750</xdr:rowOff>
    </xdr:from>
    <xdr:to>
      <xdr:col>16</xdr:col>
      <xdr:colOff>419200</xdr:colOff>
      <xdr:row>116</xdr:row>
      <xdr:rowOff>32510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8295A9D-B7D1-F5EA-F88C-DF9EEBA178DA}"/>
                </a:ext>
              </a:extLst>
            </xdr14:cNvPr>
            <xdr14:cNvContentPartPr/>
          </xdr14:nvContentPartPr>
          <xdr14:nvPr macro=""/>
          <xdr14:xfrm>
            <a:off x="8425080" y="20655550"/>
            <a:ext cx="2306520" cy="738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8295A9D-B7D1-F5EA-F88C-DF9EEBA178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89080" y="20619910"/>
              <a:ext cx="2378160" cy="81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144880</xdr:colOff>
      <xdr:row>121</xdr:row>
      <xdr:rowOff>94200</xdr:rowOff>
    </xdr:from>
    <xdr:to>
      <xdr:col>11</xdr:col>
      <xdr:colOff>591521</xdr:colOff>
      <xdr:row>126</xdr:row>
      <xdr:rowOff>13330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610906D-47B9-1169-5876-79E10207E04E}"/>
                </a:ext>
              </a:extLst>
            </xdr14:cNvPr>
            <xdr14:cNvContentPartPr/>
          </xdr14:nvContentPartPr>
          <xdr14:nvPr macro=""/>
          <xdr14:xfrm>
            <a:off x="6799680" y="22376350"/>
            <a:ext cx="1056240" cy="839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610906D-47B9-1169-5876-79E10207E0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3680" y="22340350"/>
              <a:ext cx="1127880" cy="91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469360</xdr:colOff>
      <xdr:row>116</xdr:row>
      <xdr:rowOff>183100</xdr:rowOff>
    </xdr:from>
    <xdr:to>
      <xdr:col>16</xdr:col>
      <xdr:colOff>33280</xdr:colOff>
      <xdr:row>125</xdr:row>
      <xdr:rowOff>128110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06B436E-D59F-CE30-9841-3BEA9594ABAA}"/>
                </a:ext>
              </a:extLst>
            </xdr14:cNvPr>
            <xdr14:cNvContentPartPr/>
          </xdr14:nvContentPartPr>
          <xdr14:nvPr macro=""/>
          <xdr14:xfrm>
            <a:off x="8343360" y="21544500"/>
            <a:ext cx="2002320" cy="160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06B436E-D59F-CE30-9841-3BEA9594ABA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307360" y="21508500"/>
              <a:ext cx="2073960" cy="167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6217</xdr:colOff>
      <xdr:row>65</xdr:row>
      <xdr:rowOff>104799</xdr:rowOff>
    </xdr:from>
    <xdr:to>
      <xdr:col>12</xdr:col>
      <xdr:colOff>478858</xdr:colOff>
      <xdr:row>78</xdr:row>
      <xdr:rowOff>180731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29E9C5-955A-C6EE-72EF-FBFCFCCC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679" y="13283491"/>
          <a:ext cx="4263102" cy="248893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18.71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177 40 24575,'126'1'0,"136"-3"0,-226-1 0,-1-1 0,63-17 0,-73 16 0,0 2 0,0 1 0,0 1 0,38 4 0,-2-1 0,-8-2 0,31-1 0,0 3 0,113 19 0,188 67 0,-186-22 0,-100-20 0,-13-6 0,-58-26 0,0 1 0,41 31 0,19 10 0,-66-42 0,-1 0 0,0 2 0,-1 1 0,22 23 0,-22-20 0,1-1 0,1 0 0,27 16 0,31 20 0,14 8 0,-80-54 0,-1 0 0,0 1 0,15 15 0,-13-11 0,24 18 0,176 124 0,42 27 0,-196-147 0,-41-26 0,-1 1 0,-1 1 0,0 0 0,16 16 0,133 113 0,-110-92 0,76 51 0,-55-43 0,1 12 0,-56-46 0,41 29 0,-36-31 0,-1 1 0,-2 1 0,27 31 0,-22-16 0,-23-27 0,0-2 0,0 1 0,16 13 0,-4-4 0,-1 1 0,-1 0 0,-1 1 0,19 33 0,-6-11 0,92 132 0,-114-164 0,-1 1 0,0 0 0,7 18 0,-8-17 0,0-1 0,1 0 0,10 17 0,-3-8 0,-2 1 0,0 0 0,-1 0 0,-1 1 0,7 34 0,17 40 0,-27-79 0,-2 0 0,0 1 0,-1-1 0,0 1 0,-2 0 0,0-1 0,-3 34 0,1-5 0,-1-37 0,1 0 0,-2 0 0,1 0 0,-1 0 0,-1 0 0,0 0 0,0-1 0,-1 0 0,-5 9 0,4-8 0,-3 6 0,-2-1 0,-19 22 0,3-4 0,15-20 0,0 0 0,-1-2 0,-1 1 0,0-2 0,0 0 0,-1 0 0,-22 10 0,9-7 0,0-2 0,0 0 0,-1-2 0,-1-1 0,1-1 0,-38 3 0,23-7 0,0-1 0,0-2 0,-73-10 0,66 1 0,-73-24 0,17 3 0,-124-16 0,147 25 0,-51-10 0,73 19 0,1-3 0,1-3 0,-73-31 0,30 10 0,9 6 0,-113-42 0,163 56 0,0-1 0,-61-41 0,-351-235 0,418 274 0,-56-25 0,39 21 0,-30-19 0,-37-18 0,-98-29 0,25 24 0,175 61 0,0-1 0,1-1 0,0 0 0,-18-13 0,-34-16 0,40 22 0,1-1 0,-52-40 0,9 5 0,31 22 0,0-2 0,2-1 0,1-3 0,-40-47 0,48 53 0,23 23 0,1 0 0,0 0 0,0 0 0,1-1 0,0 0 0,-8-14 0,-34-65 0,26 48 0,-32-74 0,47 90 0,-7-34 0,10 34 0,-15-41 0,-126-261 0,129 293 0,1-1 0,2 0 0,1-1 0,1-1 0,-7-45 0,15 40 0,2-70 0,3 48 0,-1 43 0,6-36 0,1-8 0,-7 54 27,0 0-1,1 1 0,0-1 0,0 1 1,1-1-1,0 1 0,1 0 0,0 0 1,0 1-1,1-1 0,-1 1 0,11-12 1,3-1-596,1 1 0,38-31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24.496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1433 197 24575,'-6'-4'0,"0"0"0,0 1 0,0 0 0,0 0 0,-1 0 0,1 1 0,-1 0 0,0 0 0,1 1 0,-13-2 0,3 1 0,-38-10 0,13 3 0,-1 1 0,-56-2 0,-274 9 0,171 3 0,193-2 0,0 0 0,-1 1 0,2 1 0,-1-1 0,0 1 0,0 1 0,0-1 0,1 1 0,-1 0 0,-11 8 0,-1 3 0,0 0 0,-21 22 0,31-28 0,-34 35 0,-40 49 0,10-8 0,61-69 0,1 0 0,1 2 0,-10 17 0,3-4 0,12-21 0,1 1 0,1 0 0,-1 1 0,2-1 0,-5 19 0,-6 59 0,7-42 0,2 9 0,1 1 0,8 96 0,-2-127 0,2 0 0,0 0 0,1 0 0,10 23 0,40 93 0,-52-132 0,11 27 0,8 18 0,-11-36 0,0 0 0,1-1 0,17 17 0,-25-28 0,15 16 0,1 4 0,2 0 0,1-2 0,49 40 0,-11-16 0,32 21 0,-69-52 0,-8-6 0,0-1 0,0-1 0,30 13 0,39 14 0,-45-18 0,48 14 0,-23-16 0,98 13 0,69-7 0,-104-12 0,80-3 0,3-1 0,348 6 0,-359-13 0,2358 1 0,-2480-4 0,82-14 0,-143 15 0,29-5 0,74-25 0,27-5 0,22 17 0,-156 20 0,-1-2 0,1 0 0,0 0 0,-1-1 0,1 0 0,-1-1 0,12-7 0,79-53 0,-61 37 0,-33 22 0,0-1 0,0-1 0,-1 1 0,0-2 0,13-15 0,29-52 0,-31 46 0,16-16 0,-24 32 0,18-27 0,-24 30 0,-1 0 0,0-1 0,-1 1 0,-1-1 0,0 1 0,0-1 0,0-16 0,3-21 0,1 16 0,-1 1 0,-2 0 0,-1-1 0,-2 0 0,-7-59 0,4 73 0,-1 1 0,-1 0 0,0 0 0,-1 0 0,-10-19 0,-7-12 0,2-2 0,-16-59 0,31 92 0,-1 2 0,0-1 0,-13-20 0,10 20 0,1-1 0,-10-25 0,11 24 0,0 1 0,-1 0 0,-1 1 0,-1 0 0,-1 1 0,-14-18 0,-24-33 0,35 45 0,0 1 0,-2 1 0,0 0 0,-31-26 0,10 14 0,-1 1 0,-1 2 0,-2 2 0,-1 2 0,-1 1 0,0 3 0,-69-23 0,72 32 0,0 3 0,0 1 0,-76-5 0,-128 12 0,121 3 0,-251 7 0,-18 0 0,355-9 0,-32-1 0,-1 2 0,-130 21 0,-35 14 0,141-24 0,-197 29 0,-110-2 0,152-20 0,-119-11 0,226-9 0,-507 1 0,640 0 80,-1 1-1,1 1 1,-13 3 0,-18 3-1764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30.17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902 91 24575,'6'-1'0,"0"0"0,-1 0 0,1 0 0,-1 0 0,1-1 0,7-3 0,11-4 0,59-12 0,2 4 0,0 3 0,167-4 0,-4 24 0,-190-1 0,-1 3 0,71 17 0,-93-16 0,-1 0 0,0 2 0,0 2 0,-1 1 0,38 23 0,-46-20 0,30 28 0,4 3 0,-39-32 0,-1 1 0,-1 1 0,-1 1 0,19 26 0,33 35 0,-54-64 0,0 1 0,0 1 0,-2 0 0,13 23 0,35 82 0,-55-111 0,1 0 0,15 19 0,-14-21 0,-1 1 0,-1-1 0,11 21 0,23 80 0,8 19 0,-34-94 0,-1 2 0,11 55 0,4 79 0,-21-129 0,-2-10 0,2 54 0,-7-71 0,1 6 0,-1-1 0,-1 1 0,-1-1 0,-1 0 0,-6 23 0,-51 157 0,56-192 0,0 0 0,-1-1 0,0 0 0,-1 0 0,0 0 0,0 0 0,0-1 0,-8 6 0,-16 21 0,20-23 0,-1-1 0,1 0 0,-2-1 0,1 0 0,-23 12 0,-8 8 0,20-15 0,-1-2 0,-1 0 0,1-1 0,-2-1 0,1-2 0,-35 8 0,18-5 0,-47 21 0,73-25 0,0-1 0,0 0 0,-1 0 0,0-2 0,0 0 0,-30 3 0,-101 9 0,35-7 0,-28 0 0,117-8 0,-39 7 0,38-4 0,-35 1 0,-241-5 0,270-2 0,0-1 0,0-2 0,-43-12 0,38 8 0,-64-7 0,76 14 0,0-1 0,0-1 0,1 0 0,-38-14 0,-104-51 0,137 57 0,11 5 0,-1 2 0,-19-5 0,24 8 0,-1-2 0,1 1 0,0-1 0,0-1 0,1 0 0,-12-8 0,11 5 0,0 1 0,-1-1 0,0 2 0,-14-6 0,19 9 0,0 0 0,1-1 0,0 0 0,0 0 0,0-1 0,-12-11 0,-34-39 0,34 35 0,-74-81 0,73 80 0,2-1 0,1-1 0,0 0 0,-16-33 0,2 5 0,24 38 0,1-1 0,0 1 0,2-1 0,-1 0 0,2 0 0,0-1 0,0 1 0,0-16 0,-7-34 0,4 22 0,2 0 0,1-1 0,5-61 0,-1 27 0,1 39 0,1 1 0,12-59 0,26-72 0,-9 46 0,-18 62 0,2 0 0,3 0 0,28-57 0,-39 101 0,2 0 0,0 1 0,1 0 0,1 1 0,0 0 0,1 0 0,25-19 0,-5 8 0,1 1 0,50-26 0,-50 34 0,0 1 0,67-18 0,-18 15 0,-53 14 0,32-11 0,-46 11-273,1 1 0,0 0 0,-1 1 0,34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40:23.07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760 3 24575,'4'2'0,"0"1"0,0-1 0,1 1 0,-1-1 0,1 0 0,-1-1 0,1 1 0,0-1 0,0 0 0,6 0 0,13 4 0,-4-1 0,0 0 0,0-2 0,37 1 0,26 2 0,0 3 0,142-5 0,-124-4 0,-74-1 0,-1-1 0,48-10 0,-46 7 0,-1 1 0,39-2 0,-59 7 0,28-1 0,63-8 0,-51 3 0,1 2 0,87 5 0,-47 1 0,1323-2 0,-1386 1 0,49 9 0,-35-3 0,3 0 0,-15-3 0,43 3 0,-59-6 0,-1 0 0,0 1 0,0 0 0,0 0 0,0 1 0,0 0 0,-1 1 0,1 0 0,9 6 0,10 8 0,38 30 0,-28-20 0,17 17 0,-2 3 0,48 54 0,-16-16 0,-81-81 0,54 51 0,-2 3 0,64 85 0,-15 37 0,-25-38 0,-41-77 0,-2 1 0,-4 3 0,36 102 0,48 129 0,29 60 0,-134-326 0,22 69 0,35 190 0,-15-52 0,-19-90 0,-7 2 0,13 210 0,-35-284 0,3 77 0,-9-101 0,1-35 0,-1-1 0,-1 0 0,-2 1 0,1-1 0,-2 0 0,-9 34 0,-14 31 0,21-65 0,0 0 0,-1-1 0,-1 0 0,-1 0 0,-1 0 0,-20 31 0,15-32 0,0-1 0,-2 0 0,0-1 0,0-1 0,-2 0 0,0-2 0,-25 16 0,0 1 0,32-22 0,0 0 0,-1 0 0,-17 7 0,-94 46 0,102-53 0,0 0 0,0-1 0,-1-2 0,0 0 0,0-1 0,0-1 0,-41 0 0,-23-3 0,20 1 0,-117-14 0,135 5 0,-80-10 0,94 14 0,1-3 0,-33-10 0,-33-6 0,77 19 0,-12-2 0,-56-3 0,-3 1 0,-1-1 0,-54 0 0,-206-40 0,299 40 0,-44-9 0,14 2 0,-141-8 0,-22 12 0,-115 6 0,19 2 0,-114-7 0,366 7 0,-168-28 0,188 17 0,-139-48 0,110 32 0,69 22 0,-1-1 0,1-1 0,1-2 0,0-1 0,-40-25 0,44 20 0,0-1 0,-40-38 0,-21-39 0,75 80 0,1 0 0,0-1 0,2-1 0,-10-21 0,-10-22 0,16 37 0,-13-38 0,20 42 0,-3-6 0,1-1 0,2 0 0,-7-41 0,-2-28 0,9 67 0,2-1 0,-2-50 0,9-569 0,-2 628 0,2 1 0,1 0 0,1 0 0,0 0 0,2 0 0,10-25 0,2 1 0,42-70 0,-47 91 0,10-31 0,3-4 0,25-58 0,-46 102 0,0-1 0,-2 1 0,0-1 0,0 0 0,0-30 0,-2 4 0,3 1 0,1 0 0,2 0 0,2 1 0,16-47 0,6-49 0,-6 23 0,-18 90 0,1 1 0,1 0 0,1 0 0,19-29 0,-3 12 0,27-44 0,-20 13 0,25-79 0,-43 106 0,-7 18 0,6-31 0,-11 39 0,0 1 0,2-1 0,0 1 0,1 0 0,12-24 0,-12 29 41,0 0 0,-1 0 0,-1 0 0,0-1 0,0 0 0,-1 0 0,3-22 0,-4-3-479,-1-47 0,-2 50-379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90B51-97FC-4C12-93C9-A18A102946AC}" name="Table1" displayName="Table1" ref="B1:C20" totalsRowShown="0" headerRowDxfId="129" dataDxfId="127" headerRowBorderDxfId="128" tableBorderDxfId="126" totalsRowBorderDxfId="125">
  <autoFilter ref="B1:C20" xr:uid="{3C890B51-97FC-4C12-93C9-A18A102946AC}"/>
  <sortState xmlns:xlrd2="http://schemas.microsoft.com/office/spreadsheetml/2017/richdata2" ref="B2:C20">
    <sortCondition ref="B1:B20"/>
  </sortState>
  <tableColumns count="2">
    <tableColumn id="1" xr3:uid="{6CF425BB-1401-4EC0-9E67-B3DD93AFEE68}" name="X" dataDxfId="124"/>
    <tableColumn id="2" xr3:uid="{B9C118A4-6416-4C8E-83E4-5271123A0DC1}" name="Y" dataDxfId="1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2A170B-0E19-4E57-A52E-D1B08BD57823}" name="Table10" displayName="Table10" ref="A1:C8" totalsRowShown="0" headerRowDxfId="26" dataDxfId="25" headerRowBorderDxfId="29" tableBorderDxfId="30" totalsRowBorderDxfId="28">
  <autoFilter ref="A1:C8" xr:uid="{D12A170B-0E19-4E57-A52E-D1B08BD57823}"/>
  <tableColumns count="3">
    <tableColumn id="1" xr3:uid="{EAD5005F-581E-4470-B743-D077456C4FD1}" name="SL" dataDxfId="27"/>
    <tableColumn id="2" xr3:uid="{2B278B17-6FF8-4E08-BCC7-53F9AA440DFB}" name="X" dataDxfId="24"/>
    <tableColumn id="3" xr3:uid="{7EBC86DC-2E53-4AC4-BF9B-1E128CDDD5C1}" name="Y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20E0-3ABC-416F-9982-32F1FA0CB337}" name="Table13" displayName="Table13" ref="B28:H47" totalsRowShown="0" headerRowDxfId="122" dataDxfId="120" headerRowBorderDxfId="121" tableBorderDxfId="119" totalsRowBorderDxfId="118">
  <autoFilter ref="B28:H47" xr:uid="{798020E0-3ABC-416F-9982-32F1FA0CB337}"/>
  <sortState xmlns:xlrd2="http://schemas.microsoft.com/office/spreadsheetml/2017/richdata2" ref="B29:H47">
    <sortCondition ref="B28:B47"/>
  </sortState>
  <tableColumns count="7">
    <tableColumn id="1" xr3:uid="{D835C130-081F-45BC-918C-AB690ADEFC0C}" name="X" dataDxfId="117"/>
    <tableColumn id="2" xr3:uid="{6A5CCE9A-FC3C-43CF-AAF8-F3A6A3AAB998}" name="Y" dataDxfId="116"/>
    <tableColumn id="3" xr3:uid="{B1A63E4A-B3BE-4F57-B679-8A6845B8FB5C}" name="D1" dataDxfId="115">
      <calculatedColumnFormula>SQRT((Table13[[#This Row],[X]]-0.3035)^2+(Table13[[#This Row],[Y]]-0.3009)^2)</calculatedColumnFormula>
    </tableColumn>
    <tableColumn id="4" xr3:uid="{609D10DC-7D4F-498E-9126-81F768109934}" name="D2" dataDxfId="114">
      <calculatedColumnFormula>SQRT((Table13[[#This Row],[X]]-0.9549)^2+(Table13[[#This Row],[Y]]-0.9701)^2)</calculatedColumnFormula>
    </tableColumn>
    <tableColumn id="5" xr3:uid="{E8DDC0C2-995E-4CB7-9213-F239B39D15BA}" name="D3" dataDxfId="113">
      <calculatedColumnFormula>SQRT((Table13[[#This Row],[X]]-0.215)^2+(Table13[[#This Row],[Y]]-0.939)^2)</calculatedColumnFormula>
    </tableColumn>
    <tableColumn id="6" xr3:uid="{263B46A0-926D-446C-A388-D2AC7DE299D1}" name="D4" dataDxfId="112">
      <calculatedColumnFormula>SQRT((Table13[[#This Row],[X]]-0.7123)^2+(Table13[[#This Row],[Y]]-0.6643)^2)</calculatedColumnFormula>
    </tableColumn>
    <tableColumn id="8" xr3:uid="{3AB84FEE-851F-4105-AC41-18373D0C198B}" name="Cluster" dataDxfId="111">
      <calculatedColumnFormula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E0B30-E69A-4772-AD57-EF6AAFF38DA2}" name="Table3" displayName="Table3" ref="B55:H74" totalsRowShown="0" headerRowDxfId="110" dataDxfId="108" headerRowBorderDxfId="109" tableBorderDxfId="107" totalsRowBorderDxfId="106">
  <autoFilter ref="B55:H74" xr:uid="{3DFE0B30-E69A-4772-AD57-EF6AAFF38DA2}"/>
  <sortState xmlns:xlrd2="http://schemas.microsoft.com/office/spreadsheetml/2017/richdata2" ref="B56:H74">
    <sortCondition ref="B55:B74"/>
  </sortState>
  <tableColumns count="7">
    <tableColumn id="1" xr3:uid="{AE5C2000-A95B-4C4B-8748-9896169FEC16}" name="X" dataDxfId="105"/>
    <tableColumn id="2" xr3:uid="{AB6A3DD8-07E6-4780-8803-D6E63B63164B}" name="Y" dataDxfId="104"/>
    <tableColumn id="3" xr3:uid="{42F139A6-5583-41E6-8724-0F6CD7A6408B}" name="D1" dataDxfId="103">
      <calculatedColumnFormula>SQRT((Table3[[#This Row],[X]]-0.3487)^2+(Table3[[#This Row],[Y]]-0.2208)^2)</calculatedColumnFormula>
    </tableColumn>
    <tableColumn id="4" xr3:uid="{F369F630-1D37-4920-88DC-D9C40F1117F9}" name="D2" dataDxfId="102">
      <calculatedColumnFormula>SQRT((Table3[[#This Row],[X]]-0.9115)^2+(Table3[[#This Row],[Y]]-0.9341)^2)</calculatedColumnFormula>
    </tableColumn>
    <tableColumn id="5" xr3:uid="{B30AAADF-C654-4621-AB39-72462C116877}" name="D3" dataDxfId="101">
      <calculatedColumnFormula>SQRT((Table3[[#This Row],[X]]-0.2229)^2+(Table3[[#This Row],[Y]]-0.8937)^2)</calculatedColumnFormula>
    </tableColumn>
    <tableColumn id="6" xr3:uid="{27236613-C0E4-479D-9A32-7717353CA72D}" name="D4" dataDxfId="100">
      <calculatedColumnFormula>SQRT((Table3[[#This Row],[X]]-0.689)^2+(Table3[[#This Row],[Y]]-0.5602)^2)</calculatedColumnFormula>
    </tableColumn>
    <tableColumn id="7" xr3:uid="{0FFB9B2F-0F2E-4D96-A7B1-A26A6A9F2B09}" name="Cluster" dataDxfId="99">
      <calculatedColumnFormula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A1C455-5BB5-436D-855D-2CCCEA7B67AC}" name="Table35" displayName="Table35" ref="B82:H101" totalsRowShown="0" headerRowDxfId="98" dataDxfId="96" headerRowBorderDxfId="97" tableBorderDxfId="95" totalsRowBorderDxfId="94">
  <autoFilter ref="B82:H101" xr:uid="{B8A1C455-5BB5-436D-855D-2CCCEA7B67AC}"/>
  <sortState xmlns:xlrd2="http://schemas.microsoft.com/office/spreadsheetml/2017/richdata2" ref="B83:H101">
    <sortCondition ref="B82:B101"/>
  </sortState>
  <tableColumns count="7">
    <tableColumn id="1" xr3:uid="{3559B9A1-19E1-48B7-A957-2AD2639DC81B}" name="X" dataDxfId="93"/>
    <tableColumn id="2" xr3:uid="{091E2650-5BF7-4857-9EFB-EFD24B477157}" name="Y" dataDxfId="92"/>
    <tableColumn id="3" xr3:uid="{4A3DA37D-86E6-4012-A388-3A6AC4D51A14}" name="D1" dataDxfId="91">
      <calculatedColumnFormula>SQRT((Table35[[#This Row],[X]]-0.3487)^2+(Table35[[#This Row],[Y]]-0.2208)^2)</calculatedColumnFormula>
    </tableColumn>
    <tableColumn id="4" xr3:uid="{19728BF7-4E85-42BC-AAAB-8BAFC1366C5D}" name="D2" dataDxfId="90">
      <calculatedColumnFormula>SQRT((Table35[[#This Row],[X]]-0.8268)^2+(Table35[[#This Row],[Y]]-0.9237)^2)</calculatedColumnFormula>
    </tableColumn>
    <tableColumn id="5" xr3:uid="{E778A3A0-1298-4B48-978B-EAA6965B6157}" name="D3" dataDxfId="89">
      <calculatedColumnFormula>SQRT((Table35[[#This Row],[X]]-0.2229)^2+(Table35[[#This Row],[Y]]-0.8937)^2)</calculatedColumnFormula>
    </tableColumn>
    <tableColumn id="6" xr3:uid="{F98F4B7F-6556-43C1-9F9C-A6D3160ED072}" name="D4" dataDxfId="88">
      <calculatedColumnFormula>SQRT((Table35[[#This Row],[X]]-0.7084)^2+(Table35[[#This Row],[Y]]-0.5049)^2)</calculatedColumnFormula>
    </tableColumn>
    <tableColumn id="7" xr3:uid="{4C207301-D201-4FAA-AA5E-304C0DBABCA3}" name="Cluster" dataDxfId="87">
      <calculatedColumnFormula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434E48-CD6C-459C-B133-F745C0B17E47}" name="Table356" displayName="Table356" ref="B109:H128" totalsRowShown="0" headerRowDxfId="86" dataDxfId="84" headerRowBorderDxfId="85" tableBorderDxfId="83" totalsRowBorderDxfId="82">
  <autoFilter ref="B109:H128" xr:uid="{62434E48-CD6C-459C-B133-F745C0B17E47}"/>
  <sortState xmlns:xlrd2="http://schemas.microsoft.com/office/spreadsheetml/2017/richdata2" ref="B110:H128">
    <sortCondition ref="B109:B128"/>
  </sortState>
  <tableColumns count="7">
    <tableColumn id="1" xr3:uid="{B84A9000-C7A6-477C-A367-606DBB86C208}" name="X" dataDxfId="81"/>
    <tableColumn id="2" xr3:uid="{ECBA0177-8F0E-471E-8A34-4B608B37D236}" name="Y" dataDxfId="80"/>
    <tableColumn id="3" xr3:uid="{6BDE3672-73FC-41C4-B815-A433FF39BA31}" name="D1" dataDxfId="79">
      <calculatedColumnFormula>SQRT((Table356[[#This Row],[X]]-0.2717)^2+(Table356[[#This Row],[Y]]-0.1948)^2)</calculatedColumnFormula>
    </tableColumn>
    <tableColumn id="4" xr3:uid="{8639C72D-893B-428A-A72A-1D0CD972F0B8}" name="D2" dataDxfId="78">
      <calculatedColumnFormula>SQRT((Table356[[#This Row],[X]]-0.8268)^2+(Table356[[#This Row],[Y]]-0.9237)^2)</calculatedColumnFormula>
    </tableColumn>
    <tableColumn id="5" xr3:uid="{073DCBEB-71B2-4924-AF77-7477F2F55789}" name="D3" dataDxfId="77">
      <calculatedColumnFormula>SQRT((Table356[[#This Row],[X]]-0.26)^2+(Table356[[#This Row],[Y]]-0.8614)^2)</calculatedColumnFormula>
    </tableColumn>
    <tableColumn id="6" xr3:uid="{D19D8326-6921-4BBB-9D87-1519DE7A8B79}" name="D4" dataDxfId="76">
      <calculatedColumnFormula>SQRT((Table356[[#This Row],[X]]-0.7307)^2+(Table356[[#This Row],[Y]]-0.4381)^2)</calculatedColumnFormula>
    </tableColumn>
    <tableColumn id="7" xr3:uid="{00A894D6-3B56-4E91-BAEC-1BE914982672}" name="Cluster" dataDxfId="75">
      <calculatedColumnFormula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23DBA5-82FE-4EA0-BD36-64ADBF52597D}" name="Table7" displayName="Table7" ref="B1:H21" totalsRowShown="0" headerRowDxfId="74" dataDxfId="72" headerRowBorderDxfId="73" tableBorderDxfId="71" totalsRowBorderDxfId="70">
  <autoFilter ref="B1:H21" xr:uid="{6D23DBA5-82FE-4EA0-BD36-64ADBF52597D}"/>
  <sortState xmlns:xlrd2="http://schemas.microsoft.com/office/spreadsheetml/2017/richdata2" ref="B2:H21">
    <sortCondition ref="H1:H21"/>
  </sortState>
  <tableColumns count="7">
    <tableColumn id="1" xr3:uid="{65A735B8-C965-414B-B427-7B258E7BA14E}" name="Attr1" dataDxfId="69"/>
    <tableColumn id="2" xr3:uid="{30349762-F1E7-4E8E-A98F-3BD8D4B5FF2B}" name="Attr2" dataDxfId="68"/>
    <tableColumn id="3" xr3:uid="{4DC4DDA3-36F6-4476-89D6-D6EB00169B55}" name="Attr3" dataDxfId="67"/>
    <tableColumn id="4" xr3:uid="{21A2B453-AB6B-40C2-86C3-0E1987336BAA}" name="D1" dataDxfId="66">
      <calculatedColumnFormula>SQRT((Table7[[#This Row],[Attr1]]-16)^2+(Table7[[#This Row],[Attr2]]-20)^2+(Table7[[#This Row],[Attr3]]-42)^2)</calculatedColumnFormula>
    </tableColumn>
    <tableColumn id="5" xr3:uid="{16BC9E56-E1C2-439F-A663-253B443826CA}" name="D2" dataDxfId="65">
      <calculatedColumnFormula>SQRT((Table7[[#This Row],[Attr1]]-23)^2+(Table7[[#This Row],[Attr2]]-18)^2+(Table7[[#This Row],[Attr3]]-23)^2)</calculatedColumnFormula>
    </tableColumn>
    <tableColumn id="6" xr3:uid="{32938FCB-ECCF-43DB-996A-13A433457E3E}" name="D3" dataDxfId="64">
      <calculatedColumnFormula>SQRT((Table7[[#This Row],[Attr1]]-27)^2+(Table7[[#This Row],[Attr2]]-14)^2+(Table7[[#This Row],[Attr3]]-26)^2)</calculatedColumnFormula>
    </tableColumn>
    <tableColumn id="7" xr3:uid="{6E1E17DC-0010-48BC-B06A-162CB2B56C0F}" name="Cluster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D344FE-4117-4FF6-B7DD-00664284F77E}" name="Table79" displayName="Table79" ref="B26:H46" totalsRowShown="0" headerRowDxfId="62" dataDxfId="60" headerRowBorderDxfId="61" tableBorderDxfId="59" totalsRowBorderDxfId="58">
  <autoFilter ref="B26:H46" xr:uid="{3BD344FE-4117-4FF6-B7DD-00664284F77E}"/>
  <sortState xmlns:xlrd2="http://schemas.microsoft.com/office/spreadsheetml/2017/richdata2" ref="B27:H46">
    <sortCondition ref="H26:H46"/>
  </sortState>
  <tableColumns count="7">
    <tableColumn id="1" xr3:uid="{E1527075-6220-4542-8688-06D85480DF67}" name="Attr1" dataDxfId="57"/>
    <tableColumn id="2" xr3:uid="{DB3197FF-BE87-4D87-909B-C3BDA1EC195B}" name="Attr2" dataDxfId="56"/>
    <tableColumn id="3" xr3:uid="{B89BD4FD-054D-4018-93EC-12BBD026CEBB}" name="Attr3" dataDxfId="55"/>
    <tableColumn id="4" xr3:uid="{7D32085D-3B22-425C-8496-3CBFC99C09F6}" name="D1" dataDxfId="54">
      <calculatedColumnFormula>SQRT((Table79[[#This Row],[Attr1]]-20.5)^2+(Table79[[#This Row],[Attr2]]-16.08)^2+(Table79[[#This Row],[Attr3]]-42.83)^2)</calculatedColumnFormula>
    </tableColumn>
    <tableColumn id="5" xr3:uid="{DDE1EBFB-BF80-4954-84C9-6283AF9E514E}" name="D2" dataDxfId="53">
      <calculatedColumnFormula>SQRT((Table79[[#This Row],[Attr1]]-16.5)^2+(Table79[[#This Row],[Attr2]]-21)^2+(Table79[[#This Row],[Attr3]]-23)^2)</calculatedColumnFormula>
    </tableColumn>
    <tableColumn id="6" xr3:uid="{71F08871-679B-4436-AB5C-442EDE39D6F6}" name="D3" dataDxfId="52">
      <calculatedColumnFormula>SQRT((Table79[[#This Row],[Attr1]]-28)^2+(Table79[[#This Row],[Attr2]]-16.75)^2+(Table79[[#This Row],[Attr3]]-31)^2)</calculatedColumnFormula>
    </tableColumn>
    <tableColumn id="7" xr3:uid="{A0364524-EEA6-4EC3-A0F4-79CD3F2BEDAF}" name="Cluster" dataDxfId="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5655B8-3DF5-4341-A453-243BFA652E12}" name="Table7910" displayName="Table7910" ref="B51:H71" totalsRowShown="0" headerRowDxfId="50" dataDxfId="48" headerRowBorderDxfId="49" tableBorderDxfId="47" totalsRowBorderDxfId="46">
  <autoFilter ref="B51:H71" xr:uid="{5E5655B8-3DF5-4341-A453-243BFA652E12}"/>
  <sortState xmlns:xlrd2="http://schemas.microsoft.com/office/spreadsheetml/2017/richdata2" ref="B52:H71">
    <sortCondition ref="H26:H46"/>
  </sortState>
  <tableColumns count="7">
    <tableColumn id="1" xr3:uid="{4DF2F368-0FBE-4026-8105-1FE65B88538F}" name="Attr1" dataDxfId="45"/>
    <tableColumn id="2" xr3:uid="{EF9AD339-E78B-43F6-A76B-296CC3B8FB70}" name="Attr2" dataDxfId="44"/>
    <tableColumn id="3" xr3:uid="{E4CE922D-F0FA-45C8-808D-C9E2086286AF}" name="Attr3" dataDxfId="43"/>
    <tableColumn id="4" xr3:uid="{EE9A37E0-698B-4111-858C-5521E2272540}" name="D1" dataDxfId="42">
      <calculatedColumnFormula>SQRT((Table7910[[#This Row],[Attr1]]-21.27)^2+(Table7910[[#This Row],[Attr2]]-16.27)^2+(Table7910[[#This Row],[Attr3]]-43.73)^2)</calculatedColumnFormula>
    </tableColumn>
    <tableColumn id="5" xr3:uid="{F088F395-C1B7-432B-9E91-B229BE4ABAB0}" name="D2" dataDxfId="41">
      <calculatedColumnFormula>SQRT((Table7910[[#This Row],[Attr1]]-15.6)^2+(Table7910[[#This Row],[Attr2]]-19.6)^2+(Table7910[[#This Row],[Attr3]]-25)^2)</calculatedColumnFormula>
    </tableColumn>
    <tableColumn id="6" xr3:uid="{61917D21-366A-4171-8C49-74E735A6076E}" name="D3" dataDxfId="40">
      <calculatedColumnFormula>SQRT((Table7910[[#This Row],[Attr1]]-28)^2+(Table7910[[#This Row],[Attr2]]-16.75)^2+(Table7910[[#This Row],[Attr3]]-31)^2)</calculatedColumnFormula>
    </tableColumn>
    <tableColumn id="7" xr3:uid="{9FE6E8A4-D760-4412-AD48-6EEBD695DE3A}" name="Cluster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53CBD2-222A-45FF-B82B-FFF271C520C7}" name="Table17" displayName="Table17" ref="A1:C11" totalsRowShown="0" headerRowDxfId="38" dataDxfId="36" headerRowBorderDxfId="37" tableBorderDxfId="35" totalsRowBorderDxfId="34">
  <autoFilter ref="A1:C11" xr:uid="{2D53CBD2-222A-45FF-B82B-FFF271C520C7}"/>
  <tableColumns count="3">
    <tableColumn id="1" xr3:uid="{7F6C3CDB-EC16-4240-AFDB-A85378AFBF01}" name="Point" dataDxfId="33"/>
    <tableColumn id="2" xr3:uid="{26AA1DA7-85A5-412D-85E9-45B17EE3CAD9}" name="X" dataDxfId="32"/>
    <tableColumn id="3" xr3:uid="{21F07B57-9F23-4F47-988C-4963795A47C8}" name="Y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opLeftCell="A106" zoomScale="85" zoomScaleNormal="85" workbookViewId="0">
      <selection activeCell="D53" sqref="D53"/>
    </sheetView>
  </sheetViews>
  <sheetFormatPr defaultRowHeight="14.5" x14ac:dyDescent="0.35"/>
  <cols>
    <col min="2" max="2" width="14.1796875" bestFit="1" customWidth="1"/>
    <col min="3" max="3" width="12.36328125" bestFit="1" customWidth="1"/>
    <col min="4" max="4" width="11.90625" bestFit="1" customWidth="1"/>
    <col min="5" max="7" width="9.36328125" bestFit="1" customWidth="1"/>
    <col min="8" max="8" width="12.36328125" bestFit="1" customWidth="1"/>
  </cols>
  <sheetData>
    <row r="1" spans="1:3" x14ac:dyDescent="0.35">
      <c r="B1" s="1" t="s">
        <v>2</v>
      </c>
      <c r="C1" s="2" t="s">
        <v>3</v>
      </c>
    </row>
    <row r="2" spans="1:3" x14ac:dyDescent="0.35">
      <c r="A2" s="24">
        <v>1</v>
      </c>
      <c r="B2" s="3">
        <v>0.16046268726657331</v>
      </c>
      <c r="C2" s="4">
        <v>0.92838031228965878</v>
      </c>
    </row>
    <row r="3" spans="1:3" x14ac:dyDescent="0.35">
      <c r="A3" s="24">
        <v>2</v>
      </c>
      <c r="B3" s="3">
        <v>0.18734041558852588</v>
      </c>
      <c r="C3" s="4">
        <v>0.96348833764270203</v>
      </c>
    </row>
    <row r="4" spans="1:3" x14ac:dyDescent="0.35">
      <c r="A4" s="24">
        <v>3</v>
      </c>
      <c r="B4" s="3">
        <v>0.19303003033501265</v>
      </c>
      <c r="C4" s="4">
        <v>0.89844536115051821</v>
      </c>
    </row>
    <row r="5" spans="1:3" x14ac:dyDescent="0.35">
      <c r="A5" s="24">
        <v>4</v>
      </c>
      <c r="B5" s="3">
        <v>0.20311953097673663</v>
      </c>
      <c r="C5" s="4">
        <v>0.15580662535508849</v>
      </c>
    </row>
    <row r="6" spans="1:3" x14ac:dyDescent="0.35">
      <c r="A6" s="24">
        <v>5</v>
      </c>
      <c r="B6" s="8">
        <v>0.21504884296857552</v>
      </c>
      <c r="C6" s="7">
        <v>0.93900105082939789</v>
      </c>
    </row>
    <row r="7" spans="1:3" x14ac:dyDescent="0.35">
      <c r="A7" s="24">
        <v>6</v>
      </c>
      <c r="B7" s="8">
        <v>0.3035047550772072</v>
      </c>
      <c r="C7" s="7">
        <v>0.30092988994697345</v>
      </c>
    </row>
    <row r="8" spans="1:3" x14ac:dyDescent="0.35">
      <c r="A8" s="24">
        <v>7</v>
      </c>
      <c r="B8" s="3">
        <v>0.3083665935071308</v>
      </c>
      <c r="C8" s="4">
        <v>0.12775745496491286</v>
      </c>
    </row>
    <row r="9" spans="1:3" x14ac:dyDescent="0.35">
      <c r="A9" s="24">
        <v>8</v>
      </c>
      <c r="B9" s="3">
        <v>0.35848884474882814</v>
      </c>
      <c r="C9" s="4">
        <v>0.73896011200257949</v>
      </c>
    </row>
    <row r="10" spans="1:3" x14ac:dyDescent="0.35">
      <c r="A10" s="24">
        <v>9</v>
      </c>
      <c r="B10" s="3">
        <v>0.44578104993872847</v>
      </c>
      <c r="C10" s="4">
        <v>0.69984301732248222</v>
      </c>
    </row>
    <row r="11" spans="1:3" x14ac:dyDescent="0.35">
      <c r="A11" s="24">
        <v>10</v>
      </c>
      <c r="B11" s="3">
        <v>0.57259463065587912</v>
      </c>
      <c r="C11" s="4">
        <v>0.89224937025216278</v>
      </c>
    </row>
    <row r="12" spans="1:3" x14ac:dyDescent="0.35">
      <c r="A12" s="24">
        <v>11</v>
      </c>
      <c r="B12" s="3">
        <v>0.5799934799090718</v>
      </c>
      <c r="C12" s="4">
        <v>0.29888180097835981</v>
      </c>
    </row>
    <row r="13" spans="1:3" x14ac:dyDescent="0.35">
      <c r="A13" s="24">
        <v>12</v>
      </c>
      <c r="B13" s="3">
        <v>0.61878178482403079</v>
      </c>
      <c r="C13" s="4">
        <v>0.52324047186310008</v>
      </c>
    </row>
    <row r="14" spans="1:3" x14ac:dyDescent="0.35">
      <c r="A14" s="24">
        <v>13</v>
      </c>
      <c r="B14" s="8">
        <v>0.7123415512486555</v>
      </c>
      <c r="C14" s="7">
        <v>0.6643213890437295</v>
      </c>
    </row>
    <row r="15" spans="1:3" x14ac:dyDescent="0.35">
      <c r="A15" s="24">
        <v>14</v>
      </c>
      <c r="B15" s="3">
        <v>0.7818117230339735</v>
      </c>
      <c r="C15" s="4">
        <v>0.65157111136809776</v>
      </c>
    </row>
    <row r="16" spans="1:3" x14ac:dyDescent="0.35">
      <c r="A16" s="24">
        <v>15</v>
      </c>
      <c r="B16" s="3">
        <v>0.78459014450767273</v>
      </c>
      <c r="C16" s="4">
        <v>0.90921349587435851</v>
      </c>
    </row>
    <row r="17" spans="1:8" x14ac:dyDescent="0.35">
      <c r="A17" s="24">
        <v>16</v>
      </c>
      <c r="B17" s="3">
        <v>0.78938960852747275</v>
      </c>
      <c r="C17" s="4">
        <v>0.37636803145421316</v>
      </c>
    </row>
    <row r="18" spans="1:8" x14ac:dyDescent="0.35">
      <c r="A18" s="24">
        <v>17</v>
      </c>
      <c r="B18" s="3">
        <v>0.9021167562983029</v>
      </c>
      <c r="C18" s="4">
        <v>0.11393862678657185</v>
      </c>
    </row>
    <row r="19" spans="1:8" x14ac:dyDescent="0.35">
      <c r="A19" s="24">
        <v>18</v>
      </c>
      <c r="B19" s="8">
        <v>0.95485625423118292</v>
      </c>
      <c r="C19" s="7">
        <v>0.97008668371450757</v>
      </c>
    </row>
    <row r="20" spans="1:8" x14ac:dyDescent="0.35">
      <c r="A20" s="24">
        <v>19</v>
      </c>
      <c r="B20" s="5">
        <v>0.9950155018116813</v>
      </c>
      <c r="C20" s="6">
        <v>0.92310783178040212</v>
      </c>
    </row>
    <row r="22" spans="1:8" x14ac:dyDescent="0.35">
      <c r="B22" t="s">
        <v>11</v>
      </c>
    </row>
    <row r="23" spans="1:8" x14ac:dyDescent="0.35">
      <c r="B23" t="s">
        <v>7</v>
      </c>
      <c r="C23" s="10">
        <v>0.3035047550772072</v>
      </c>
      <c r="D23" s="10">
        <v>0.30092988994697345</v>
      </c>
    </row>
    <row r="24" spans="1:8" x14ac:dyDescent="0.35">
      <c r="B24" t="s">
        <v>8</v>
      </c>
      <c r="C24" s="10">
        <v>0.95485625423118292</v>
      </c>
      <c r="D24" s="10">
        <v>0.97008668371450757</v>
      </c>
    </row>
    <row r="25" spans="1:8" x14ac:dyDescent="0.35">
      <c r="B25" t="s">
        <v>9</v>
      </c>
      <c r="C25" s="10">
        <v>0.21504884296857552</v>
      </c>
      <c r="D25" s="10">
        <v>0.93900105082939789</v>
      </c>
    </row>
    <row r="26" spans="1:8" x14ac:dyDescent="0.35">
      <c r="B26" t="s">
        <v>10</v>
      </c>
      <c r="C26" s="10">
        <v>0.7123415512486555</v>
      </c>
      <c r="D26" s="10">
        <v>0.6643213890437295</v>
      </c>
    </row>
    <row r="28" spans="1:8" x14ac:dyDescent="0.35">
      <c r="B28" s="1" t="s">
        <v>2</v>
      </c>
      <c r="C28" s="9" t="s">
        <v>3</v>
      </c>
      <c r="D28" s="9" t="s">
        <v>0</v>
      </c>
      <c r="E28" s="9" t="s">
        <v>1</v>
      </c>
      <c r="F28" s="9" t="s">
        <v>4</v>
      </c>
      <c r="G28" s="9" t="s">
        <v>5</v>
      </c>
      <c r="H28" s="9" t="s">
        <v>6</v>
      </c>
    </row>
    <row r="29" spans="1:8" x14ac:dyDescent="0.35">
      <c r="B29" s="15">
        <v>0.16046268726657331</v>
      </c>
      <c r="C29" s="16">
        <v>0.92838031228965878</v>
      </c>
      <c r="D29" s="16">
        <f>SQRT((Table13[[#This Row],[X]]-0.3035)^2+(Table13[[#This Row],[Y]]-0.3009)^2)</f>
        <v>0.64357689140080843</v>
      </c>
      <c r="E29" s="16">
        <f>SQRT((Table13[[#This Row],[X]]-0.9549)^2+(Table13[[#This Row],[Y]]-0.9701)^2)</f>
        <v>0.79553200828486892</v>
      </c>
      <c r="F29" s="16">
        <f>SQRT((Table13[[#This Row],[X]]-0.215)^2+(Table13[[#This Row],[Y]]-0.939)^2)</f>
        <v>5.5561643669430401E-2</v>
      </c>
      <c r="G29" s="16">
        <f>SQRT((Table13[[#This Row],[X]]-0.7123)^2+(Table13[[#This Row],[Y]]-0.6643)^2)</f>
        <v>0.61177024368945365</v>
      </c>
      <c r="H29" s="37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0" spans="1:8" x14ac:dyDescent="0.35">
      <c r="B30" s="15">
        <v>0.18734041558852588</v>
      </c>
      <c r="C30" s="16">
        <v>0.96348833764270203</v>
      </c>
      <c r="D30" s="16">
        <f>SQRT((Table13[[#This Row],[X]]-0.3035)^2+(Table13[[#This Row],[Y]]-0.3009)^2)</f>
        <v>0.67269335824784648</v>
      </c>
      <c r="E30" s="16">
        <f>SQRT((Table13[[#This Row],[X]]-0.9549)^2+(Table13[[#This Row],[Y]]-0.9701)^2)</f>
        <v>0.76758805989999723</v>
      </c>
      <c r="F30" s="16">
        <f>SQRT((Table13[[#This Row],[X]]-0.215)^2+(Table13[[#This Row],[Y]]-0.939)^2)</f>
        <v>3.6942269696357888E-2</v>
      </c>
      <c r="G30" s="16">
        <f>SQRT((Table13[[#This Row],[X]]-0.7123)^2+(Table13[[#This Row],[Y]]-0.6643)^2)</f>
        <v>0.60423193117119456</v>
      </c>
      <c r="H30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1" spans="1:8" x14ac:dyDescent="0.35">
      <c r="B31" s="15">
        <v>0.19303003033501265</v>
      </c>
      <c r="C31" s="16">
        <v>0.89844536115051821</v>
      </c>
      <c r="D31" s="16">
        <f>SQRT((Table13[[#This Row],[X]]-0.3035)^2+(Table13[[#This Row],[Y]]-0.3009)^2)</f>
        <v>0.60767102352365499</v>
      </c>
      <c r="E31" s="16">
        <f>SQRT((Table13[[#This Row],[X]]-0.9549)^2+(Table13[[#This Row],[Y]]-0.9701)^2)</f>
        <v>0.76523214644052839</v>
      </c>
      <c r="F31" s="16">
        <f>SQRT((Table13[[#This Row],[X]]-0.215)^2+(Table13[[#This Row],[Y]]-0.939)^2)</f>
        <v>4.6123294540745437E-2</v>
      </c>
      <c r="G31" s="16">
        <f>SQRT((Table13[[#This Row],[X]]-0.7123)^2+(Table13[[#This Row],[Y]]-0.6643)^2)</f>
        <v>0.56961860182422375</v>
      </c>
      <c r="H31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2" spans="1:8" x14ac:dyDescent="0.35">
      <c r="B32" s="11">
        <v>0.20311953097673663</v>
      </c>
      <c r="C32" s="12">
        <v>0.15580662535508849</v>
      </c>
      <c r="D32" s="12">
        <f>SQRT((Table13[[#This Row],[X]]-0.3035)^2+(Table13[[#This Row],[Y]]-0.3009)^2)</f>
        <v>0.17643221340554277</v>
      </c>
      <c r="E32" s="12">
        <f>SQRT((Table13[[#This Row],[X]]-0.9549)^2+(Table13[[#This Row],[Y]]-0.9701)^2)</f>
        <v>1.1082633141972336</v>
      </c>
      <c r="F32" s="12">
        <f>SQRT((Table13[[#This Row],[X]]-0.215)^2+(Table13[[#This Row],[Y]]-0.939)^2)</f>
        <v>0.78328347846223423</v>
      </c>
      <c r="G32" s="12">
        <f>SQRT((Table13[[#This Row],[X]]-0.7123)^2+(Table13[[#This Row],[Y]]-0.6643)^2)</f>
        <v>0.71960423990727074</v>
      </c>
      <c r="H32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3" spans="2:8" x14ac:dyDescent="0.35">
      <c r="B33" s="15">
        <v>0.21504884296857552</v>
      </c>
      <c r="C33" s="16">
        <v>0.93900105082939789</v>
      </c>
      <c r="D33" s="16">
        <f>SQRT((Table13[[#This Row],[X]]-0.3035)^2+(Table13[[#This Row],[Y]]-0.3009)^2)</f>
        <v>0.64420226501447464</v>
      </c>
      <c r="E33" s="16">
        <f>SQRT((Table13[[#This Row],[X]]-0.9549)^2+(Table13[[#This Row],[Y]]-0.9701)^2)</f>
        <v>0.74050447615139581</v>
      </c>
      <c r="F33" s="16">
        <f>SQRT((Table13[[#This Row],[X]]-0.215)^2+(Table13[[#This Row],[Y]]-0.939)^2)</f>
        <v>4.8854271273786173E-5</v>
      </c>
      <c r="G33" s="16">
        <f>SQRT((Table13[[#This Row],[X]]-0.7123)^2+(Table13[[#This Row],[Y]]-0.6643)^2)</f>
        <v>0.56808395549941904</v>
      </c>
      <c r="H33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4" spans="2:8" x14ac:dyDescent="0.35">
      <c r="B34" s="11">
        <v>0.3035047550772072</v>
      </c>
      <c r="C34" s="12">
        <v>0.30092988994697345</v>
      </c>
      <c r="D34" s="12">
        <f>SQRT((Table13[[#This Row],[X]]-0.3035)^2+(Table13[[#This Row],[Y]]-0.3009)^2)</f>
        <v>3.0265817175852335E-5</v>
      </c>
      <c r="E34" s="12">
        <f>SQRT((Table13[[#This Row],[X]]-0.9549)^2+(Table13[[#This Row],[Y]]-0.9701)^2)</f>
        <v>0.93386530147361446</v>
      </c>
      <c r="F34" s="12">
        <f>SQRT((Table13[[#This Row],[X]]-0.215)^2+(Table13[[#This Row],[Y]]-0.939)^2)</f>
        <v>0.6441789790224125</v>
      </c>
      <c r="G34" s="12">
        <f>SQRT((Table13[[#This Row],[X]]-0.7123)^2+(Table13[[#This Row],[Y]]-0.6643)^2)</f>
        <v>0.5469473367257901</v>
      </c>
      <c r="H34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5" spans="2:8" x14ac:dyDescent="0.35">
      <c r="B35" s="11">
        <v>0.3083665935071308</v>
      </c>
      <c r="C35" s="12">
        <v>0.12775745496491286</v>
      </c>
      <c r="D35" s="12">
        <f>SQRT((Table13[[#This Row],[X]]-0.3035)^2+(Table13[[#This Row],[Y]]-0.3009)^2)</f>
        <v>0.17321092527202442</v>
      </c>
      <c r="E35" s="12">
        <f>SQRT((Table13[[#This Row],[X]]-0.9549)^2+(Table13[[#This Row],[Y]]-0.9701)^2)</f>
        <v>1.0618598819465124</v>
      </c>
      <c r="F35" s="12">
        <f>SQRT((Table13[[#This Row],[X]]-0.215)^2+(Table13[[#This Row],[Y]]-0.939)^2)</f>
        <v>0.81659769021111683</v>
      </c>
      <c r="G35" s="12">
        <f>SQRT((Table13[[#This Row],[X]]-0.7123)^2+(Table13[[#This Row],[Y]]-0.6643)^2)</f>
        <v>0.67159519021033942</v>
      </c>
      <c r="H35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6" spans="2:8" x14ac:dyDescent="0.35">
      <c r="B36" s="15">
        <v>0.35848884474882814</v>
      </c>
      <c r="C36" s="16">
        <v>0.73896011200257949</v>
      </c>
      <c r="D36" s="16">
        <f>SQRT((Table13[[#This Row],[X]]-0.3035)^2+(Table13[[#This Row],[Y]]-0.3009)^2)</f>
        <v>0.44149794424722211</v>
      </c>
      <c r="E36" s="16">
        <f>SQRT((Table13[[#This Row],[X]]-0.9549)^2+(Table13[[#This Row],[Y]]-0.9701)^2)</f>
        <v>0.63963420322204279</v>
      </c>
      <c r="F36" s="16">
        <f>SQRT((Table13[[#This Row],[X]]-0.215)^2+(Table13[[#This Row],[Y]]-0.939)^2)</f>
        <v>0.24618083872912169</v>
      </c>
      <c r="G36" s="16">
        <f>SQRT((Table13[[#This Row],[X]]-0.7123)^2+(Table13[[#This Row],[Y]]-0.6643)^2)</f>
        <v>0.361602635367065</v>
      </c>
      <c r="H36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7" spans="2:8" x14ac:dyDescent="0.35">
      <c r="B37" s="17">
        <v>0.44578104993872847</v>
      </c>
      <c r="C37" s="18">
        <v>0.69984301732248222</v>
      </c>
      <c r="D37" s="18">
        <f>SQRT((Table13[[#This Row],[X]]-0.3035)^2+(Table13[[#This Row],[Y]]-0.3009)^2)</f>
        <v>0.42355569674132976</v>
      </c>
      <c r="E37" s="18">
        <f>SQRT((Table13[[#This Row],[X]]-0.9549)^2+(Table13[[#This Row],[Y]]-0.9701)^2)</f>
        <v>0.57640345418590921</v>
      </c>
      <c r="F37" s="18">
        <f>SQRT((Table13[[#This Row],[X]]-0.215)^2+(Table13[[#This Row],[Y]]-0.939)^2)</f>
        <v>0.33234914679330291</v>
      </c>
      <c r="G37" s="18">
        <f>SQRT((Table13[[#This Row],[X]]-0.7123)^2+(Table13[[#This Row],[Y]]-0.6643)^2)</f>
        <v>0.26887851684756975</v>
      </c>
      <c r="H37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38" spans="2:8" x14ac:dyDescent="0.35">
      <c r="B38" s="17">
        <v>0.57259463065587912</v>
      </c>
      <c r="C38" s="18">
        <v>0.89224937025216278</v>
      </c>
      <c r="D38" s="18">
        <f>SQRT((Table13[[#This Row],[X]]-0.3035)^2+(Table13[[#This Row],[Y]]-0.3009)^2)</f>
        <v>0.64969685080462991</v>
      </c>
      <c r="E38" s="18">
        <f>SQRT((Table13[[#This Row],[X]]-0.9549)^2+(Table13[[#This Row],[Y]]-0.9701)^2)</f>
        <v>0.39015140135783122</v>
      </c>
      <c r="F38" s="18">
        <f>SQRT((Table13[[#This Row],[X]]-0.215)^2+(Table13[[#This Row],[Y]]-0.939)^2)</f>
        <v>0.36063768695982673</v>
      </c>
      <c r="G38" s="18">
        <f>SQRT((Table13[[#This Row],[X]]-0.7123)^2+(Table13[[#This Row],[Y]]-0.6643)^2)</f>
        <v>0.26735464391316421</v>
      </c>
      <c r="H38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39" spans="2:8" x14ac:dyDescent="0.35">
      <c r="B39" s="11">
        <v>0.5799934799090718</v>
      </c>
      <c r="C39" s="12">
        <v>0.29888180097835981</v>
      </c>
      <c r="D39" s="12">
        <f>SQRT((Table13[[#This Row],[X]]-0.3035)^2+(Table13[[#This Row],[Y]]-0.3009)^2)</f>
        <v>0.27650084549512544</v>
      </c>
      <c r="E39" s="12">
        <f>SQRT((Table13[[#This Row],[X]]-0.9549)^2+(Table13[[#This Row],[Y]]-0.9701)^2)</f>
        <v>0.7688229767017527</v>
      </c>
      <c r="F39" s="12">
        <f>SQRT((Table13[[#This Row],[X]]-0.215)^2+(Table13[[#This Row],[Y]]-0.939)^2)</f>
        <v>0.73686603198603351</v>
      </c>
      <c r="G39" s="12">
        <f>SQRT((Table13[[#This Row],[X]]-0.7123)^2+(Table13[[#This Row],[Y]]-0.6643)^2)</f>
        <v>0.38863282856031378</v>
      </c>
      <c r="H39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40" spans="2:8" x14ac:dyDescent="0.35">
      <c r="B40" s="17">
        <v>0.61878178482403079</v>
      </c>
      <c r="C40" s="18">
        <v>0.52324047186310008</v>
      </c>
      <c r="D40" s="18">
        <f>SQRT((Table13[[#This Row],[X]]-0.3035)^2+(Table13[[#This Row],[Y]]-0.3009)^2)</f>
        <v>0.38579513899235757</v>
      </c>
      <c r="E40" s="18">
        <f>SQRT((Table13[[#This Row],[X]]-0.9549)^2+(Table13[[#This Row],[Y]]-0.9701)^2)</f>
        <v>0.55915909405088993</v>
      </c>
      <c r="F40" s="18">
        <f>SQRT((Table13[[#This Row],[X]]-0.215)^2+(Table13[[#This Row],[Y]]-0.939)^2)</f>
        <v>0.57956510850145004</v>
      </c>
      <c r="G40" s="18">
        <f>SQRT((Table13[[#This Row],[X]]-0.7123)^2+(Table13[[#This Row],[Y]]-0.6643)^2)</f>
        <v>0.16924375039540973</v>
      </c>
      <c r="H40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1" spans="2:8" x14ac:dyDescent="0.35">
      <c r="B41" s="17">
        <v>0.7123415512486555</v>
      </c>
      <c r="C41" s="18">
        <v>0.6643213890437295</v>
      </c>
      <c r="D41" s="18">
        <f>SQRT((Table13[[#This Row],[X]]-0.3035)^2+(Table13[[#This Row],[Y]]-0.3009)^2)</f>
        <v>0.54701601442908487</v>
      </c>
      <c r="E41" s="18">
        <f>SQRT((Table13[[#This Row],[X]]-0.9549)^2+(Table13[[#This Row],[Y]]-0.9701)^2)</f>
        <v>0.3903013707111529</v>
      </c>
      <c r="F41" s="18">
        <f>SQRT((Table13[[#This Row],[X]]-0.215)^2+(Table13[[#This Row],[Y]]-0.939)^2)</f>
        <v>0.56815223128602177</v>
      </c>
      <c r="G41" s="18">
        <f>SQRT((Table13[[#This Row],[X]]-0.7123)^2+(Table13[[#This Row],[Y]]-0.6643)^2)</f>
        <v>4.6733258569142085E-5</v>
      </c>
      <c r="H41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2" spans="2:8" x14ac:dyDescent="0.35">
      <c r="B42" s="17">
        <v>0.7818117230339735</v>
      </c>
      <c r="C42" s="18">
        <v>0.65157111136809776</v>
      </c>
      <c r="D42" s="18">
        <f>SQRT((Table13[[#This Row],[X]]-0.3035)^2+(Table13[[#This Row],[Y]]-0.3009)^2)</f>
        <v>0.59308712069970415</v>
      </c>
      <c r="E42" s="18">
        <f>SQRT((Table13[[#This Row],[X]]-0.9549)^2+(Table13[[#This Row],[Y]]-0.9701)^2)</f>
        <v>0.3625192470975061</v>
      </c>
      <c r="F42" s="18">
        <f>SQRT((Table13[[#This Row],[X]]-0.215)^2+(Table13[[#This Row],[Y]]-0.939)^2)</f>
        <v>0.63552411078487991</v>
      </c>
      <c r="G42" s="18">
        <f>SQRT((Table13[[#This Row],[X]]-0.7123)^2+(Table13[[#This Row],[Y]]-0.6643)^2)</f>
        <v>7.0667561475936086E-2</v>
      </c>
      <c r="H42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3" spans="2:8" x14ac:dyDescent="0.35">
      <c r="B43" s="13">
        <v>0.78459014450767273</v>
      </c>
      <c r="C43" s="14">
        <v>0.90921349587435851</v>
      </c>
      <c r="D43" s="14">
        <f>SQRT((Table13[[#This Row],[X]]-0.3035)^2+(Table13[[#This Row],[Y]]-0.3009)^2)</f>
        <v>0.77555982129381662</v>
      </c>
      <c r="E43" s="14">
        <f>SQRT((Table13[[#This Row],[X]]-0.9549)^2+(Table13[[#This Row],[Y]]-0.9701)^2)</f>
        <v>0.18086628558816356</v>
      </c>
      <c r="F43" s="14">
        <f>SQRT((Table13[[#This Row],[X]]-0.215)^2+(Table13[[#This Row],[Y]]-0.939)^2)</f>
        <v>0.57036844981844703</v>
      </c>
      <c r="G43" s="14">
        <f>SQRT((Table13[[#This Row],[X]]-0.7123)^2+(Table13[[#This Row],[Y]]-0.6643)^2)</f>
        <v>0.25535952195745437</v>
      </c>
      <c r="H43" s="14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4" spans="2:8" x14ac:dyDescent="0.35">
      <c r="B44" s="17">
        <v>0.78938960852747275</v>
      </c>
      <c r="C44" s="18">
        <v>0.37636803145421316</v>
      </c>
      <c r="D44" s="18">
        <f>SQRT((Table13[[#This Row],[X]]-0.3035)^2+(Table13[[#This Row],[Y]]-0.3009)^2)</f>
        <v>0.49171550254853147</v>
      </c>
      <c r="E44" s="18">
        <f>SQRT((Table13[[#This Row],[X]]-0.9549)^2+(Table13[[#This Row],[Y]]-0.9701)^2)</f>
        <v>0.61636948347451814</v>
      </c>
      <c r="F44" s="18">
        <f>SQRT((Table13[[#This Row],[X]]-0.215)^2+(Table13[[#This Row],[Y]]-0.939)^2)</f>
        <v>0.80403865231346339</v>
      </c>
      <c r="G44" s="18">
        <f>SQRT((Table13[[#This Row],[X]]-0.7123)^2+(Table13[[#This Row],[Y]]-0.6643)^2)</f>
        <v>0.29807318942429389</v>
      </c>
      <c r="H44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5" spans="2:8" x14ac:dyDescent="0.35">
      <c r="B45" s="17">
        <v>0.9021167562983029</v>
      </c>
      <c r="C45" s="18">
        <v>0.11393862678657185</v>
      </c>
      <c r="D45" s="18">
        <f>SQRT((Table13[[#This Row],[X]]-0.3035)^2+(Table13[[#This Row],[Y]]-0.3009)^2)</f>
        <v>0.62713361893216391</v>
      </c>
      <c r="E45" s="18">
        <f>SQRT((Table13[[#This Row],[X]]-0.9549)^2+(Table13[[#This Row],[Y]]-0.9701)^2)</f>
        <v>0.85778690115807654</v>
      </c>
      <c r="F45" s="18">
        <f>SQRT((Table13[[#This Row],[X]]-0.215)^2+(Table13[[#This Row],[Y]]-0.939)^2)</f>
        <v>1.073711183864045</v>
      </c>
      <c r="G45" s="18">
        <f>SQRT((Table13[[#This Row],[X]]-0.7123)^2+(Table13[[#This Row],[Y]]-0.6643)^2)</f>
        <v>0.5821752675071139</v>
      </c>
      <c r="H45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6" spans="2:8" x14ac:dyDescent="0.35">
      <c r="B46" s="13">
        <v>0.95485625423118292</v>
      </c>
      <c r="C46" s="14">
        <v>0.97008668371450757</v>
      </c>
      <c r="D46" s="14">
        <f>SQRT((Table13[[#This Row],[X]]-0.3035)^2+(Table13[[#This Row],[Y]]-0.3009)^2)</f>
        <v>0.93384998130690011</v>
      </c>
      <c r="E46" s="14">
        <f>SQRT((Table13[[#This Row],[X]]-0.9549)^2+(Table13[[#This Row],[Y]]-0.9701)^2)</f>
        <v>4.5727625662280514E-5</v>
      </c>
      <c r="F46" s="14">
        <f>SQRT((Table13[[#This Row],[X]]-0.215)^2+(Table13[[#This Row],[Y]]-0.939)^2)</f>
        <v>0.74050905384698884</v>
      </c>
      <c r="G46" s="14">
        <f>SQRT((Table13[[#This Row],[X]]-0.7123)^2+(Table13[[#This Row],[Y]]-0.6643)^2)</f>
        <v>0.39030633149332655</v>
      </c>
      <c r="H46" s="14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7" spans="2:8" x14ac:dyDescent="0.35">
      <c r="B47" s="35">
        <v>0.9950155018116813</v>
      </c>
      <c r="C47" s="36">
        <v>0.92310783178040212</v>
      </c>
      <c r="D47" s="36">
        <f>SQRT((Table13[[#This Row],[X]]-0.3035)^2+(Table13[[#This Row],[Y]]-0.3009)^2)</f>
        <v>0.93023452697410158</v>
      </c>
      <c r="E47" s="36">
        <f>SQRT((Table13[[#This Row],[X]]-0.9549)^2+(Table13[[#This Row],[Y]]-0.9701)^2)</f>
        <v>6.178606120786459E-2</v>
      </c>
      <c r="F47" s="36">
        <f>SQRT((Table13[[#This Row],[X]]-0.215)^2+(Table13[[#This Row],[Y]]-0.939)^2)</f>
        <v>0.78017737988053015</v>
      </c>
      <c r="G47" s="36">
        <f>SQRT((Table13[[#This Row],[X]]-0.7123)^2+(Table13[[#This Row],[Y]]-0.6643)^2)</f>
        <v>0.3832878145147634</v>
      </c>
      <c r="H47" s="3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9" spans="2:8" x14ac:dyDescent="0.35">
      <c r="B49" t="s">
        <v>12</v>
      </c>
    </row>
    <row r="50" spans="2:8" x14ac:dyDescent="0.35">
      <c r="B50" t="s">
        <v>7</v>
      </c>
      <c r="C50" s="10">
        <v>0.34870000000000001</v>
      </c>
      <c r="D50" s="10">
        <v>0.2208</v>
      </c>
    </row>
    <row r="51" spans="2:8" x14ac:dyDescent="0.35">
      <c r="B51" t="s">
        <v>8</v>
      </c>
      <c r="C51" s="10">
        <v>0.91149999999999998</v>
      </c>
      <c r="D51" s="10">
        <v>0.93410000000000004</v>
      </c>
    </row>
    <row r="52" spans="2:8" x14ac:dyDescent="0.35">
      <c r="B52" t="s">
        <v>9</v>
      </c>
      <c r="C52" s="10">
        <v>0.22289999999999999</v>
      </c>
      <c r="D52" s="10">
        <v>0.89370000000000005</v>
      </c>
    </row>
    <row r="53" spans="2:8" x14ac:dyDescent="0.35">
      <c r="B53" t="s">
        <v>10</v>
      </c>
      <c r="C53" s="10">
        <v>0.68899999999999995</v>
      </c>
      <c r="D53" s="10">
        <v>0.56020000000000003</v>
      </c>
    </row>
    <row r="55" spans="2:8" x14ac:dyDescent="0.35">
      <c r="B55" s="1" t="s">
        <v>2</v>
      </c>
      <c r="C55" s="9" t="s">
        <v>3</v>
      </c>
      <c r="D55" s="9" t="s">
        <v>0</v>
      </c>
      <c r="E55" s="9" t="s">
        <v>1</v>
      </c>
      <c r="F55" s="9" t="s">
        <v>4</v>
      </c>
      <c r="G55" s="9" t="s">
        <v>5</v>
      </c>
      <c r="H55" s="2" t="s">
        <v>6</v>
      </c>
    </row>
    <row r="56" spans="2:8" x14ac:dyDescent="0.35">
      <c r="B56" s="15">
        <v>0.16046268726657331</v>
      </c>
      <c r="C56" s="16">
        <v>0.92838031228965878</v>
      </c>
      <c r="D56" s="16">
        <f>SQRT((Table3[[#This Row],[X]]-0.3487)^2+(Table3[[#This Row],[Y]]-0.2208)^2)</f>
        <v>0.73219067478699351</v>
      </c>
      <c r="E56" s="16">
        <f>SQRT((Table3[[#This Row],[X]]-0.9115)^2+(Table3[[#This Row],[Y]]-0.9341)^2)</f>
        <v>0.75105909217940414</v>
      </c>
      <c r="F56" s="16">
        <f>SQRT((Table3[[#This Row],[X]]-0.2229)^2+(Table3[[#This Row],[Y]]-0.8937)^2)</f>
        <v>7.1422280010371972E-2</v>
      </c>
      <c r="G56" s="16">
        <f>SQRT((Table3[[#This Row],[X]]-0.689)^2+(Table3[[#This Row],[Y]]-0.5602)^2)</f>
        <v>0.64413386288036645</v>
      </c>
      <c r="H56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7" spans="2:8" x14ac:dyDescent="0.35">
      <c r="B57" s="15">
        <v>0.18734041558852588</v>
      </c>
      <c r="C57" s="16">
        <v>0.96348833764270203</v>
      </c>
      <c r="D57" s="16">
        <f>SQRT((Table3[[#This Row],[X]]-0.3487)^2+(Table3[[#This Row],[Y]]-0.2208)^2)</f>
        <v>0.76001505402980263</v>
      </c>
      <c r="E57" s="16">
        <f>SQRT((Table3[[#This Row],[X]]-0.9115)^2+(Table3[[#This Row],[Y]]-0.9341)^2)</f>
        <v>0.72475566785255319</v>
      </c>
      <c r="F57" s="16">
        <f>SQRT((Table3[[#This Row],[X]]-0.2229)^2+(Table3[[#This Row],[Y]]-0.8937)^2)</f>
        <v>7.8325577651547046E-2</v>
      </c>
      <c r="G57" s="16">
        <f>SQRT((Table3[[#This Row],[X]]-0.689)^2+(Table3[[#This Row],[Y]]-0.5602)^2)</f>
        <v>0.64366437054609982</v>
      </c>
      <c r="H57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8" spans="2:8" x14ac:dyDescent="0.35">
      <c r="B58" s="15">
        <v>0.19303003033501265</v>
      </c>
      <c r="C58" s="16">
        <v>0.89844536115051821</v>
      </c>
      <c r="D58" s="16">
        <f>SQRT((Table3[[#This Row],[X]]-0.3487)^2+(Table3[[#This Row],[Y]]-0.2208)^2)</f>
        <v>0.69529589021100535</v>
      </c>
      <c r="E58" s="16">
        <f>SQRT((Table3[[#This Row],[X]]-0.9115)^2+(Table3[[#This Row],[Y]]-0.9341)^2)</f>
        <v>0.71935412043158187</v>
      </c>
      <c r="F58" s="16">
        <f>SQRT((Table3[[#This Row],[X]]-0.2229)^2+(Table3[[#This Row],[Y]]-0.8937)^2)</f>
        <v>3.0244562159768666E-2</v>
      </c>
      <c r="G58" s="16">
        <f>SQRT((Table3[[#This Row],[X]]-0.689)^2+(Table3[[#This Row],[Y]]-0.5602)^2)</f>
        <v>0.60033002186241935</v>
      </c>
      <c r="H58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9" spans="2:8" x14ac:dyDescent="0.35">
      <c r="B59" s="11">
        <v>0.20311953097673663</v>
      </c>
      <c r="C59" s="12">
        <v>0.15580662535508849</v>
      </c>
      <c r="D59" s="12">
        <f>SQRT((Table3[[#This Row],[X]]-0.3487)^2+(Table3[[#This Row],[Y]]-0.2208)^2)</f>
        <v>0.15942964501236015</v>
      </c>
      <c r="E59" s="12">
        <f>SQRT((Table3[[#This Row],[X]]-0.9115)^2+(Table3[[#This Row],[Y]]-0.9341)^2)</f>
        <v>1.0523989100667974</v>
      </c>
      <c r="F59" s="12">
        <f>SQRT((Table3[[#This Row],[X]]-0.2229)^2+(Table3[[#This Row],[Y]]-0.8937)^2)</f>
        <v>0.73815845135013947</v>
      </c>
      <c r="G59" s="12">
        <f>SQRT((Table3[[#This Row],[X]]-0.689)^2+(Table3[[#This Row],[Y]]-0.5602)^2)</f>
        <v>0.63215016541559654</v>
      </c>
      <c r="H59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0" spans="2:8" x14ac:dyDescent="0.35">
      <c r="B60" s="15">
        <v>0.21504884296857552</v>
      </c>
      <c r="C60" s="16">
        <v>0.93900105082939789</v>
      </c>
      <c r="D60" s="16">
        <f>SQRT((Table3[[#This Row],[X]]-0.3487)^2+(Table3[[#This Row],[Y]]-0.2208)^2)</f>
        <v>0.73053088996173865</v>
      </c>
      <c r="E60" s="16">
        <f>SQRT((Table3[[#This Row],[X]]-0.9115)^2+(Table3[[#This Row],[Y]]-0.9341)^2)</f>
        <v>0.69646840160171097</v>
      </c>
      <c r="F60" s="16">
        <f>SQRT((Table3[[#This Row],[X]]-0.2229)^2+(Table3[[#This Row],[Y]]-0.8937)^2)</f>
        <v>4.597636211119549E-2</v>
      </c>
      <c r="G60" s="16">
        <f>SQRT((Table3[[#This Row],[X]]-0.689)^2+(Table3[[#This Row],[Y]]-0.5602)^2)</f>
        <v>0.60672888126483804</v>
      </c>
      <c r="H60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61" spans="2:8" x14ac:dyDescent="0.35">
      <c r="B61" s="11">
        <v>0.3035047550772072</v>
      </c>
      <c r="C61" s="12">
        <v>0.30092988994697345</v>
      </c>
      <c r="D61" s="12">
        <f>SQRT((Table3[[#This Row],[X]]-0.3487)^2+(Table3[[#This Row],[Y]]-0.2208)^2)</f>
        <v>9.1996790305669388E-2</v>
      </c>
      <c r="E61" s="12">
        <f>SQRT((Table3[[#This Row],[X]]-0.9115)^2+(Table3[[#This Row],[Y]]-0.9341)^2)</f>
        <v>0.87781695478800625</v>
      </c>
      <c r="F61" s="12">
        <f>SQRT((Table3[[#This Row],[X]]-0.2229)^2+(Table3[[#This Row],[Y]]-0.8937)^2)</f>
        <v>0.59822531701135306</v>
      </c>
      <c r="G61" s="12">
        <f>SQRT((Table3[[#This Row],[X]]-0.689)^2+(Table3[[#This Row],[Y]]-0.5602)^2)</f>
        <v>0.46457246348120174</v>
      </c>
      <c r="H61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2" spans="2:8" x14ac:dyDescent="0.35">
      <c r="B62" s="11">
        <v>0.3083665935071308</v>
      </c>
      <c r="C62" s="12">
        <v>0.12775745496491286</v>
      </c>
      <c r="D62" s="12">
        <f>SQRT((Table3[[#This Row],[X]]-0.3487)^2+(Table3[[#This Row],[Y]]-0.2208)^2)</f>
        <v>0.10140857392708588</v>
      </c>
      <c r="E62" s="12">
        <f>SQRT((Table3[[#This Row],[X]]-0.9115)^2+(Table3[[#This Row],[Y]]-0.9341)^2)</f>
        <v>1.0069549175416714</v>
      </c>
      <c r="F62" s="12">
        <f>SQRT((Table3[[#This Row],[X]]-0.2229)^2+(Table3[[#This Row],[Y]]-0.8937)^2)</f>
        <v>0.77069612747213134</v>
      </c>
      <c r="G62" s="12">
        <f>SQRT((Table3[[#This Row],[X]]-0.689)^2+(Table3[[#This Row],[Y]]-0.5602)^2)</f>
        <v>0.57609751335584602</v>
      </c>
      <c r="H62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3" spans="2:8" x14ac:dyDescent="0.35">
      <c r="B63" s="15">
        <v>0.35848884474882814</v>
      </c>
      <c r="C63" s="16">
        <v>0.73896011200257949</v>
      </c>
      <c r="D63" s="16">
        <f>SQRT((Table3[[#This Row],[X]]-0.3487)^2+(Table3[[#This Row],[Y]]-0.2208)^2)</f>
        <v>0.51825256695171551</v>
      </c>
      <c r="E63" s="16">
        <f>SQRT((Table3[[#This Row],[X]]-0.9115)^2+(Table3[[#This Row],[Y]]-0.9341)^2)</f>
        <v>0.58643065550828899</v>
      </c>
      <c r="F63" s="16">
        <f>SQRT((Table3[[#This Row],[X]]-0.2229)^2+(Table3[[#This Row],[Y]]-0.8937)^2)</f>
        <v>0.20573956293765203</v>
      </c>
      <c r="G63" s="16">
        <f>SQRT((Table3[[#This Row],[X]]-0.689)^2+(Table3[[#This Row],[Y]]-0.5602)^2)</f>
        <v>0.37575630585345993</v>
      </c>
      <c r="H63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64" spans="2:8" x14ac:dyDescent="0.35">
      <c r="B64" s="17">
        <v>0.44578104993872847</v>
      </c>
      <c r="C64" s="18">
        <v>0.69984301732248222</v>
      </c>
      <c r="D64" s="18">
        <f>SQRT((Table3[[#This Row],[X]]-0.3487)^2+(Table3[[#This Row],[Y]]-0.2208)^2)</f>
        <v>0.48878107850307984</v>
      </c>
      <c r="E64" s="18">
        <f>SQRT((Table3[[#This Row],[X]]-0.9115)^2+(Table3[[#This Row],[Y]]-0.9341)^2)</f>
        <v>0.52131609833127923</v>
      </c>
      <c r="F64" s="18">
        <f>SQRT((Table3[[#This Row],[X]]-0.2229)^2+(Table3[[#This Row],[Y]]-0.8937)^2)</f>
        <v>0.29539209900507057</v>
      </c>
      <c r="G64" s="18">
        <f>SQRT((Table3[[#This Row],[X]]-0.689)^2+(Table3[[#This Row],[Y]]-0.5602)^2)</f>
        <v>0.28045611056961184</v>
      </c>
      <c r="H64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5" spans="2:8" x14ac:dyDescent="0.35">
      <c r="B65" s="13">
        <v>0.57259463065587912</v>
      </c>
      <c r="C65" s="14">
        <v>0.89224937025216278</v>
      </c>
      <c r="D65" s="14">
        <f>SQRT((Table3[[#This Row],[X]]-0.3487)^2+(Table3[[#This Row],[Y]]-0.2208)^2)</f>
        <v>0.70779450580557524</v>
      </c>
      <c r="E65" s="14">
        <f>SQRT((Table3[[#This Row],[X]]-0.9115)^2+(Table3[[#This Row],[Y]]-0.9341)^2)</f>
        <v>0.34147961078308253</v>
      </c>
      <c r="F65" s="14">
        <f>SQRT((Table3[[#This Row],[X]]-0.2229)^2+(Table3[[#This Row],[Y]]-0.8937)^2)</f>
        <v>0.34969763944902033</v>
      </c>
      <c r="G65" s="14">
        <f>SQRT((Table3[[#This Row],[X]]-0.689)^2+(Table3[[#This Row],[Y]]-0.5602)^2)</f>
        <v>0.35186218082794724</v>
      </c>
      <c r="H65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66" spans="2:8" x14ac:dyDescent="0.35">
      <c r="B66" s="11">
        <v>0.5799934799090718</v>
      </c>
      <c r="C66" s="12">
        <v>0.29888180097835981</v>
      </c>
      <c r="D66" s="12">
        <f>SQRT((Table3[[#This Row],[X]]-0.3487)^2+(Table3[[#This Row],[Y]]-0.2208)^2)</f>
        <v>0.24411767959832895</v>
      </c>
      <c r="E66" s="12">
        <f>SQRT((Table3[[#This Row],[X]]-0.9115)^2+(Table3[[#This Row],[Y]]-0.9341)^2)</f>
        <v>0.71651848073241842</v>
      </c>
      <c r="F66" s="12">
        <f>SQRT((Table3[[#This Row],[X]]-0.2229)^2+(Table3[[#This Row],[Y]]-0.8937)^2)</f>
        <v>0.69377549919330406</v>
      </c>
      <c r="G66" s="12">
        <f>SQRT((Table3[[#This Row],[X]]-0.689)^2+(Table3[[#This Row],[Y]]-0.5602)^2)</f>
        <v>0.2831424068596004</v>
      </c>
      <c r="H66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7" spans="2:8" x14ac:dyDescent="0.35">
      <c r="B67" s="17">
        <v>0.61878178482403079</v>
      </c>
      <c r="C67" s="18">
        <v>0.52324047186310008</v>
      </c>
      <c r="D67" s="18">
        <f>SQRT((Table3[[#This Row],[X]]-0.3487)^2+(Table3[[#This Row],[Y]]-0.2208)^2)</f>
        <v>0.40548046748827332</v>
      </c>
      <c r="E67" s="18">
        <f>SQRT((Table3[[#This Row],[X]]-0.9115)^2+(Table3[[#This Row],[Y]]-0.9341)^2)</f>
        <v>0.50446952867014783</v>
      </c>
      <c r="F67" s="18">
        <f>SQRT((Table3[[#This Row],[X]]-0.2229)^2+(Table3[[#This Row],[Y]]-0.8937)^2)</f>
        <v>0.54218322506591332</v>
      </c>
      <c r="G67" s="18">
        <f>SQRT((Table3[[#This Row],[X]]-0.689)^2+(Table3[[#This Row],[Y]]-0.5602)^2)</f>
        <v>7.9351146573953202E-2</v>
      </c>
      <c r="H67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8" spans="2:8" x14ac:dyDescent="0.35">
      <c r="B68" s="17">
        <v>0.7123415512486555</v>
      </c>
      <c r="C68" s="18">
        <v>0.6643213890437295</v>
      </c>
      <c r="D68" s="18">
        <f>SQRT((Table3[[#This Row],[X]]-0.3487)^2+(Table3[[#This Row],[Y]]-0.2208)^2)</f>
        <v>0.57353849071688978</v>
      </c>
      <c r="E68" s="18">
        <f>SQRT((Table3[[#This Row],[X]]-0.9115)^2+(Table3[[#This Row],[Y]]-0.9341)^2)</f>
        <v>0.33532758108830935</v>
      </c>
      <c r="F68" s="18">
        <f>SQRT((Table3[[#This Row],[X]]-0.2229)^2+(Table3[[#This Row],[Y]]-0.8937)^2)</f>
        <v>0.54052528086382634</v>
      </c>
      <c r="G68" s="18">
        <f>SQRT((Table3[[#This Row],[X]]-0.689)^2+(Table3[[#This Row],[Y]]-0.5602)^2)</f>
        <v>0.10670563092493891</v>
      </c>
      <c r="H68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9" spans="2:8" x14ac:dyDescent="0.35">
      <c r="B69" s="17">
        <v>0.7818117230339735</v>
      </c>
      <c r="C69" s="18">
        <v>0.65157111136809776</v>
      </c>
      <c r="D69" s="18">
        <f>SQRT((Table3[[#This Row],[X]]-0.3487)^2+(Table3[[#This Row],[Y]]-0.2208)^2)</f>
        <v>0.61085965247245089</v>
      </c>
      <c r="E69" s="18">
        <f>SQRT((Table3[[#This Row],[X]]-0.9115)^2+(Table3[[#This Row],[Y]]-0.9341)^2)</f>
        <v>0.31087235659349743</v>
      </c>
      <c r="F69" s="18">
        <f>SQRT((Table3[[#This Row],[X]]-0.2229)^2+(Table3[[#This Row],[Y]]-0.8937)^2)</f>
        <v>0.60910484553558208</v>
      </c>
      <c r="G69" s="18">
        <f>SQRT((Table3[[#This Row],[X]]-0.689)^2+(Table3[[#This Row],[Y]]-0.5602)^2)</f>
        <v>0.13024091494294848</v>
      </c>
      <c r="H69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0" spans="2:8" x14ac:dyDescent="0.35">
      <c r="B70" s="13">
        <v>0.78459014450767273</v>
      </c>
      <c r="C70" s="14">
        <v>0.90921349587435851</v>
      </c>
      <c r="D70" s="14">
        <f>SQRT((Table3[[#This Row],[X]]-0.3487)^2+(Table3[[#This Row],[Y]]-0.2208)^2)</f>
        <v>0.81480878700519377</v>
      </c>
      <c r="E70" s="14">
        <f>SQRT((Table3[[#This Row],[X]]-0.9115)^2+(Table3[[#This Row],[Y]]-0.9341)^2)</f>
        <v>0.12932690945305605</v>
      </c>
      <c r="F70" s="14">
        <f>SQRT((Table3[[#This Row],[X]]-0.2229)^2+(Table3[[#This Row],[Y]]-0.8937)^2)</f>
        <v>0.56190433971566189</v>
      </c>
      <c r="G70" s="14">
        <f>SQRT((Table3[[#This Row],[X]]-0.689)^2+(Table3[[#This Row],[Y]]-0.5602)^2)</f>
        <v>0.36186723536324561</v>
      </c>
      <c r="H70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1" spans="2:8" x14ac:dyDescent="0.35">
      <c r="B71" s="17">
        <v>0.78938960852747275</v>
      </c>
      <c r="C71" s="18">
        <v>0.37636803145421316</v>
      </c>
      <c r="D71" s="18">
        <f>SQRT((Table3[[#This Row],[X]]-0.3487)^2+(Table3[[#This Row],[Y]]-0.2208)^2)</f>
        <v>0.46734221238257112</v>
      </c>
      <c r="E71" s="18">
        <f>SQRT((Table3[[#This Row],[X]]-0.9115)^2+(Table3[[#This Row],[Y]]-0.9341)^2)</f>
        <v>0.57094298878568639</v>
      </c>
      <c r="F71" s="18">
        <f>SQRT((Table3[[#This Row],[X]]-0.2229)^2+(Table3[[#This Row],[Y]]-0.8937)^2)</f>
        <v>0.76716545949949311</v>
      </c>
      <c r="G71" s="18">
        <f>SQRT((Table3[[#This Row],[X]]-0.689)^2+(Table3[[#This Row],[Y]]-0.5602)^2)</f>
        <v>0.20945707474257921</v>
      </c>
      <c r="H71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2" spans="2:8" x14ac:dyDescent="0.35">
      <c r="B72" s="17">
        <v>0.9021167562983029</v>
      </c>
      <c r="C72" s="18">
        <v>0.11393862678657185</v>
      </c>
      <c r="D72" s="18">
        <f>SQRT((Table3[[#This Row],[X]]-0.3487)^2+(Table3[[#This Row],[Y]]-0.2208)^2)</f>
        <v>0.56363947629384048</v>
      </c>
      <c r="E72" s="18">
        <f>SQRT((Table3[[#This Row],[X]]-0.9115)^2+(Table3[[#This Row],[Y]]-0.9341)^2)</f>
        <v>0.82021504702955894</v>
      </c>
      <c r="F72" s="18">
        <f>SQRT((Table3[[#This Row],[X]]-0.2229)^2+(Table3[[#This Row],[Y]]-0.8937)^2)</f>
        <v>1.0341001891461385</v>
      </c>
      <c r="G72" s="18">
        <f>SQRT((Table3[[#This Row],[X]]-0.689)^2+(Table3[[#This Row],[Y]]-0.5602)^2)</f>
        <v>0.49453813304683075</v>
      </c>
      <c r="H72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3" spans="2:8" x14ac:dyDescent="0.35">
      <c r="B73" s="13">
        <v>0.95485625423118292</v>
      </c>
      <c r="C73" s="14">
        <v>0.97008668371450757</v>
      </c>
      <c r="D73" s="14">
        <f>SQRT((Table3[[#This Row],[X]]-0.3487)^2+(Table3[[#This Row],[Y]]-0.2208)^2)</f>
        <v>0.96377172553227708</v>
      </c>
      <c r="E73" s="14">
        <f>SQRT((Table3[[#This Row],[X]]-0.9115)^2+(Table3[[#This Row],[Y]]-0.9341)^2)</f>
        <v>5.6345418498108348E-2</v>
      </c>
      <c r="F73" s="14">
        <f>SQRT((Table3[[#This Row],[X]]-0.2229)^2+(Table3[[#This Row],[Y]]-0.8937)^2)</f>
        <v>0.73593130355831737</v>
      </c>
      <c r="G73" s="14">
        <f>SQRT((Table3[[#This Row],[X]]-0.689)^2+(Table3[[#This Row],[Y]]-0.5602)^2)</f>
        <v>0.4885556686809725</v>
      </c>
      <c r="H73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4" spans="2:8" x14ac:dyDescent="0.35">
      <c r="B74" s="35">
        <v>0.9950155018116813</v>
      </c>
      <c r="C74" s="36">
        <v>0.92310783178040212</v>
      </c>
      <c r="D74" s="36">
        <f>SQRT((Table3[[#This Row],[X]]-0.3487)^2+(Table3[[#This Row],[Y]]-0.2208)^2)</f>
        <v>0.95444225517428505</v>
      </c>
      <c r="E74" s="36">
        <f>SQRT((Table3[[#This Row],[X]]-0.9115)^2+(Table3[[#This Row],[Y]]-0.9341)^2)</f>
        <v>8.4235781025790255E-2</v>
      </c>
      <c r="F74" s="36">
        <f>SQRT((Table3[[#This Row],[X]]-0.2229)^2+(Table3[[#This Row],[Y]]-0.8937)^2)</f>
        <v>0.77267533201722505</v>
      </c>
      <c r="G74" s="36">
        <f>SQRT((Table3[[#This Row],[X]]-0.689)^2+(Table3[[#This Row],[Y]]-0.5602)^2)</f>
        <v>0.47470789093568666</v>
      </c>
      <c r="H74" s="38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6" spans="2:8" x14ac:dyDescent="0.35">
      <c r="B76" t="s">
        <v>13</v>
      </c>
    </row>
    <row r="77" spans="2:8" x14ac:dyDescent="0.35">
      <c r="B77" t="s">
        <v>7</v>
      </c>
      <c r="C77" s="10">
        <v>0.34870000000000001</v>
      </c>
      <c r="D77" s="10">
        <v>0.2208</v>
      </c>
    </row>
    <row r="78" spans="2:8" x14ac:dyDescent="0.35">
      <c r="B78" t="s">
        <v>8</v>
      </c>
      <c r="C78" s="10">
        <v>0.82679999999999998</v>
      </c>
      <c r="D78" s="10">
        <v>0.92369999999999997</v>
      </c>
    </row>
    <row r="79" spans="2:8" x14ac:dyDescent="0.35">
      <c r="B79" t="s">
        <v>9</v>
      </c>
      <c r="C79" s="10">
        <v>0.22289999999999999</v>
      </c>
      <c r="D79" s="10">
        <v>0.89339999999999997</v>
      </c>
    </row>
    <row r="80" spans="2:8" x14ac:dyDescent="0.35">
      <c r="B80" t="s">
        <v>10</v>
      </c>
      <c r="C80" s="10">
        <v>0.70840000000000003</v>
      </c>
      <c r="D80" s="10">
        <v>0.50490000000000002</v>
      </c>
    </row>
    <row r="82" spans="2:8" x14ac:dyDescent="0.35">
      <c r="B82" s="1" t="s">
        <v>2</v>
      </c>
      <c r="C82" s="9" t="s">
        <v>3</v>
      </c>
      <c r="D82" s="9" t="s">
        <v>0</v>
      </c>
      <c r="E82" s="9" t="s">
        <v>1</v>
      </c>
      <c r="F82" s="9" t="s">
        <v>4</v>
      </c>
      <c r="G82" s="9" t="s">
        <v>5</v>
      </c>
      <c r="H82" s="2" t="s">
        <v>6</v>
      </c>
    </row>
    <row r="83" spans="2:8" x14ac:dyDescent="0.35">
      <c r="B83" s="15">
        <v>0.16046268726657331</v>
      </c>
      <c r="C83" s="16">
        <v>0.92838031228965878</v>
      </c>
      <c r="D83" s="16">
        <f>SQRT((Table35[[#This Row],[X]]-0.3487)^2+(Table35[[#This Row],[Y]]-0.2208)^2)</f>
        <v>0.73219067478699351</v>
      </c>
      <c r="E83" s="16">
        <f>SQRT((Table35[[#This Row],[X]]-0.8268)^2+(Table35[[#This Row],[Y]]-0.9237)^2)</f>
        <v>0.6663537496434857</v>
      </c>
      <c r="F83" s="16">
        <f>SQRT((Table35[[#This Row],[X]]-0.2229)^2+(Table35[[#This Row],[Y]]-0.8937)^2)</f>
        <v>7.1422280010371972E-2</v>
      </c>
      <c r="G83" s="16">
        <f>SQRT((Table35[[#This Row],[X]]-0.7084)^2+(Table35[[#This Row],[Y]]-0.5049)^2)</f>
        <v>0.69251055846281218</v>
      </c>
      <c r="H83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4" spans="2:8" x14ac:dyDescent="0.35">
      <c r="B84" s="15">
        <v>0.18734041558852588</v>
      </c>
      <c r="C84" s="16">
        <v>0.96348833764270203</v>
      </c>
      <c r="D84" s="16">
        <f>SQRT((Table35[[#This Row],[X]]-0.3487)^2+(Table35[[#This Row],[Y]]-0.2208)^2)</f>
        <v>0.76001505402980263</v>
      </c>
      <c r="E84" s="16">
        <f>SQRT((Table35[[#This Row],[X]]-0.8268)^2+(Table35[[#This Row],[Y]]-0.9237)^2)</f>
        <v>0.64069623996716629</v>
      </c>
      <c r="F84" s="16">
        <f>SQRT((Table35[[#This Row],[X]]-0.2229)^2+(Table35[[#This Row],[Y]]-0.8937)^2)</f>
        <v>7.8325577651547046E-2</v>
      </c>
      <c r="G84" s="16">
        <f>SQRT((Table35[[#This Row],[X]]-0.7084)^2+(Table35[[#This Row],[Y]]-0.5049)^2)</f>
        <v>0.69412272252747576</v>
      </c>
      <c r="H84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5" spans="2:8" x14ac:dyDescent="0.35">
      <c r="B85" s="15">
        <v>0.19303003033501265</v>
      </c>
      <c r="C85" s="16">
        <v>0.89844536115051821</v>
      </c>
      <c r="D85" s="16">
        <f>SQRT((Table35[[#This Row],[X]]-0.3487)^2+(Table35[[#This Row],[Y]]-0.2208)^2)</f>
        <v>0.69529589021100535</v>
      </c>
      <c r="E85" s="16">
        <f>SQRT((Table35[[#This Row],[X]]-0.8268)^2+(Table35[[#This Row],[Y]]-0.9237)^2)</f>
        <v>0.63427294694995207</v>
      </c>
      <c r="F85" s="16">
        <f>SQRT((Table35[[#This Row],[X]]-0.2229)^2+(Table35[[#This Row],[Y]]-0.8937)^2)</f>
        <v>3.0244562159768666E-2</v>
      </c>
      <c r="G85" s="16">
        <f>SQRT((Table35[[#This Row],[X]]-0.7084)^2+(Table35[[#This Row],[Y]]-0.5049)^2)</f>
        <v>0.64844749742410279</v>
      </c>
      <c r="H85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6" spans="2:8" x14ac:dyDescent="0.35">
      <c r="B86" s="11">
        <v>0.20311953097673663</v>
      </c>
      <c r="C86" s="12">
        <v>0.15580662535508849</v>
      </c>
      <c r="D86" s="12">
        <f>SQRT((Table35[[#This Row],[X]]-0.3487)^2+(Table35[[#This Row],[Y]]-0.2208)^2)</f>
        <v>0.15942964501236015</v>
      </c>
      <c r="E86" s="12">
        <f>SQRT((Table35[[#This Row],[X]]-0.8268)^2+(Table35[[#This Row],[Y]]-0.9237)^2)</f>
        <v>0.98926111935354466</v>
      </c>
      <c r="F86" s="12">
        <f>SQRT((Table35[[#This Row],[X]]-0.2229)^2+(Table35[[#This Row],[Y]]-0.8937)^2)</f>
        <v>0.73815845135013947</v>
      </c>
      <c r="G86" s="12">
        <f>SQRT((Table35[[#This Row],[X]]-0.7084)^2+(Table35[[#This Row],[Y]]-0.5049)^2)</f>
        <v>0.61414537089954657</v>
      </c>
      <c r="H86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87" spans="2:8" x14ac:dyDescent="0.35">
      <c r="B87" s="15">
        <v>0.21504884296857552</v>
      </c>
      <c r="C87" s="16">
        <v>0.93900105082939789</v>
      </c>
      <c r="D87" s="16">
        <f>SQRT((Table35[[#This Row],[X]]-0.3487)^2+(Table35[[#This Row],[Y]]-0.2208)^2)</f>
        <v>0.73053088996173865</v>
      </c>
      <c r="E87" s="16">
        <f>SQRT((Table35[[#This Row],[X]]-0.8268)^2+(Table35[[#This Row],[Y]]-0.9237)^2)</f>
        <v>0.61194248119065109</v>
      </c>
      <c r="F87" s="16">
        <f>SQRT((Table35[[#This Row],[X]]-0.2229)^2+(Table35[[#This Row],[Y]]-0.8937)^2)</f>
        <v>4.597636211119549E-2</v>
      </c>
      <c r="G87" s="16">
        <f>SQRT((Table35[[#This Row],[X]]-0.7084)^2+(Table35[[#This Row],[Y]]-0.5049)^2)</f>
        <v>0.65714464653943028</v>
      </c>
      <c r="H87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8" spans="2:8" x14ac:dyDescent="0.35">
      <c r="B88" s="11">
        <v>0.3035047550772072</v>
      </c>
      <c r="C88" s="12">
        <v>0.30092988994697345</v>
      </c>
      <c r="D88" s="12">
        <f>SQRT((Table35[[#This Row],[X]]-0.3487)^2+(Table35[[#This Row],[Y]]-0.2208)^2)</f>
        <v>9.1996790305669388E-2</v>
      </c>
      <c r="E88" s="12">
        <f>SQRT((Table35[[#This Row],[X]]-0.8268)^2+(Table35[[#This Row],[Y]]-0.9237)^2)</f>
        <v>0.81343747352471074</v>
      </c>
      <c r="F88" s="12">
        <f>SQRT((Table35[[#This Row],[X]]-0.2229)^2+(Table35[[#This Row],[Y]]-0.8937)^2)</f>
        <v>0.59822531701135306</v>
      </c>
      <c r="G88" s="12">
        <f>SQRT((Table35[[#This Row],[X]]-0.7084)^2+(Table35[[#This Row],[Y]]-0.5049)^2)</f>
        <v>0.45336956796429573</v>
      </c>
      <c r="H88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89" spans="2:8" x14ac:dyDescent="0.35">
      <c r="B89" s="11">
        <v>0.3083665935071308</v>
      </c>
      <c r="C89" s="12">
        <v>0.12775745496491286</v>
      </c>
      <c r="D89" s="12">
        <f>SQRT((Table35[[#This Row],[X]]-0.3487)^2+(Table35[[#This Row],[Y]]-0.2208)^2)</f>
        <v>0.10140857392708588</v>
      </c>
      <c r="E89" s="12">
        <f>SQRT((Table35[[#This Row],[X]]-0.8268)^2+(Table35[[#This Row],[Y]]-0.9237)^2)</f>
        <v>0.94989353717389413</v>
      </c>
      <c r="F89" s="12">
        <f>SQRT((Table35[[#This Row],[X]]-0.2229)^2+(Table35[[#This Row],[Y]]-0.8937)^2)</f>
        <v>0.77069612747213134</v>
      </c>
      <c r="G89" s="12">
        <f>SQRT((Table35[[#This Row],[X]]-0.7084)^2+(Table35[[#This Row],[Y]]-0.5049)^2)</f>
        <v>0.54978470839577909</v>
      </c>
      <c r="H89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90" spans="2:8" x14ac:dyDescent="0.35">
      <c r="B90" s="15">
        <v>0.35848884474882814</v>
      </c>
      <c r="C90" s="16">
        <v>0.73896011200257949</v>
      </c>
      <c r="D90" s="16">
        <f>SQRT((Table35[[#This Row],[X]]-0.3487)^2+(Table35[[#This Row],[Y]]-0.2208)^2)</f>
        <v>0.51825256695171551</v>
      </c>
      <c r="E90" s="16">
        <f>SQRT((Table35[[#This Row],[X]]-0.8268)^2+(Table35[[#This Row],[Y]]-0.9237)^2)</f>
        <v>0.50343238309626703</v>
      </c>
      <c r="F90" s="16">
        <f>SQRT((Table35[[#This Row],[X]]-0.2229)^2+(Table35[[#This Row],[Y]]-0.8937)^2)</f>
        <v>0.20573956293765203</v>
      </c>
      <c r="G90" s="16">
        <f>SQRT((Table35[[#This Row],[X]]-0.7084)^2+(Table35[[#This Row],[Y]]-0.5049)^2)</f>
        <v>0.42097737777684652</v>
      </c>
      <c r="H90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91" spans="2:8" x14ac:dyDescent="0.35">
      <c r="B91" s="15">
        <v>0.44578104993872847</v>
      </c>
      <c r="C91" s="16">
        <v>0.69984301732248222</v>
      </c>
      <c r="D91" s="16">
        <f>SQRT((Table35[[#This Row],[X]]-0.3487)^2+(Table35[[#This Row],[Y]]-0.2208)^2)</f>
        <v>0.48878107850307984</v>
      </c>
      <c r="E91" s="16">
        <f>SQRT((Table35[[#This Row],[X]]-0.8268)^2+(Table35[[#This Row],[Y]]-0.9237)^2)</f>
        <v>0.44191332747415096</v>
      </c>
      <c r="F91" s="16">
        <f>SQRT((Table35[[#This Row],[X]]-0.2229)^2+(Table35[[#This Row],[Y]]-0.8937)^2)</f>
        <v>0.29539209900507057</v>
      </c>
      <c r="G91" s="16">
        <f>SQRT((Table35[[#This Row],[X]]-0.7084)^2+(Table35[[#This Row],[Y]]-0.5049)^2)</f>
        <v>0.32706496745154201</v>
      </c>
      <c r="H91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92" spans="2:8" x14ac:dyDescent="0.35">
      <c r="B92" s="13">
        <v>0.57259463065587912</v>
      </c>
      <c r="C92" s="14">
        <v>0.89224937025216278</v>
      </c>
      <c r="D92" s="14">
        <f>SQRT((Table35[[#This Row],[X]]-0.3487)^2+(Table35[[#This Row],[Y]]-0.2208)^2)</f>
        <v>0.70779450580557524</v>
      </c>
      <c r="E92" s="14">
        <f>SQRT((Table35[[#This Row],[X]]-0.8268)^2+(Table35[[#This Row],[Y]]-0.9237)^2)</f>
        <v>0.25614353771843718</v>
      </c>
      <c r="F92" s="14">
        <f>SQRT((Table35[[#This Row],[X]]-0.2229)^2+(Table35[[#This Row],[Y]]-0.8937)^2)</f>
        <v>0.34969763944902033</v>
      </c>
      <c r="G92" s="14">
        <f>SQRT((Table35[[#This Row],[X]]-0.7084)^2+(Table35[[#This Row],[Y]]-0.5049)^2)</f>
        <v>0.41046636034812906</v>
      </c>
      <c r="H92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93" spans="2:8" x14ac:dyDescent="0.35">
      <c r="B93" s="17">
        <v>0.5799934799090718</v>
      </c>
      <c r="C93" s="18">
        <v>0.29888180097835981</v>
      </c>
      <c r="D93" s="18">
        <f>SQRT((Table35[[#This Row],[X]]-0.3487)^2+(Table35[[#This Row],[Y]]-0.2208)^2)</f>
        <v>0.24411767959832895</v>
      </c>
      <c r="E93" s="18">
        <f>SQRT((Table35[[#This Row],[X]]-0.8268)^2+(Table35[[#This Row],[Y]]-0.9237)^2)</f>
        <v>0.67179702305684541</v>
      </c>
      <c r="F93" s="18">
        <f>SQRT((Table35[[#This Row],[X]]-0.2229)^2+(Table35[[#This Row],[Y]]-0.8937)^2)</f>
        <v>0.69377549919330406</v>
      </c>
      <c r="G93" s="18">
        <f>SQRT((Table35[[#This Row],[X]]-0.7084)^2+(Table35[[#This Row],[Y]]-0.5049)^2)</f>
        <v>0.24275858940515802</v>
      </c>
      <c r="H93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4" spans="2:8" x14ac:dyDescent="0.35">
      <c r="B94" s="17">
        <v>0.61878178482403079</v>
      </c>
      <c r="C94" s="18">
        <v>0.52324047186310008</v>
      </c>
      <c r="D94" s="18">
        <f>SQRT((Table35[[#This Row],[X]]-0.3487)^2+(Table35[[#This Row],[Y]]-0.2208)^2)</f>
        <v>0.40548046748827332</v>
      </c>
      <c r="E94" s="18">
        <f>SQRT((Table35[[#This Row],[X]]-0.8268)^2+(Table35[[#This Row],[Y]]-0.9237)^2)</f>
        <v>0.45126423691737899</v>
      </c>
      <c r="F94" s="18">
        <f>SQRT((Table35[[#This Row],[X]]-0.2229)^2+(Table35[[#This Row],[Y]]-0.8937)^2)</f>
        <v>0.54218322506591332</v>
      </c>
      <c r="G94" s="18">
        <f>SQRT((Table35[[#This Row],[X]]-0.7084)^2+(Table35[[#This Row],[Y]]-0.5049)^2)</f>
        <v>9.1475665613798565E-2</v>
      </c>
      <c r="H94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5" spans="2:8" x14ac:dyDescent="0.35">
      <c r="B95" s="17">
        <v>0.7123415512486555</v>
      </c>
      <c r="C95" s="18">
        <v>0.6643213890437295</v>
      </c>
      <c r="D95" s="18">
        <f>SQRT((Table35[[#This Row],[X]]-0.3487)^2+(Table35[[#This Row],[Y]]-0.2208)^2)</f>
        <v>0.57353849071688978</v>
      </c>
      <c r="E95" s="18">
        <f>SQRT((Table35[[#This Row],[X]]-0.8268)^2+(Table35[[#This Row],[Y]]-0.9237)^2)</f>
        <v>0.28351014146264408</v>
      </c>
      <c r="F95" s="18">
        <f>SQRT((Table35[[#This Row],[X]]-0.2229)^2+(Table35[[#This Row],[Y]]-0.8937)^2)</f>
        <v>0.54052528086382634</v>
      </c>
      <c r="G95" s="18">
        <f>SQRT((Table35[[#This Row],[X]]-0.7084)^2+(Table35[[#This Row],[Y]]-0.5049)^2)</f>
        <v>0.15947010726427047</v>
      </c>
      <c r="H95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6" spans="2:8" x14ac:dyDescent="0.35">
      <c r="B96" s="17">
        <v>0.7818117230339735</v>
      </c>
      <c r="C96" s="18">
        <v>0.65157111136809776</v>
      </c>
      <c r="D96" s="18">
        <f>SQRT((Table35[[#This Row],[X]]-0.3487)^2+(Table35[[#This Row],[Y]]-0.2208)^2)</f>
        <v>0.61085965247245089</v>
      </c>
      <c r="E96" s="18">
        <f>SQRT((Table35[[#This Row],[X]]-0.8268)^2+(Table35[[#This Row],[Y]]-0.9237)^2)</f>
        <v>0.27582254638155695</v>
      </c>
      <c r="F96" s="18">
        <f>SQRT((Table35[[#This Row],[X]]-0.2229)^2+(Table35[[#This Row],[Y]]-0.8937)^2)</f>
        <v>0.60910484553558208</v>
      </c>
      <c r="G96" s="18">
        <f>SQRT((Table35[[#This Row],[X]]-0.7084)^2+(Table35[[#This Row],[Y]]-0.5049)^2)</f>
        <v>0.16401736490009147</v>
      </c>
      <c r="H96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7" spans="2:8" x14ac:dyDescent="0.35">
      <c r="B97" s="13">
        <v>0.78459014450767273</v>
      </c>
      <c r="C97" s="14">
        <v>0.90921349587435851</v>
      </c>
      <c r="D97" s="14">
        <f>SQRT((Table35[[#This Row],[X]]-0.3487)^2+(Table35[[#This Row],[Y]]-0.2208)^2)</f>
        <v>0.81480878700519377</v>
      </c>
      <c r="E97" s="14">
        <f>SQRT((Table35[[#This Row],[X]]-0.8268)^2+(Table35[[#This Row],[Y]]-0.9237)^2)</f>
        <v>4.462656946781117E-2</v>
      </c>
      <c r="F97" s="14">
        <f>SQRT((Table35[[#This Row],[X]]-0.2229)^2+(Table35[[#This Row],[Y]]-0.8937)^2)</f>
        <v>0.56190433971566189</v>
      </c>
      <c r="G97" s="14">
        <f>SQRT((Table35[[#This Row],[X]]-0.7084)^2+(Table35[[#This Row],[Y]]-0.5049)^2)</f>
        <v>0.41142963075870576</v>
      </c>
      <c r="H97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98" spans="2:8" x14ac:dyDescent="0.35">
      <c r="B98" s="17">
        <v>0.78938960852747275</v>
      </c>
      <c r="C98" s="18">
        <v>0.37636803145421316</v>
      </c>
      <c r="D98" s="18">
        <f>SQRT((Table35[[#This Row],[X]]-0.3487)^2+(Table35[[#This Row],[Y]]-0.2208)^2)</f>
        <v>0.46734221238257112</v>
      </c>
      <c r="E98" s="18">
        <f>SQRT((Table35[[#This Row],[X]]-0.8268)^2+(Table35[[#This Row],[Y]]-0.9237)^2)</f>
        <v>0.54860898751509157</v>
      </c>
      <c r="F98" s="18">
        <f>SQRT((Table35[[#This Row],[X]]-0.2229)^2+(Table35[[#This Row],[Y]]-0.8937)^2)</f>
        <v>0.76716545949949311</v>
      </c>
      <c r="G98" s="18">
        <f>SQRT((Table35[[#This Row],[X]]-0.7084)^2+(Table35[[#This Row],[Y]]-0.5049)^2)</f>
        <v>0.15192031999600455</v>
      </c>
      <c r="H98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9" spans="2:8" x14ac:dyDescent="0.35">
      <c r="B99" s="17">
        <v>0.9021167562983029</v>
      </c>
      <c r="C99" s="18">
        <v>0.11393862678657185</v>
      </c>
      <c r="D99" s="18">
        <f>SQRT((Table35[[#This Row],[X]]-0.3487)^2+(Table35[[#This Row],[Y]]-0.2208)^2)</f>
        <v>0.56363947629384048</v>
      </c>
      <c r="E99" s="18">
        <f>SQRT((Table35[[#This Row],[X]]-0.8268)^2+(Table35[[#This Row],[Y]]-0.9237)^2)</f>
        <v>0.81325647573677196</v>
      </c>
      <c r="F99" s="18">
        <f>SQRT((Table35[[#This Row],[X]]-0.2229)^2+(Table35[[#This Row],[Y]]-0.8937)^2)</f>
        <v>1.0341001891461385</v>
      </c>
      <c r="G99" s="18">
        <f>SQRT((Table35[[#This Row],[X]]-0.7084)^2+(Table35[[#This Row],[Y]]-0.5049)^2)</f>
        <v>0.4363221023689558</v>
      </c>
      <c r="H99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100" spans="2:8" x14ac:dyDescent="0.35">
      <c r="B100" s="13">
        <v>0.95485625423118292</v>
      </c>
      <c r="C100" s="14">
        <v>0.97008668371450757</v>
      </c>
      <c r="D100" s="14">
        <f>SQRT((Table35[[#This Row],[X]]-0.3487)^2+(Table35[[#This Row],[Y]]-0.2208)^2)</f>
        <v>0.96377172553227708</v>
      </c>
      <c r="E100" s="14">
        <f>SQRT((Table35[[#This Row],[X]]-0.8268)^2+(Table35[[#This Row],[Y]]-0.9237)^2)</f>
        <v>0.13619885709414423</v>
      </c>
      <c r="F100" s="14">
        <f>SQRT((Table35[[#This Row],[X]]-0.2229)^2+(Table35[[#This Row],[Y]]-0.8937)^2)</f>
        <v>0.73593130355831737</v>
      </c>
      <c r="G100" s="14">
        <f>SQRT((Table35[[#This Row],[X]]-0.7084)^2+(Table35[[#This Row],[Y]]-0.5049)^2)</f>
        <v>0.5264402491783533</v>
      </c>
      <c r="H100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101" spans="2:8" x14ac:dyDescent="0.35">
      <c r="B101" s="35">
        <v>0.9950155018116813</v>
      </c>
      <c r="C101" s="36">
        <v>0.92310783178040212</v>
      </c>
      <c r="D101" s="36">
        <f>SQRT((Table35[[#This Row],[X]]-0.3487)^2+(Table35[[#This Row],[Y]]-0.2208)^2)</f>
        <v>0.95444225517428505</v>
      </c>
      <c r="E101" s="36">
        <f>SQRT((Table35[[#This Row],[X]]-0.8268)^2+(Table35[[#This Row],[Y]]-0.9237)^2)</f>
        <v>0.16821654411191567</v>
      </c>
      <c r="F101" s="36">
        <f>SQRT((Table35[[#This Row],[X]]-0.2229)^2+(Table35[[#This Row],[Y]]-0.8937)^2)</f>
        <v>0.77267533201722505</v>
      </c>
      <c r="G101" s="36">
        <f>SQRT((Table35[[#This Row],[X]]-0.7084)^2+(Table35[[#This Row],[Y]]-0.5049)^2)</f>
        <v>0.50699727458954547</v>
      </c>
      <c r="H101" s="38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103" spans="2:8" x14ac:dyDescent="0.35">
      <c r="B103" t="s">
        <v>14</v>
      </c>
    </row>
    <row r="104" spans="2:8" x14ac:dyDescent="0.35">
      <c r="B104" t="s">
        <v>7</v>
      </c>
      <c r="C104" s="10">
        <v>0.2717</v>
      </c>
      <c r="D104" s="10">
        <v>0.1948</v>
      </c>
    </row>
    <row r="105" spans="2:8" x14ac:dyDescent="0.35">
      <c r="B105" t="s">
        <v>8</v>
      </c>
      <c r="C105" s="10">
        <v>0.82679999999999998</v>
      </c>
      <c r="D105" s="10">
        <v>0.92369999999999997</v>
      </c>
    </row>
    <row r="106" spans="2:8" x14ac:dyDescent="0.35">
      <c r="B106" t="s">
        <v>9</v>
      </c>
      <c r="C106" s="10">
        <v>0.26</v>
      </c>
      <c r="D106" s="10">
        <v>0.86140000000000005</v>
      </c>
    </row>
    <row r="107" spans="2:8" x14ac:dyDescent="0.35">
      <c r="B107" t="s">
        <v>10</v>
      </c>
      <c r="C107" s="10">
        <v>0.73070000000000002</v>
      </c>
      <c r="D107" s="10">
        <v>0.43809999999999999</v>
      </c>
    </row>
    <row r="109" spans="2:8" x14ac:dyDescent="0.35">
      <c r="B109" s="1" t="s">
        <v>2</v>
      </c>
      <c r="C109" s="9" t="s">
        <v>3</v>
      </c>
      <c r="D109" s="9" t="s">
        <v>0</v>
      </c>
      <c r="E109" s="9" t="s">
        <v>1</v>
      </c>
      <c r="F109" s="9" t="s">
        <v>4</v>
      </c>
      <c r="G109" s="9" t="s">
        <v>5</v>
      </c>
      <c r="H109" s="2" t="s">
        <v>6</v>
      </c>
    </row>
    <row r="110" spans="2:8" x14ac:dyDescent="0.35">
      <c r="B110" s="15">
        <v>0.16046268726657331</v>
      </c>
      <c r="C110" s="16">
        <v>0.92838031228965878</v>
      </c>
      <c r="D110" s="16">
        <f>SQRT((Table356[[#This Row],[X]]-0.2717)^2+(Table356[[#This Row],[Y]]-0.1948)^2)</f>
        <v>0.74196618138776882</v>
      </c>
      <c r="E110" s="16">
        <f>SQRT((Table356[[#This Row],[X]]-0.8268)^2+(Table356[[#This Row],[Y]]-0.9237)^2)</f>
        <v>0.6663537496434857</v>
      </c>
      <c r="F110" s="16">
        <f>SQRT((Table356[[#This Row],[X]]-0.26)^2+(Table356[[#This Row],[Y]]-0.8614)^2)</f>
        <v>0.11997515934814254</v>
      </c>
      <c r="G110" s="16">
        <f>SQRT((Table356[[#This Row],[X]]-0.7307)^2+(Table356[[#This Row],[Y]]-0.4381)^2)</f>
        <v>0.75202751110068122</v>
      </c>
      <c r="H110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1" spans="2:8" x14ac:dyDescent="0.35">
      <c r="B111" s="15">
        <v>0.18734041558852588</v>
      </c>
      <c r="C111" s="16">
        <v>0.96348833764270203</v>
      </c>
      <c r="D111" s="16">
        <f>SQRT((Table356[[#This Row],[X]]-0.2717)^2+(Table356[[#This Row],[Y]]-0.1948)^2)</f>
        <v>0.77330349792948516</v>
      </c>
      <c r="E111" s="16">
        <f>SQRT((Table356[[#This Row],[X]]-0.8268)^2+(Table356[[#This Row],[Y]]-0.9237)^2)</f>
        <v>0.64069623996716629</v>
      </c>
      <c r="F111" s="16">
        <f>SQRT((Table356[[#This Row],[X]]-0.26)^2+(Table356[[#This Row],[Y]]-0.8614)^2)</f>
        <v>0.12530540247530614</v>
      </c>
      <c r="G111" s="16">
        <f>SQRT((Table356[[#This Row],[X]]-0.7307)^2+(Table356[[#This Row],[Y]]-0.4381)^2)</f>
        <v>0.75582573606802494</v>
      </c>
      <c r="H111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2" spans="2:8" x14ac:dyDescent="0.35">
      <c r="B112" s="15">
        <v>0.19303003033501265</v>
      </c>
      <c r="C112" s="16">
        <v>0.89844536115051821</v>
      </c>
      <c r="D112" s="16">
        <f>SQRT((Table356[[#This Row],[X]]-0.2717)^2+(Table356[[#This Row],[Y]]-0.1948)^2)</f>
        <v>0.70802948977830948</v>
      </c>
      <c r="E112" s="16">
        <f>SQRT((Table356[[#This Row],[X]]-0.8268)^2+(Table356[[#This Row],[Y]]-0.9237)^2)</f>
        <v>0.63427294694995207</v>
      </c>
      <c r="F112" s="16">
        <f>SQRT((Table356[[#This Row],[X]]-0.26)^2+(Table356[[#This Row],[Y]]-0.8614)^2)</f>
        <v>7.6533232126323056E-2</v>
      </c>
      <c r="G112" s="16">
        <f>SQRT((Table356[[#This Row],[X]]-0.7307)^2+(Table356[[#This Row],[Y]]-0.4381)^2)</f>
        <v>0.7078183720505915</v>
      </c>
      <c r="H112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3" spans="2:8" x14ac:dyDescent="0.35">
      <c r="B113" s="11">
        <v>0.20311953097673663</v>
      </c>
      <c r="C113" s="12">
        <v>0.15580662535508849</v>
      </c>
      <c r="D113" s="12">
        <f>SQRT((Table356[[#This Row],[X]]-0.2717)^2+(Table356[[#This Row],[Y]]-0.1948)^2)</f>
        <v>7.8890835954812985E-2</v>
      </c>
      <c r="E113" s="12">
        <f>SQRT((Table356[[#This Row],[X]]-0.8268)^2+(Table356[[#This Row],[Y]]-0.9237)^2)</f>
        <v>0.98926111935354466</v>
      </c>
      <c r="F113" s="12">
        <f>SQRT((Table356[[#This Row],[X]]-0.26)^2+(Table356[[#This Row],[Y]]-0.8614)^2)</f>
        <v>0.70788233351249907</v>
      </c>
      <c r="G113" s="12">
        <f>SQRT((Table356[[#This Row],[X]]-0.7307)^2+(Table356[[#This Row],[Y]]-0.4381)^2)</f>
        <v>0.59835666676591726</v>
      </c>
      <c r="H113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4" spans="2:8" x14ac:dyDescent="0.35">
      <c r="B114" s="15">
        <v>0.21504884296857552</v>
      </c>
      <c r="C114" s="16">
        <v>0.93900105082939789</v>
      </c>
      <c r="D114" s="16">
        <f>SQRT((Table356[[#This Row],[X]]-0.2717)^2+(Table356[[#This Row],[Y]]-0.1948)^2)</f>
        <v>0.74635417708255591</v>
      </c>
      <c r="E114" s="16">
        <f>SQRT((Table356[[#This Row],[X]]-0.8268)^2+(Table356[[#This Row],[Y]]-0.9237)^2)</f>
        <v>0.61194248119065109</v>
      </c>
      <c r="F114" s="16">
        <f>SQRT((Table356[[#This Row],[X]]-0.26)^2+(Table356[[#This Row],[Y]]-0.8614)^2)</f>
        <v>8.9680151696407001E-2</v>
      </c>
      <c r="G114" s="16">
        <f>SQRT((Table356[[#This Row],[X]]-0.7307)^2+(Table356[[#This Row],[Y]]-0.4381)^2)</f>
        <v>0.71888662421124638</v>
      </c>
      <c r="H114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5" spans="2:8" x14ac:dyDescent="0.35">
      <c r="B115" s="11">
        <v>0.3035047550772072</v>
      </c>
      <c r="C115" s="12">
        <v>0.30092988994697345</v>
      </c>
      <c r="D115" s="12">
        <f>SQRT((Table356[[#This Row],[X]]-0.2717)^2+(Table356[[#This Row],[Y]]-0.1948)^2)</f>
        <v>0.11079303220725496</v>
      </c>
      <c r="E115" s="12">
        <f>SQRT((Table356[[#This Row],[X]]-0.8268)^2+(Table356[[#This Row],[Y]]-0.9237)^2)</f>
        <v>0.81343747352471074</v>
      </c>
      <c r="F115" s="12">
        <f>SQRT((Table356[[#This Row],[X]]-0.26)^2+(Table356[[#This Row],[Y]]-0.8614)^2)</f>
        <v>0.56215603525816527</v>
      </c>
      <c r="G115" s="12">
        <f>SQRT((Table356[[#This Row],[X]]-0.7307)^2+(Table356[[#This Row],[Y]]-0.4381)^2)</f>
        <v>0.44867740791865635</v>
      </c>
      <c r="H115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6" spans="2:8" x14ac:dyDescent="0.35">
      <c r="B116" s="11">
        <v>0.3083665935071308</v>
      </c>
      <c r="C116" s="12">
        <v>0.12775745496491286</v>
      </c>
      <c r="D116" s="12">
        <f>SQRT((Table356[[#This Row],[X]]-0.2717)^2+(Table356[[#This Row],[Y]]-0.1948)^2)</f>
        <v>7.6414278274409247E-2</v>
      </c>
      <c r="E116" s="12">
        <f>SQRT((Table356[[#This Row],[X]]-0.8268)^2+(Table356[[#This Row],[Y]]-0.9237)^2)</f>
        <v>0.94989353717389413</v>
      </c>
      <c r="F116" s="12">
        <f>SQRT((Table356[[#This Row],[X]]-0.26)^2+(Table356[[#This Row],[Y]]-0.8614)^2)</f>
        <v>0.73523514011032143</v>
      </c>
      <c r="G116" s="12">
        <f>SQRT((Table356[[#This Row],[X]]-0.7307)^2+(Table356[[#This Row],[Y]]-0.4381)^2)</f>
        <v>0.52409732063685099</v>
      </c>
      <c r="H116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7" spans="2:8" x14ac:dyDescent="0.35">
      <c r="B117" s="15">
        <v>0.35848884474882814</v>
      </c>
      <c r="C117" s="16">
        <v>0.73896011200257949</v>
      </c>
      <c r="D117" s="16">
        <f>SQRT((Table356[[#This Row],[X]]-0.2717)^2+(Table356[[#This Row],[Y]]-0.1948)^2)</f>
        <v>0.55103768570533906</v>
      </c>
      <c r="E117" s="16">
        <f>SQRT((Table356[[#This Row],[X]]-0.8268)^2+(Table356[[#This Row],[Y]]-0.9237)^2)</f>
        <v>0.50343238309626703</v>
      </c>
      <c r="F117" s="16">
        <f>SQRT((Table356[[#This Row],[X]]-0.26)^2+(Table356[[#This Row],[Y]]-0.8614)^2)</f>
        <v>0.15713554248730507</v>
      </c>
      <c r="G117" s="16">
        <f>SQRT((Table356[[#This Row],[X]]-0.7307)^2+(Table356[[#This Row],[Y]]-0.4381)^2)</f>
        <v>0.47859999068911052</v>
      </c>
      <c r="H117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8" spans="2:8" x14ac:dyDescent="0.35">
      <c r="B118" s="15">
        <v>0.44578104993872847</v>
      </c>
      <c r="C118" s="16">
        <v>0.69984301732248222</v>
      </c>
      <c r="D118" s="16">
        <f>SQRT((Table356[[#This Row],[X]]-0.2717)^2+(Table356[[#This Row],[Y]]-0.1948)^2)</f>
        <v>0.53420282786032414</v>
      </c>
      <c r="E118" s="16">
        <f>SQRT((Table356[[#This Row],[X]]-0.8268)^2+(Table356[[#This Row],[Y]]-0.9237)^2)</f>
        <v>0.44191332747415096</v>
      </c>
      <c r="F118" s="16">
        <f>SQRT((Table356[[#This Row],[X]]-0.26)^2+(Table356[[#This Row],[Y]]-0.8614)^2)</f>
        <v>0.24620165955614537</v>
      </c>
      <c r="G118" s="16">
        <f>SQRT((Table356[[#This Row],[X]]-0.7307)^2+(Table356[[#This Row],[Y]]-0.4381)^2)</f>
        <v>0.38689561282223739</v>
      </c>
      <c r="H118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9" spans="2:8" x14ac:dyDescent="0.35">
      <c r="B119" s="13">
        <v>0.57259463065587912</v>
      </c>
      <c r="C119" s="14">
        <v>0.89224937025216278</v>
      </c>
      <c r="D119" s="14">
        <f>SQRT((Table356[[#This Row],[X]]-0.2717)^2+(Table356[[#This Row],[Y]]-0.1948)^2)</f>
        <v>0.75958752150274056</v>
      </c>
      <c r="E119" s="14">
        <f>SQRT((Table356[[#This Row],[X]]-0.8268)^2+(Table356[[#This Row],[Y]]-0.9237)^2)</f>
        <v>0.25614353771843718</v>
      </c>
      <c r="F119" s="14">
        <f>SQRT((Table356[[#This Row],[X]]-0.26)^2+(Table356[[#This Row],[Y]]-0.8614)^2)</f>
        <v>0.31411317508159459</v>
      </c>
      <c r="G119" s="14">
        <f>SQRT((Table356[[#This Row],[X]]-0.7307)^2+(Table356[[#This Row],[Y]]-0.4381)^2)</f>
        <v>0.48088351844898669</v>
      </c>
      <c r="H119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0" spans="2:8" x14ac:dyDescent="0.35">
      <c r="B120" s="17">
        <v>0.5799934799090718</v>
      </c>
      <c r="C120" s="18">
        <v>0.29888180097835981</v>
      </c>
      <c r="D120" s="18">
        <f>SQRT((Table356[[#This Row],[X]]-0.2717)^2+(Table356[[#This Row],[Y]]-0.1948)^2)</f>
        <v>0.32538883055406831</v>
      </c>
      <c r="E120" s="18">
        <f>SQRT((Table356[[#This Row],[X]]-0.8268)^2+(Table356[[#This Row],[Y]]-0.9237)^2)</f>
        <v>0.67179702305684541</v>
      </c>
      <c r="F120" s="18">
        <f>SQRT((Table356[[#This Row],[X]]-0.26)^2+(Table356[[#This Row],[Y]]-0.8614)^2)</f>
        <v>0.64716501096309842</v>
      </c>
      <c r="G120" s="18">
        <f>SQRT((Table356[[#This Row],[X]]-0.7307)^2+(Table356[[#This Row],[Y]]-0.4381)^2)</f>
        <v>0.20516861879134043</v>
      </c>
      <c r="H120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1" spans="2:8" x14ac:dyDescent="0.35">
      <c r="B121" s="17">
        <v>0.61878178482403079</v>
      </c>
      <c r="C121" s="18">
        <v>0.52324047186310008</v>
      </c>
      <c r="D121" s="18">
        <f>SQRT((Table356[[#This Row],[X]]-0.2717)^2+(Table356[[#This Row],[Y]]-0.1948)^2)</f>
        <v>0.47784820698030317</v>
      </c>
      <c r="E121" s="18">
        <f>SQRT((Table356[[#This Row],[X]]-0.8268)^2+(Table356[[#This Row],[Y]]-0.9237)^2)</f>
        <v>0.45126423691737899</v>
      </c>
      <c r="F121" s="18">
        <f>SQRT((Table356[[#This Row],[X]]-0.26)^2+(Table356[[#This Row],[Y]]-0.8614)^2)</f>
        <v>0.49302762152975566</v>
      </c>
      <c r="G121" s="18">
        <f>SQRT((Table356[[#This Row],[X]]-0.7307)^2+(Table356[[#This Row],[Y]]-0.4381)^2)</f>
        <v>0.14062214205894422</v>
      </c>
      <c r="H121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2" spans="2:8" x14ac:dyDescent="0.35">
      <c r="B122" s="17">
        <v>0.7123415512486555</v>
      </c>
      <c r="C122" s="18">
        <v>0.6643213890437295</v>
      </c>
      <c r="D122" s="18">
        <f>SQRT((Table356[[#This Row],[X]]-0.2717)^2+(Table356[[#This Row],[Y]]-0.1948)^2)</f>
        <v>0.64390629089672258</v>
      </c>
      <c r="E122" s="18">
        <f>SQRT((Table356[[#This Row],[X]]-0.8268)^2+(Table356[[#This Row],[Y]]-0.9237)^2)</f>
        <v>0.28351014146264408</v>
      </c>
      <c r="F122" s="18">
        <f>SQRT((Table356[[#This Row],[X]]-0.26)^2+(Table356[[#This Row],[Y]]-0.8614)^2)</f>
        <v>0.49340942216631117</v>
      </c>
      <c r="G122" s="18">
        <f>SQRT((Table356[[#This Row],[X]]-0.7307)^2+(Table356[[#This Row],[Y]]-0.4381)^2)</f>
        <v>0.22696508432230311</v>
      </c>
      <c r="H122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3" spans="2:8" x14ac:dyDescent="0.35">
      <c r="B123" s="17">
        <v>0.7818117230339735</v>
      </c>
      <c r="C123" s="18">
        <v>0.65157111136809776</v>
      </c>
      <c r="D123" s="18">
        <f>SQRT((Table356[[#This Row],[X]]-0.2717)^2+(Table356[[#This Row],[Y]]-0.1948)^2)</f>
        <v>0.68472901074595671</v>
      </c>
      <c r="E123" s="18">
        <f>SQRT((Table356[[#This Row],[X]]-0.8268)^2+(Table356[[#This Row],[Y]]-0.9237)^2)</f>
        <v>0.27582254638155695</v>
      </c>
      <c r="F123" s="18">
        <f>SQRT((Table356[[#This Row],[X]]-0.26)^2+(Table356[[#This Row],[Y]]-0.8614)^2)</f>
        <v>0.56241944916599707</v>
      </c>
      <c r="G123" s="18">
        <f>SQRT((Table356[[#This Row],[X]]-0.7307)^2+(Table356[[#This Row],[Y]]-0.4381)^2)</f>
        <v>0.21950472345767963</v>
      </c>
      <c r="H123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4" spans="2:8" x14ac:dyDescent="0.35">
      <c r="B124" s="13">
        <v>0.78459014450767273</v>
      </c>
      <c r="C124" s="14">
        <v>0.90921349587435851</v>
      </c>
      <c r="D124" s="14">
        <f>SQRT((Table356[[#This Row],[X]]-0.2717)^2+(Table356[[#This Row],[Y]]-0.1948)^2)</f>
        <v>0.87945604973786129</v>
      </c>
      <c r="E124" s="14">
        <f>SQRT((Table356[[#This Row],[X]]-0.8268)^2+(Table356[[#This Row],[Y]]-0.9237)^2)</f>
        <v>4.462656946781117E-2</v>
      </c>
      <c r="F124" s="14">
        <f>SQRT((Table356[[#This Row],[X]]-0.26)^2+(Table356[[#This Row],[Y]]-0.8614)^2)</f>
        <v>0.52676460596960029</v>
      </c>
      <c r="G124" s="14">
        <f>SQRT((Table356[[#This Row],[X]]-0.7307)^2+(Table356[[#This Row],[Y]]-0.4381)^2)</f>
        <v>0.47418569534520655</v>
      </c>
      <c r="H124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5" spans="2:8" x14ac:dyDescent="0.35">
      <c r="B125" s="17">
        <v>0.78938960852747275</v>
      </c>
      <c r="C125" s="18">
        <v>0.37636803145421316</v>
      </c>
      <c r="D125" s="18">
        <f>SQRT((Table356[[#This Row],[X]]-0.2717)^2+(Table356[[#This Row],[Y]]-0.1948)^2)</f>
        <v>0.54860685451740943</v>
      </c>
      <c r="E125" s="18">
        <f>SQRT((Table356[[#This Row],[X]]-0.8268)^2+(Table356[[#This Row],[Y]]-0.9237)^2)</f>
        <v>0.54860898751509157</v>
      </c>
      <c r="F125" s="18">
        <f>SQRT((Table356[[#This Row],[X]]-0.26)^2+(Table356[[#This Row],[Y]]-0.8614)^2)</f>
        <v>0.71798981060198341</v>
      </c>
      <c r="G125" s="18">
        <f>SQRT((Table356[[#This Row],[X]]-0.7307)^2+(Table356[[#This Row],[Y]]-0.4381)^2)</f>
        <v>8.517808456196943E-2</v>
      </c>
      <c r="H125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6" spans="2:8" x14ac:dyDescent="0.35">
      <c r="B126" s="17">
        <v>0.9021167562983029</v>
      </c>
      <c r="C126" s="18">
        <v>0.11393862678657185</v>
      </c>
      <c r="D126" s="18">
        <f>SQRT((Table356[[#This Row],[X]]-0.2717)^2+(Table356[[#This Row],[Y]]-0.1948)^2)</f>
        <v>0.63558150405721781</v>
      </c>
      <c r="E126" s="18">
        <f>SQRT((Table356[[#This Row],[X]]-0.8268)^2+(Table356[[#This Row],[Y]]-0.9237)^2)</f>
        <v>0.81325647573677196</v>
      </c>
      <c r="F126" s="18">
        <f>SQRT((Table356[[#This Row],[X]]-0.26)^2+(Table356[[#This Row],[Y]]-0.8614)^2)</f>
        <v>0.98539963119800178</v>
      </c>
      <c r="G126" s="18">
        <f>SQRT((Table356[[#This Row],[X]]-0.7307)^2+(Table356[[#This Row],[Y]]-0.4381)^2)</f>
        <v>0.36669374172931724</v>
      </c>
      <c r="H126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7" spans="2:8" x14ac:dyDescent="0.35">
      <c r="B127" s="13">
        <v>0.95485625423118292</v>
      </c>
      <c r="C127" s="14">
        <v>0.97008668371450757</v>
      </c>
      <c r="D127" s="14">
        <f>SQRT((Table356[[#This Row],[X]]-0.2717)^2+(Table356[[#This Row],[Y]]-0.1948)^2)</f>
        <v>1.033330493908033</v>
      </c>
      <c r="E127" s="14">
        <f>SQRT((Table356[[#This Row],[X]]-0.8268)^2+(Table356[[#This Row],[Y]]-0.9237)^2)</f>
        <v>0.13619885709414423</v>
      </c>
      <c r="F127" s="14">
        <f>SQRT((Table356[[#This Row],[X]]-0.26)^2+(Table356[[#This Row],[Y]]-0.8614)^2)</f>
        <v>0.70330506130771431</v>
      </c>
      <c r="G127" s="14">
        <f>SQRT((Table356[[#This Row],[X]]-0.7307)^2+(Table356[[#This Row],[Y]]-0.4381)^2)</f>
        <v>0.5772831696494487</v>
      </c>
      <c r="H127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8" spans="2:8" x14ac:dyDescent="0.35">
      <c r="B128" s="35">
        <v>0.9950155018116813</v>
      </c>
      <c r="C128" s="36">
        <v>0.92310783178040212</v>
      </c>
      <c r="D128" s="36">
        <f>SQRT((Table356[[#This Row],[X]]-0.2717)^2+(Table356[[#This Row],[Y]]-0.1948)^2)</f>
        <v>1.0264587731583548</v>
      </c>
      <c r="E128" s="36">
        <f>SQRT((Table356[[#This Row],[X]]-0.8268)^2+(Table356[[#This Row],[Y]]-0.9237)^2)</f>
        <v>0.16821654411191567</v>
      </c>
      <c r="F128" s="36">
        <f>SQRT((Table356[[#This Row],[X]]-0.26)^2+(Table356[[#This Row],[Y]]-0.8614)^2)</f>
        <v>0.73760127738942816</v>
      </c>
      <c r="G128" s="36">
        <f>SQRT((Table356[[#This Row],[X]]-0.7307)^2+(Table356[[#This Row],[Y]]-0.4381)^2)</f>
        <v>0.55235430783717776</v>
      </c>
      <c r="H128" s="38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31" spans="2:4" x14ac:dyDescent="0.35">
      <c r="B131" t="s">
        <v>15</v>
      </c>
    </row>
    <row r="132" spans="2:4" x14ac:dyDescent="0.35">
      <c r="B132" t="s">
        <v>7</v>
      </c>
      <c r="C132" s="10">
        <v>0.2717</v>
      </c>
      <c r="D132" s="10">
        <v>0.1948</v>
      </c>
    </row>
    <row r="133" spans="2:4" x14ac:dyDescent="0.35">
      <c r="B133" t="s">
        <v>8</v>
      </c>
      <c r="C133" s="10">
        <v>0.82679999999999998</v>
      </c>
      <c r="D133" s="10">
        <v>0.92369999999999997</v>
      </c>
    </row>
    <row r="134" spans="2:4" x14ac:dyDescent="0.35">
      <c r="B134" t="s">
        <v>9</v>
      </c>
      <c r="C134" s="10">
        <v>0.26</v>
      </c>
      <c r="D134" s="10">
        <v>0.86140000000000005</v>
      </c>
    </row>
    <row r="135" spans="2:4" x14ac:dyDescent="0.35">
      <c r="B135" t="s">
        <v>10</v>
      </c>
      <c r="C135" s="10">
        <v>0.73070000000000002</v>
      </c>
      <c r="D135" s="10">
        <v>0.43809999999999999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CD63-C86D-4AA9-ADC1-57D0D3803560}">
  <dimension ref="A1:P71"/>
  <sheetViews>
    <sheetView topLeftCell="A49" workbookViewId="0">
      <selection activeCell="O65" sqref="O65"/>
    </sheetView>
  </sheetViews>
  <sheetFormatPr defaultRowHeight="20" customHeight="1" x14ac:dyDescent="0.35"/>
  <cols>
    <col min="1" max="1" width="8.7265625" style="39"/>
    <col min="2" max="4" width="10.36328125" style="39" bestFit="1" customWidth="1"/>
    <col min="5" max="7" width="8.1796875" style="39" bestFit="1" customWidth="1"/>
    <col min="8" max="8" width="12.1796875" style="39" bestFit="1" customWidth="1"/>
    <col min="9" max="16384" width="8.7265625" style="39"/>
  </cols>
  <sheetData>
    <row r="1" spans="1:13" ht="20" customHeight="1" x14ac:dyDescent="0.35">
      <c r="A1" s="39" t="s">
        <v>34</v>
      </c>
      <c r="B1" s="40" t="s">
        <v>35</v>
      </c>
      <c r="C1" s="41" t="s">
        <v>36</v>
      </c>
      <c r="D1" s="41" t="s">
        <v>37</v>
      </c>
      <c r="E1" s="41" t="s">
        <v>0</v>
      </c>
      <c r="F1" s="41" t="s">
        <v>1</v>
      </c>
      <c r="G1" s="42" t="s">
        <v>4</v>
      </c>
      <c r="H1" s="44" t="s">
        <v>6</v>
      </c>
    </row>
    <row r="2" spans="1:13" ht="20" customHeight="1" x14ac:dyDescent="0.35">
      <c r="A2" s="39" t="s">
        <v>17</v>
      </c>
      <c r="B2" s="43">
        <v>12</v>
      </c>
      <c r="C2" s="44">
        <v>14</v>
      </c>
      <c r="D2" s="44">
        <v>33</v>
      </c>
      <c r="E2" s="49">
        <f>SQRT((Table7[[#This Row],[Attr1]]-16)^2+(Table7[[#This Row],[Attr2]]-20)^2+(Table7[[#This Row],[Attr3]]-42)^2)</f>
        <v>11.532562594670797</v>
      </c>
      <c r="F2" s="49">
        <f>SQRT((Table7[[#This Row],[Attr1]]-23)^2+(Table7[[#This Row],[Attr2]]-18)^2+(Table7[[#This Row],[Attr3]]-23)^2)</f>
        <v>15.394804318340652</v>
      </c>
      <c r="G2" s="50">
        <f>SQRT((Table7[[#This Row],[Attr1]]-27)^2+(Table7[[#This Row],[Attr2]]-14)^2+(Table7[[#This Row],[Attr3]]-26)^2)</f>
        <v>16.552945357246848</v>
      </c>
      <c r="H2" s="44">
        <v>1</v>
      </c>
    </row>
    <row r="3" spans="1:13" ht="20" customHeight="1" x14ac:dyDescent="0.35">
      <c r="A3" s="39" t="s">
        <v>18</v>
      </c>
      <c r="B3" s="43">
        <v>15</v>
      </c>
      <c r="C3" s="44">
        <v>20</v>
      </c>
      <c r="D3" s="44">
        <v>50</v>
      </c>
      <c r="E3" s="49">
        <f>SQRT((Table7[[#This Row],[Attr1]]-16)^2+(Table7[[#This Row],[Attr2]]-20)^2+(Table7[[#This Row],[Attr3]]-42)^2)</f>
        <v>8.0622577482985491</v>
      </c>
      <c r="F3" s="49">
        <f>SQRT((Table7[[#This Row],[Attr1]]-23)^2+(Table7[[#This Row],[Attr2]]-18)^2+(Table7[[#This Row],[Attr3]]-23)^2)</f>
        <v>28.231188426986208</v>
      </c>
      <c r="G3" s="50">
        <f>SQRT((Table7[[#This Row],[Attr1]]-27)^2+(Table7[[#This Row],[Attr2]]-14)^2+(Table7[[#This Row],[Attr3]]-26)^2)</f>
        <v>27.495454169735041</v>
      </c>
      <c r="H3" s="44">
        <v>1</v>
      </c>
      <c r="J3" s="53" t="s">
        <v>51</v>
      </c>
      <c r="K3" s="53"/>
      <c r="L3" s="53"/>
      <c r="M3" s="53"/>
    </row>
    <row r="4" spans="1:13" ht="20" customHeight="1" x14ac:dyDescent="0.35">
      <c r="A4" s="39" t="s">
        <v>19</v>
      </c>
      <c r="B4" s="43">
        <v>15</v>
      </c>
      <c r="C4" s="44">
        <v>20</v>
      </c>
      <c r="D4" s="44">
        <v>41</v>
      </c>
      <c r="E4" s="49">
        <f>SQRT((Table7[[#This Row],[Attr1]]-16)^2+(Table7[[#This Row],[Attr2]]-20)^2+(Table7[[#This Row],[Attr3]]-42)^2)</f>
        <v>1.4142135623730951</v>
      </c>
      <c r="F4" s="49">
        <f>SQRT((Table7[[#This Row],[Attr1]]-23)^2+(Table7[[#This Row],[Attr2]]-18)^2+(Table7[[#This Row],[Attr3]]-23)^2)</f>
        <v>19.798989873223331</v>
      </c>
      <c r="G4" s="50">
        <f>SQRT((Table7[[#This Row],[Attr1]]-27)^2+(Table7[[#This Row],[Attr2]]-14)^2+(Table7[[#This Row],[Attr3]]-26)^2)</f>
        <v>20.124611797498108</v>
      </c>
      <c r="H4" s="44">
        <v>1</v>
      </c>
      <c r="J4" s="44"/>
      <c r="K4" s="44" t="s">
        <v>35</v>
      </c>
      <c r="L4" s="44" t="s">
        <v>36</v>
      </c>
      <c r="M4" s="44" t="s">
        <v>37</v>
      </c>
    </row>
    <row r="5" spans="1:13" ht="20" customHeight="1" x14ac:dyDescent="0.35">
      <c r="A5" s="39" t="s">
        <v>20</v>
      </c>
      <c r="B5" s="47">
        <v>16</v>
      </c>
      <c r="C5" s="48">
        <v>20</v>
      </c>
      <c r="D5" s="48">
        <v>42</v>
      </c>
      <c r="E5" s="49">
        <f>SQRT((Table7[[#This Row],[Attr1]]-16)^2+(Table7[[#This Row],[Attr2]]-20)^2+(Table7[[#This Row],[Attr3]]-42)^2)</f>
        <v>0</v>
      </c>
      <c r="F5" s="49">
        <f>SQRT((Table7[[#This Row],[Attr1]]-23)^2+(Table7[[#This Row],[Attr2]]-18)^2+(Table7[[#This Row],[Attr3]]-23)^2)</f>
        <v>20.346989949375804</v>
      </c>
      <c r="G5" s="50">
        <f>SQRT((Table7[[#This Row],[Attr1]]-27)^2+(Table7[[#This Row],[Attr2]]-14)^2+(Table7[[#This Row],[Attr3]]-26)^2)</f>
        <v>20.322401432901575</v>
      </c>
      <c r="H5" s="44">
        <v>1</v>
      </c>
      <c r="J5" s="44" t="s">
        <v>48</v>
      </c>
      <c r="K5" s="44">
        <v>16</v>
      </c>
      <c r="L5" s="44">
        <v>20</v>
      </c>
      <c r="M5" s="44">
        <v>42</v>
      </c>
    </row>
    <row r="6" spans="1:13" ht="20" customHeight="1" x14ac:dyDescent="0.35">
      <c r="A6" s="39" t="s">
        <v>21</v>
      </c>
      <c r="B6" s="43">
        <v>16</v>
      </c>
      <c r="C6" s="44">
        <v>12</v>
      </c>
      <c r="D6" s="44">
        <v>49</v>
      </c>
      <c r="E6" s="49">
        <f>SQRT((Table7[[#This Row],[Attr1]]-16)^2+(Table7[[#This Row],[Attr2]]-20)^2+(Table7[[#This Row],[Attr3]]-42)^2)</f>
        <v>10.63014581273465</v>
      </c>
      <c r="F6" s="49">
        <f>SQRT((Table7[[#This Row],[Attr1]]-23)^2+(Table7[[#This Row],[Attr2]]-18)^2+(Table7[[#This Row],[Attr3]]-23)^2)</f>
        <v>27.586228448267445</v>
      </c>
      <c r="G6" s="50">
        <f>SQRT((Table7[[#This Row],[Attr1]]-27)^2+(Table7[[#This Row],[Attr2]]-14)^2+(Table7[[#This Row],[Attr3]]-26)^2)</f>
        <v>25.573423705088842</v>
      </c>
      <c r="H6" s="44">
        <v>1</v>
      </c>
      <c r="J6" s="44" t="s">
        <v>49</v>
      </c>
      <c r="K6" s="44">
        <v>23</v>
      </c>
      <c r="L6" s="44">
        <v>18</v>
      </c>
      <c r="M6" s="44">
        <v>23</v>
      </c>
    </row>
    <row r="7" spans="1:13" ht="20" customHeight="1" x14ac:dyDescent="0.35">
      <c r="A7" s="39" t="s">
        <v>22</v>
      </c>
      <c r="B7" s="43">
        <v>18</v>
      </c>
      <c r="C7" s="44">
        <v>19</v>
      </c>
      <c r="D7" s="44">
        <v>45</v>
      </c>
      <c r="E7" s="49">
        <f>SQRT((Table7[[#This Row],[Attr1]]-16)^2+(Table7[[#This Row],[Attr2]]-20)^2+(Table7[[#This Row],[Attr3]]-42)^2)</f>
        <v>3.7416573867739413</v>
      </c>
      <c r="F7" s="49">
        <f>SQRT((Table7[[#This Row],[Attr1]]-23)^2+(Table7[[#This Row],[Attr2]]-18)^2+(Table7[[#This Row],[Attr3]]-23)^2)</f>
        <v>22.583179581272429</v>
      </c>
      <c r="G7" s="50">
        <f>SQRT((Table7[[#This Row],[Attr1]]-27)^2+(Table7[[#This Row],[Attr2]]-14)^2+(Table7[[#This Row],[Attr3]]-26)^2)</f>
        <v>21.61018278497431</v>
      </c>
      <c r="H7" s="44">
        <v>1</v>
      </c>
      <c r="J7" s="44" t="s">
        <v>50</v>
      </c>
      <c r="K7" s="44">
        <v>27</v>
      </c>
      <c r="L7" s="44">
        <v>14</v>
      </c>
      <c r="M7" s="44">
        <v>26</v>
      </c>
    </row>
    <row r="8" spans="1:13" ht="20" customHeight="1" x14ac:dyDescent="0.35">
      <c r="A8" s="39" t="s">
        <v>23</v>
      </c>
      <c r="B8" s="43">
        <v>22</v>
      </c>
      <c r="C8" s="44">
        <v>14</v>
      </c>
      <c r="D8" s="44">
        <v>45</v>
      </c>
      <c r="E8" s="49">
        <f>SQRT((Table7[[#This Row],[Attr1]]-16)^2+(Table7[[#This Row],[Attr2]]-20)^2+(Table7[[#This Row],[Attr3]]-42)^2)</f>
        <v>9</v>
      </c>
      <c r="F8" s="49">
        <f>SQRT((Table7[[#This Row],[Attr1]]-23)^2+(Table7[[#This Row],[Attr2]]-18)^2+(Table7[[#This Row],[Attr3]]-23)^2)</f>
        <v>22.383029285599392</v>
      </c>
      <c r="G8" s="50">
        <f>SQRT((Table7[[#This Row],[Attr1]]-27)^2+(Table7[[#This Row],[Attr2]]-14)^2+(Table7[[#This Row],[Attr3]]-26)^2)</f>
        <v>19.646882704388499</v>
      </c>
      <c r="H8" s="44">
        <v>1</v>
      </c>
    </row>
    <row r="9" spans="1:13" ht="20" customHeight="1" x14ac:dyDescent="0.35">
      <c r="A9" s="39" t="s">
        <v>24</v>
      </c>
      <c r="B9" s="43">
        <v>25</v>
      </c>
      <c r="C9" s="44">
        <v>15</v>
      </c>
      <c r="D9" s="44">
        <v>41</v>
      </c>
      <c r="E9" s="49">
        <f>SQRT((Table7[[#This Row],[Attr1]]-16)^2+(Table7[[#This Row],[Attr2]]-20)^2+(Table7[[#This Row],[Attr3]]-42)^2)</f>
        <v>10.344080432788601</v>
      </c>
      <c r="F9" s="49">
        <f>SQRT((Table7[[#This Row],[Attr1]]-23)^2+(Table7[[#This Row],[Attr2]]-18)^2+(Table7[[#This Row],[Attr3]]-23)^2)</f>
        <v>18.357559750685819</v>
      </c>
      <c r="G9" s="50">
        <f>SQRT((Table7[[#This Row],[Attr1]]-27)^2+(Table7[[#This Row],[Attr2]]-14)^2+(Table7[[#This Row],[Attr3]]-26)^2)</f>
        <v>15.165750888103101</v>
      </c>
      <c r="H9" s="44">
        <v>1</v>
      </c>
    </row>
    <row r="10" spans="1:13" ht="20" customHeight="1" x14ac:dyDescent="0.35">
      <c r="A10" s="39" t="s">
        <v>25</v>
      </c>
      <c r="B10" s="43">
        <v>25</v>
      </c>
      <c r="C10" s="44">
        <v>13</v>
      </c>
      <c r="D10" s="44">
        <v>38</v>
      </c>
      <c r="E10" s="49">
        <f>SQRT((Table7[[#This Row],[Attr1]]-16)^2+(Table7[[#This Row],[Attr2]]-20)^2+(Table7[[#This Row],[Attr3]]-42)^2)</f>
        <v>12.083045973594572</v>
      </c>
      <c r="F10" s="49">
        <f>SQRT((Table7[[#This Row],[Attr1]]-23)^2+(Table7[[#This Row],[Attr2]]-18)^2+(Table7[[#This Row],[Attr3]]-23)^2)</f>
        <v>15.937377450509228</v>
      </c>
      <c r="G10" s="50">
        <f>SQRT((Table7[[#This Row],[Attr1]]-27)^2+(Table7[[#This Row],[Attr2]]-14)^2+(Table7[[#This Row],[Attr3]]-26)^2)</f>
        <v>12.206555615733702</v>
      </c>
      <c r="H10" s="44">
        <v>1</v>
      </c>
    </row>
    <row r="11" spans="1:13" ht="20" customHeight="1" x14ac:dyDescent="0.35">
      <c r="A11" s="39" t="s">
        <v>26</v>
      </c>
      <c r="B11" s="43">
        <v>25</v>
      </c>
      <c r="C11" s="44">
        <v>20</v>
      </c>
      <c r="D11" s="44">
        <v>38</v>
      </c>
      <c r="E11" s="49">
        <f>SQRT((Table7[[#This Row],[Attr1]]-16)^2+(Table7[[#This Row],[Attr2]]-20)^2+(Table7[[#This Row],[Attr3]]-42)^2)</f>
        <v>9.8488578017961039</v>
      </c>
      <c r="F11" s="49">
        <f>SQRT((Table7[[#This Row],[Attr1]]-23)^2+(Table7[[#This Row],[Attr2]]-18)^2+(Table7[[#This Row],[Attr3]]-23)^2)</f>
        <v>15.264337522473747</v>
      </c>
      <c r="G11" s="50">
        <f>SQRT((Table7[[#This Row],[Attr1]]-27)^2+(Table7[[#This Row],[Attr2]]-14)^2+(Table7[[#This Row],[Attr3]]-26)^2)</f>
        <v>13.564659966250536</v>
      </c>
      <c r="H11" s="44">
        <v>1</v>
      </c>
    </row>
    <row r="12" spans="1:13" ht="20" customHeight="1" x14ac:dyDescent="0.35">
      <c r="A12" s="39" t="s">
        <v>38</v>
      </c>
      <c r="B12" s="43">
        <v>28</v>
      </c>
      <c r="C12" s="44">
        <v>13</v>
      </c>
      <c r="D12" s="44">
        <v>44</v>
      </c>
      <c r="E12" s="49">
        <f>SQRT((Table7[[#This Row],[Attr1]]-16)^2+(Table7[[#This Row],[Attr2]]-20)^2+(Table7[[#This Row],[Attr3]]-42)^2)</f>
        <v>14.035668847618199</v>
      </c>
      <c r="F12" s="49">
        <f>SQRT((Table7[[#This Row],[Attr1]]-23)^2+(Table7[[#This Row],[Attr2]]-18)^2+(Table7[[#This Row],[Attr3]]-23)^2)</f>
        <v>22.158519806160339</v>
      </c>
      <c r="G12" s="50">
        <f>SQRT((Table7[[#This Row],[Attr1]]-27)^2+(Table7[[#This Row],[Attr2]]-14)^2+(Table7[[#This Row],[Attr3]]-26)^2)</f>
        <v>18.055470085267789</v>
      </c>
      <c r="H12" s="44">
        <v>1</v>
      </c>
    </row>
    <row r="13" spans="1:13" ht="20" customHeight="1" x14ac:dyDescent="0.35">
      <c r="A13" s="39" t="s">
        <v>39</v>
      </c>
      <c r="B13" s="43">
        <v>29</v>
      </c>
      <c r="C13" s="44">
        <v>13</v>
      </c>
      <c r="D13" s="44">
        <v>48</v>
      </c>
      <c r="E13" s="49">
        <f>SQRT((Table7[[#This Row],[Attr1]]-16)^2+(Table7[[#This Row],[Attr2]]-20)^2+(Table7[[#This Row],[Attr3]]-42)^2)</f>
        <v>15.937377450509228</v>
      </c>
      <c r="F13" s="49">
        <f>SQRT((Table7[[#This Row],[Attr1]]-23)^2+(Table7[[#This Row],[Attr2]]-18)^2+(Table7[[#This Row],[Attr3]]-23)^2)</f>
        <v>26.19160170741759</v>
      </c>
      <c r="G13" s="50">
        <f>SQRT((Table7[[#This Row],[Attr1]]-27)^2+(Table7[[#This Row],[Attr2]]-14)^2+(Table7[[#This Row],[Attr3]]-26)^2)</f>
        <v>22.113344387495982</v>
      </c>
      <c r="H13" s="44">
        <v>1</v>
      </c>
    </row>
    <row r="14" spans="1:13" ht="20" customHeight="1" x14ac:dyDescent="0.35">
      <c r="A14" s="39" t="s">
        <v>40</v>
      </c>
      <c r="B14" s="43">
        <v>11</v>
      </c>
      <c r="C14" s="44">
        <v>21</v>
      </c>
      <c r="D14" s="44">
        <v>22</v>
      </c>
      <c r="E14" s="49">
        <f>SQRT((Table7[[#This Row],[Attr1]]-16)^2+(Table7[[#This Row],[Attr2]]-20)^2+(Table7[[#This Row],[Attr3]]-42)^2)</f>
        <v>20.639767440550294</v>
      </c>
      <c r="F14" s="49">
        <f>SQRT((Table7[[#This Row],[Attr1]]-23)^2+(Table7[[#This Row],[Attr2]]-18)^2+(Table7[[#This Row],[Attr3]]-23)^2)</f>
        <v>12.409673645990857</v>
      </c>
      <c r="G14" s="50">
        <f>SQRT((Table7[[#This Row],[Attr1]]-27)^2+(Table7[[#This Row],[Attr2]]-14)^2+(Table7[[#This Row],[Attr3]]-26)^2)</f>
        <v>17.916472867168917</v>
      </c>
      <c r="H14" s="44">
        <v>2</v>
      </c>
    </row>
    <row r="15" spans="1:13" ht="20" customHeight="1" x14ac:dyDescent="0.35">
      <c r="A15" s="39" t="s">
        <v>41</v>
      </c>
      <c r="B15" s="43">
        <v>13</v>
      </c>
      <c r="C15" s="44">
        <v>22</v>
      </c>
      <c r="D15" s="44">
        <v>24</v>
      </c>
      <c r="E15" s="49">
        <f>SQRT((Table7[[#This Row],[Attr1]]-16)^2+(Table7[[#This Row],[Attr2]]-20)^2+(Table7[[#This Row],[Attr3]]-42)^2)</f>
        <v>18.357559750685819</v>
      </c>
      <c r="F15" s="49">
        <f>SQRT((Table7[[#This Row],[Attr1]]-23)^2+(Table7[[#This Row],[Attr2]]-18)^2+(Table7[[#This Row],[Attr3]]-23)^2)</f>
        <v>10.816653826391969</v>
      </c>
      <c r="G15" s="50">
        <f>SQRT((Table7[[#This Row],[Attr1]]-27)^2+(Table7[[#This Row],[Attr2]]-14)^2+(Table7[[#This Row],[Attr3]]-26)^2)</f>
        <v>16.248076809271922</v>
      </c>
      <c r="H15" s="44">
        <v>2</v>
      </c>
    </row>
    <row r="16" spans="1:13" ht="20" customHeight="1" x14ac:dyDescent="0.35">
      <c r="A16" s="39" t="s">
        <v>42</v>
      </c>
      <c r="B16" s="43">
        <v>19</v>
      </c>
      <c r="C16" s="44">
        <v>23</v>
      </c>
      <c r="D16" s="44">
        <v>23</v>
      </c>
      <c r="E16" s="49">
        <f>SQRT((Table7[[#This Row],[Attr1]]-16)^2+(Table7[[#This Row],[Attr2]]-20)^2+(Table7[[#This Row],[Attr3]]-42)^2)</f>
        <v>19.467922333931785</v>
      </c>
      <c r="F16" s="49">
        <f>SQRT((Table7[[#This Row],[Attr1]]-23)^2+(Table7[[#This Row],[Attr2]]-18)^2+(Table7[[#This Row],[Attr3]]-23)^2)</f>
        <v>6.4031242374328485</v>
      </c>
      <c r="G16" s="50">
        <f>SQRT((Table7[[#This Row],[Attr1]]-27)^2+(Table7[[#This Row],[Attr2]]-14)^2+(Table7[[#This Row],[Attr3]]-26)^2)</f>
        <v>12.409673645990857</v>
      </c>
      <c r="H16" s="44">
        <v>2</v>
      </c>
    </row>
    <row r="17" spans="1:16" ht="20" customHeight="1" x14ac:dyDescent="0.35">
      <c r="A17" s="39" t="s">
        <v>43</v>
      </c>
      <c r="B17" s="47">
        <v>23</v>
      </c>
      <c r="C17" s="48">
        <v>18</v>
      </c>
      <c r="D17" s="48">
        <v>23</v>
      </c>
      <c r="E17" s="49">
        <f>SQRT((Table7[[#This Row],[Attr1]]-16)^2+(Table7[[#This Row],[Attr2]]-20)^2+(Table7[[#This Row],[Attr3]]-42)^2)</f>
        <v>20.346989949375804</v>
      </c>
      <c r="F17" s="49">
        <f>SQRT((Table7[[#This Row],[Attr1]]-23)^2+(Table7[[#This Row],[Attr2]]-18)^2+(Table7[[#This Row],[Attr3]]-23)^2)</f>
        <v>0</v>
      </c>
      <c r="G17" s="50">
        <f>SQRT((Table7[[#This Row],[Attr1]]-27)^2+(Table7[[#This Row],[Attr2]]-14)^2+(Table7[[#This Row],[Attr3]]-26)^2)</f>
        <v>6.4031242374328485</v>
      </c>
      <c r="H17" s="44">
        <v>2</v>
      </c>
    </row>
    <row r="18" spans="1:16" ht="20" customHeight="1" x14ac:dyDescent="0.35">
      <c r="A18" s="39" t="s">
        <v>44</v>
      </c>
      <c r="B18" s="43">
        <v>27</v>
      </c>
      <c r="C18" s="44">
        <v>12</v>
      </c>
      <c r="D18" s="44">
        <v>27</v>
      </c>
      <c r="E18" s="49">
        <f>SQRT((Table7[[#This Row],[Attr1]]-16)^2+(Table7[[#This Row],[Attr2]]-20)^2+(Table7[[#This Row],[Attr3]]-42)^2)</f>
        <v>20.248456731316587</v>
      </c>
      <c r="F18" s="49">
        <f>SQRT((Table7[[#This Row],[Attr1]]-23)^2+(Table7[[#This Row],[Attr2]]-18)^2+(Table7[[#This Row],[Attr3]]-23)^2)</f>
        <v>8.2462112512353212</v>
      </c>
      <c r="G18" s="50">
        <f>SQRT((Table7[[#This Row],[Attr1]]-27)^2+(Table7[[#This Row],[Attr2]]-14)^2+(Table7[[#This Row],[Attr3]]-26)^2)</f>
        <v>2.2360679774997898</v>
      </c>
      <c r="H18" s="44">
        <v>3</v>
      </c>
    </row>
    <row r="19" spans="1:16" ht="20" customHeight="1" x14ac:dyDescent="0.35">
      <c r="A19" s="39" t="s">
        <v>45</v>
      </c>
      <c r="B19" s="47">
        <v>27</v>
      </c>
      <c r="C19" s="48">
        <v>14</v>
      </c>
      <c r="D19" s="48">
        <v>26</v>
      </c>
      <c r="E19" s="49">
        <f>SQRT((Table7[[#This Row],[Attr1]]-16)^2+(Table7[[#This Row],[Attr2]]-20)^2+(Table7[[#This Row],[Attr3]]-42)^2)</f>
        <v>20.322401432901575</v>
      </c>
      <c r="F19" s="49">
        <f>SQRT((Table7[[#This Row],[Attr1]]-23)^2+(Table7[[#This Row],[Attr2]]-18)^2+(Table7[[#This Row],[Attr3]]-23)^2)</f>
        <v>6.4031242374328485</v>
      </c>
      <c r="G19" s="50">
        <f>SQRT((Table7[[#This Row],[Attr1]]-27)^2+(Table7[[#This Row],[Attr2]]-14)^2+(Table7[[#This Row],[Attr3]]-26)^2)</f>
        <v>0</v>
      </c>
      <c r="H19" s="44">
        <v>3</v>
      </c>
    </row>
    <row r="20" spans="1:16" ht="20" customHeight="1" x14ac:dyDescent="0.35">
      <c r="A20" s="39" t="s">
        <v>47</v>
      </c>
      <c r="B20" s="45">
        <v>28</v>
      </c>
      <c r="C20" s="46">
        <v>17</v>
      </c>
      <c r="D20" s="46">
        <v>36</v>
      </c>
      <c r="E20" s="51">
        <f>SQRT((Table7[[#This Row],[Attr1]]-16)^2+(Table7[[#This Row],[Attr2]]-20)^2+(Table7[[#This Row],[Attr3]]-42)^2)</f>
        <v>13.74772708486752</v>
      </c>
      <c r="F20" s="51">
        <f>SQRT((Table7[[#This Row],[Attr1]]-23)^2+(Table7[[#This Row],[Attr2]]-18)^2+(Table7[[#This Row],[Attr3]]-23)^2)</f>
        <v>13.964240043768941</v>
      </c>
      <c r="G20" s="52">
        <f>SQRT((Table7[[#This Row],[Attr1]]-27)^2+(Table7[[#This Row],[Attr2]]-14)^2+(Table7[[#This Row],[Attr3]]-26)^2)</f>
        <v>10.488088481701515</v>
      </c>
      <c r="H20" s="44">
        <v>3</v>
      </c>
    </row>
    <row r="21" spans="1:16" ht="20" customHeight="1" x14ac:dyDescent="0.35">
      <c r="A21" s="39" t="s">
        <v>46</v>
      </c>
      <c r="B21" s="45">
        <v>30</v>
      </c>
      <c r="C21" s="46">
        <v>24</v>
      </c>
      <c r="D21" s="46">
        <v>35</v>
      </c>
      <c r="E21" s="51">
        <f>SQRT((Table7[[#This Row],[Attr1]]-16)^2+(Table7[[#This Row],[Attr2]]-20)^2+(Table7[[#This Row],[Attr3]]-42)^2)</f>
        <v>16.15549442140351</v>
      </c>
      <c r="F21" s="51">
        <f>SQRT((Table7[[#This Row],[Attr1]]-23)^2+(Table7[[#This Row],[Attr2]]-18)^2+(Table7[[#This Row],[Attr3]]-23)^2)</f>
        <v>15.132745950421556</v>
      </c>
      <c r="G21" s="52">
        <f>SQRT((Table7[[#This Row],[Attr1]]-27)^2+(Table7[[#This Row],[Attr2]]-14)^2+(Table7[[#This Row],[Attr3]]-26)^2)</f>
        <v>13.784048752090222</v>
      </c>
      <c r="H21" s="44">
        <v>3</v>
      </c>
    </row>
    <row r="26" spans="1:16" ht="20" customHeight="1" x14ac:dyDescent="0.35">
      <c r="A26" s="39" t="s">
        <v>34</v>
      </c>
      <c r="B26" s="40" t="s">
        <v>35</v>
      </c>
      <c r="C26" s="41" t="s">
        <v>36</v>
      </c>
      <c r="D26" s="41" t="s">
        <v>37</v>
      </c>
      <c r="E26" s="41" t="s">
        <v>0</v>
      </c>
      <c r="F26" s="41" t="s">
        <v>1</v>
      </c>
      <c r="G26" s="42" t="s">
        <v>4</v>
      </c>
      <c r="H26" s="44" t="s">
        <v>6</v>
      </c>
      <c r="M26" s="53" t="s">
        <v>12</v>
      </c>
      <c r="N26" s="53"/>
      <c r="O26" s="53"/>
      <c r="P26" s="53"/>
    </row>
    <row r="27" spans="1:16" ht="20" customHeight="1" x14ac:dyDescent="0.35">
      <c r="A27" s="39" t="s">
        <v>17</v>
      </c>
      <c r="B27" s="43">
        <v>15</v>
      </c>
      <c r="C27" s="44">
        <v>20</v>
      </c>
      <c r="D27" s="44">
        <v>50</v>
      </c>
      <c r="E27" s="49">
        <f>SQRT((Table79[[#This Row],[Attr1]]-20.5)^2+(Table79[[#This Row],[Attr2]]-16.08)^2+(Table79[[#This Row],[Attr3]]-42.83)^2)</f>
        <v>9.8501421309542554</v>
      </c>
      <c r="F27" s="49">
        <f>SQRT((Table79[[#This Row],[Attr1]]-16.5)^2+(Table79[[#This Row],[Attr2]]-21)^2+(Table79[[#This Row],[Attr3]]-23)^2)</f>
        <v>27.060118255469618</v>
      </c>
      <c r="G27" s="49">
        <f>SQRT((Table79[[#This Row],[Attr1]]-28)^2+(Table79[[#This Row],[Attr2]]-16.75)^2+(Table79[[#This Row],[Attr3]]-31)^2)</f>
        <v>23.25</v>
      </c>
      <c r="H27" s="44">
        <v>1</v>
      </c>
      <c r="M27" s="44"/>
      <c r="N27" s="44" t="s">
        <v>35</v>
      </c>
      <c r="O27" s="44" t="s">
        <v>36</v>
      </c>
      <c r="P27" s="44" t="s">
        <v>37</v>
      </c>
    </row>
    <row r="28" spans="1:16" ht="20" customHeight="1" x14ac:dyDescent="0.35">
      <c r="A28" s="39" t="s">
        <v>18</v>
      </c>
      <c r="B28" s="43">
        <v>15</v>
      </c>
      <c r="C28" s="44">
        <v>20</v>
      </c>
      <c r="D28" s="44">
        <v>41</v>
      </c>
      <c r="E28" s="49">
        <f>SQRT((Table79[[#This Row],[Attr1]]-20.5)^2+(Table79[[#This Row],[Attr2]]-16.08)^2+(Table79[[#This Row],[Attr3]]-42.83)^2)</f>
        <v>6.9975209896076773</v>
      </c>
      <c r="F28" s="49">
        <f>SQRT((Table79[[#This Row],[Attr1]]-16.5)^2+(Table79[[#This Row],[Attr2]]-21)^2+(Table79[[#This Row],[Attr3]]-23)^2)</f>
        <v>18.090052515125542</v>
      </c>
      <c r="G28" s="50">
        <f>SQRT((Table79[[#This Row],[Attr1]]-28)^2+(Table79[[#This Row],[Attr2]]-16.75)^2+(Table79[[#This Row],[Attr3]]-31)^2)</f>
        <v>16.720122607205965</v>
      </c>
      <c r="H28" s="44">
        <v>1</v>
      </c>
      <c r="M28" s="44" t="s">
        <v>48</v>
      </c>
      <c r="N28" s="44">
        <v>20.5</v>
      </c>
      <c r="O28" s="44">
        <v>16.079999999999998</v>
      </c>
      <c r="P28" s="44">
        <v>42.83</v>
      </c>
    </row>
    <row r="29" spans="1:16" ht="20" customHeight="1" x14ac:dyDescent="0.35">
      <c r="A29" s="39" t="s">
        <v>19</v>
      </c>
      <c r="B29" s="47">
        <v>16</v>
      </c>
      <c r="C29" s="48">
        <v>20</v>
      </c>
      <c r="D29" s="48">
        <v>42</v>
      </c>
      <c r="E29" s="49">
        <f>SQRT((Table79[[#This Row],[Attr1]]-20.5)^2+(Table79[[#This Row],[Attr2]]-16.08)^2+(Table79[[#This Row],[Attr3]]-42.83)^2)</f>
        <v>6.0253879543146436</v>
      </c>
      <c r="F29" s="49">
        <f>SQRT((Table79[[#This Row],[Attr1]]-16.5)^2+(Table79[[#This Row],[Attr2]]-21)^2+(Table79[[#This Row],[Attr3]]-23)^2)</f>
        <v>19.032866310674279</v>
      </c>
      <c r="G29" s="50">
        <f>SQRT((Table79[[#This Row],[Attr1]]-28)^2+(Table79[[#This Row],[Attr2]]-16.75)^2+(Table79[[#This Row],[Attr3]]-31)^2)</f>
        <v>16.600075301034028</v>
      </c>
      <c r="H29" s="44">
        <v>1</v>
      </c>
      <c r="M29" s="44" t="s">
        <v>49</v>
      </c>
      <c r="N29" s="44">
        <v>16.5</v>
      </c>
      <c r="O29" s="44">
        <v>21</v>
      </c>
      <c r="P29" s="44">
        <v>23</v>
      </c>
    </row>
    <row r="30" spans="1:16" ht="20" customHeight="1" x14ac:dyDescent="0.35">
      <c r="A30" s="39" t="s">
        <v>20</v>
      </c>
      <c r="B30" s="43">
        <v>16</v>
      </c>
      <c r="C30" s="44">
        <v>12</v>
      </c>
      <c r="D30" s="44">
        <v>49</v>
      </c>
      <c r="E30" s="49">
        <f>SQRT((Table79[[#This Row],[Attr1]]-20.5)^2+(Table79[[#This Row],[Attr2]]-16.08)^2+(Table79[[#This Row],[Attr3]]-42.83)^2)</f>
        <v>8.6582504006294485</v>
      </c>
      <c r="F30" s="49">
        <f>SQRT((Table79[[#This Row],[Attr1]]-16.5)^2+(Table79[[#This Row],[Attr2]]-21)^2+(Table79[[#This Row],[Attr3]]-23)^2)</f>
        <v>27.518175811634027</v>
      </c>
      <c r="G30" s="50">
        <f>SQRT((Table79[[#This Row],[Attr1]]-28)^2+(Table79[[#This Row],[Attr2]]-16.75)^2+(Table79[[#This Row],[Attr3]]-31)^2)</f>
        <v>22.148645556782924</v>
      </c>
      <c r="H30" s="44">
        <v>1</v>
      </c>
      <c r="M30" s="44" t="s">
        <v>50</v>
      </c>
      <c r="N30" s="44">
        <v>28</v>
      </c>
      <c r="O30" s="44">
        <v>16.75</v>
      </c>
      <c r="P30" s="44">
        <v>31</v>
      </c>
    </row>
    <row r="31" spans="1:16" ht="20" customHeight="1" x14ac:dyDescent="0.35">
      <c r="A31" s="39" t="s">
        <v>21</v>
      </c>
      <c r="B31" s="43">
        <v>18</v>
      </c>
      <c r="C31" s="44">
        <v>19</v>
      </c>
      <c r="D31" s="44">
        <v>45</v>
      </c>
      <c r="E31" s="49">
        <f>SQRT((Table79[[#This Row],[Attr1]]-20.5)^2+(Table79[[#This Row],[Attr2]]-16.08)^2+(Table79[[#This Row],[Attr3]]-42.83)^2)</f>
        <v>4.4142156721211547</v>
      </c>
      <c r="F31" s="49">
        <f>SQRT((Table79[[#This Row],[Attr1]]-16.5)^2+(Table79[[#This Row],[Attr2]]-21)^2+(Table79[[#This Row],[Attr3]]-23)^2)</f>
        <v>22.14158982548453</v>
      </c>
      <c r="G31" s="50">
        <f>SQRT((Table79[[#This Row],[Attr1]]-28)^2+(Table79[[#This Row],[Attr2]]-16.75)^2+(Table79[[#This Row],[Attr3]]-31)^2)</f>
        <v>17.351152699460634</v>
      </c>
      <c r="H31" s="44">
        <v>1</v>
      </c>
    </row>
    <row r="32" spans="1:16" ht="20" customHeight="1" x14ac:dyDescent="0.35">
      <c r="A32" s="39" t="s">
        <v>22</v>
      </c>
      <c r="B32" s="43">
        <v>22</v>
      </c>
      <c r="C32" s="44">
        <v>14</v>
      </c>
      <c r="D32" s="44">
        <v>45</v>
      </c>
      <c r="E32" s="49">
        <f>SQRT((Table79[[#This Row],[Attr1]]-20.5)^2+(Table79[[#This Row],[Attr2]]-16.08)^2+(Table79[[#This Row],[Attr3]]-42.83)^2)</f>
        <v>3.3593600581063052</v>
      </c>
      <c r="F32" s="49">
        <f>SQRT((Table79[[#This Row],[Attr1]]-16.5)^2+(Table79[[#This Row],[Attr2]]-21)^2+(Table79[[#This Row],[Attr3]]-23)^2)</f>
        <v>23.732888572611635</v>
      </c>
      <c r="G32" s="50">
        <f>SQRT((Table79[[#This Row],[Attr1]]-28)^2+(Table79[[#This Row],[Attr2]]-16.75)^2+(Table79[[#This Row],[Attr3]]-31)^2)</f>
        <v>15.477806692164107</v>
      </c>
      <c r="H32" s="44">
        <v>1</v>
      </c>
    </row>
    <row r="33" spans="1:8" ht="20" customHeight="1" x14ac:dyDescent="0.35">
      <c r="A33" s="39" t="s">
        <v>23</v>
      </c>
      <c r="B33" s="43">
        <v>25</v>
      </c>
      <c r="C33" s="44">
        <v>15</v>
      </c>
      <c r="D33" s="44">
        <v>41</v>
      </c>
      <c r="E33" s="49">
        <f>SQRT((Table79[[#This Row],[Attr1]]-20.5)^2+(Table79[[#This Row],[Attr2]]-16.08)^2+(Table79[[#This Row],[Attr3]]-42.83)^2)</f>
        <v>4.9764746558181114</v>
      </c>
      <c r="F33" s="49">
        <f>SQRT((Table79[[#This Row],[Attr1]]-16.5)^2+(Table79[[#This Row],[Attr2]]-21)^2+(Table79[[#This Row],[Attr3]]-23)^2)</f>
        <v>20.790622886291789</v>
      </c>
      <c r="G33" s="50">
        <f>SQRT((Table79[[#This Row],[Attr1]]-28)^2+(Table79[[#This Row],[Attr2]]-16.75)^2+(Table79[[#This Row],[Attr3]]-31)^2)</f>
        <v>10.585957679870065</v>
      </c>
      <c r="H33" s="44">
        <v>1</v>
      </c>
    </row>
    <row r="34" spans="1:8" ht="20" customHeight="1" x14ac:dyDescent="0.35">
      <c r="A34" s="39" t="s">
        <v>24</v>
      </c>
      <c r="B34" s="43">
        <v>25</v>
      </c>
      <c r="C34" s="44">
        <v>13</v>
      </c>
      <c r="D34" s="44">
        <v>38</v>
      </c>
      <c r="E34" s="49">
        <f>SQRT((Table79[[#This Row],[Attr1]]-20.5)^2+(Table79[[#This Row],[Attr2]]-16.08)^2+(Table79[[#This Row],[Attr3]]-42.83)^2)</f>
        <v>7.2845933311338644</v>
      </c>
      <c r="F34" s="49">
        <f>SQRT((Table79[[#This Row],[Attr1]]-16.5)^2+(Table79[[#This Row],[Attr2]]-21)^2+(Table79[[#This Row],[Attr3]]-23)^2)</f>
        <v>19.006577808748212</v>
      </c>
      <c r="G34" s="50">
        <f>SQRT((Table79[[#This Row],[Attr1]]-28)^2+(Table79[[#This Row],[Attr2]]-16.75)^2+(Table79[[#This Row],[Attr3]]-31)^2)</f>
        <v>8.4889634231748232</v>
      </c>
      <c r="H34" s="44">
        <v>1</v>
      </c>
    </row>
    <row r="35" spans="1:8" ht="20" customHeight="1" x14ac:dyDescent="0.35">
      <c r="A35" s="39" t="s">
        <v>25</v>
      </c>
      <c r="B35" s="43">
        <v>25</v>
      </c>
      <c r="C35" s="44">
        <v>20</v>
      </c>
      <c r="D35" s="44">
        <v>38</v>
      </c>
      <c r="E35" s="49">
        <f>SQRT((Table79[[#This Row],[Attr1]]-20.5)^2+(Table79[[#This Row],[Attr2]]-16.08)^2+(Table79[[#This Row],[Attr3]]-42.83)^2)</f>
        <v>7.6775842554803653</v>
      </c>
      <c r="F35" s="49">
        <f>SQRT((Table79[[#This Row],[Attr1]]-16.5)^2+(Table79[[#This Row],[Attr2]]-21)^2+(Table79[[#This Row],[Attr3]]-23)^2)</f>
        <v>17.269916039170543</v>
      </c>
      <c r="G35" s="50">
        <f>SQRT((Table79[[#This Row],[Attr1]]-28)^2+(Table79[[#This Row],[Attr2]]-16.75)^2+(Table79[[#This Row],[Attr3]]-31)^2)</f>
        <v>8.2802475808395979</v>
      </c>
      <c r="H35" s="44">
        <v>1</v>
      </c>
    </row>
    <row r="36" spans="1:8" ht="20" customHeight="1" x14ac:dyDescent="0.35">
      <c r="A36" s="39" t="s">
        <v>26</v>
      </c>
      <c r="B36" s="43">
        <v>28</v>
      </c>
      <c r="C36" s="44">
        <v>13</v>
      </c>
      <c r="D36" s="44">
        <v>44</v>
      </c>
      <c r="E36" s="49">
        <f>SQRT((Table79[[#This Row],[Attr1]]-20.5)^2+(Table79[[#This Row],[Attr2]]-16.08)^2+(Table79[[#This Row],[Attr3]]-42.83)^2)</f>
        <v>8.1917824678149262</v>
      </c>
      <c r="F36" s="49">
        <f>SQRT((Table79[[#This Row],[Attr1]]-16.5)^2+(Table79[[#This Row],[Attr2]]-21)^2+(Table79[[#This Row],[Attr3]]-23)^2)</f>
        <v>25.243811122728676</v>
      </c>
      <c r="G36" s="50">
        <f>SQRT((Table79[[#This Row],[Attr1]]-28)^2+(Table79[[#This Row],[Attr2]]-16.75)^2+(Table79[[#This Row],[Attr3]]-31)^2)</f>
        <v>13.530059127734809</v>
      </c>
      <c r="H36" s="44">
        <v>1</v>
      </c>
    </row>
    <row r="37" spans="1:8" ht="20" customHeight="1" x14ac:dyDescent="0.35">
      <c r="A37" s="39" t="s">
        <v>38</v>
      </c>
      <c r="B37" s="43">
        <v>29</v>
      </c>
      <c r="C37" s="44">
        <v>13</v>
      </c>
      <c r="D37" s="44">
        <v>48</v>
      </c>
      <c r="E37" s="49">
        <f>SQRT((Table79[[#This Row],[Attr1]]-20.5)^2+(Table79[[#This Row],[Attr2]]-16.08)^2+(Table79[[#This Row],[Attr3]]-42.83)^2)</f>
        <v>10.414667541501265</v>
      </c>
      <c r="F37" s="49">
        <f>SQRT((Table79[[#This Row],[Attr1]]-16.5)^2+(Table79[[#This Row],[Attr2]]-21)^2+(Table79[[#This Row],[Attr3]]-23)^2)</f>
        <v>29.073183520213263</v>
      </c>
      <c r="G37" s="50">
        <f>SQRT((Table79[[#This Row],[Attr1]]-28)^2+(Table79[[#This Row],[Attr2]]-16.75)^2+(Table79[[#This Row],[Attr3]]-31)^2)</f>
        <v>17.437387992471809</v>
      </c>
      <c r="H37" s="44">
        <v>1</v>
      </c>
    </row>
    <row r="38" spans="1:8" ht="20" customHeight="1" x14ac:dyDescent="0.35">
      <c r="A38" s="39" t="s">
        <v>39</v>
      </c>
      <c r="B38" s="43">
        <v>12</v>
      </c>
      <c r="C38" s="44">
        <v>14</v>
      </c>
      <c r="D38" s="44">
        <v>33</v>
      </c>
      <c r="E38" s="49">
        <f>SQRT((Table79[[#This Row],[Attr1]]-20.5)^2+(Table79[[#This Row],[Attr2]]-16.08)^2+(Table79[[#This Row],[Attr3]]-42.83)^2)</f>
        <v>13.160748458959315</v>
      </c>
      <c r="F38" s="49">
        <f>SQRT((Table79[[#This Row],[Attr1]]-16.5)^2+(Table79[[#This Row],[Attr2]]-21)^2+(Table79[[#This Row],[Attr3]]-23)^2)</f>
        <v>13.009611831257688</v>
      </c>
      <c r="G38" s="50">
        <f>SQRT((Table79[[#This Row],[Attr1]]-28)^2+(Table79[[#This Row],[Attr2]]-16.75)^2+(Table79[[#This Row],[Attr3]]-31)^2)</f>
        <v>16.357337802955591</v>
      </c>
      <c r="H38" s="44">
        <v>2</v>
      </c>
    </row>
    <row r="39" spans="1:8" ht="20" customHeight="1" x14ac:dyDescent="0.35">
      <c r="A39" s="39" t="s">
        <v>40</v>
      </c>
      <c r="B39" s="43">
        <v>11</v>
      </c>
      <c r="C39" s="44">
        <v>21</v>
      </c>
      <c r="D39" s="44">
        <v>22</v>
      </c>
      <c r="E39" s="49">
        <f>SQRT((Table79[[#This Row],[Attr1]]-20.5)^2+(Table79[[#This Row],[Attr2]]-16.08)^2+(Table79[[#This Row],[Attr3]]-42.83)^2)</f>
        <v>23.416773902482809</v>
      </c>
      <c r="F39" s="49">
        <f>SQRT((Table79[[#This Row],[Attr1]]-16.5)^2+(Table79[[#This Row],[Attr2]]-21)^2+(Table79[[#This Row],[Attr3]]-23)^2)</f>
        <v>5.5901699437494745</v>
      </c>
      <c r="G39" s="50">
        <f>SQRT((Table79[[#This Row],[Attr1]]-28)^2+(Table79[[#This Row],[Attr2]]-16.75)^2+(Table79[[#This Row],[Attr3]]-31)^2)</f>
        <v>19.69930201809191</v>
      </c>
      <c r="H39" s="44">
        <v>2</v>
      </c>
    </row>
    <row r="40" spans="1:8" ht="20" customHeight="1" x14ac:dyDescent="0.35">
      <c r="A40" s="39" t="s">
        <v>41</v>
      </c>
      <c r="B40" s="43">
        <v>13</v>
      </c>
      <c r="C40" s="44">
        <v>22</v>
      </c>
      <c r="D40" s="44">
        <v>24</v>
      </c>
      <c r="E40" s="49">
        <f>SQRT((Table79[[#This Row],[Attr1]]-20.5)^2+(Table79[[#This Row],[Attr2]]-16.08)^2+(Table79[[#This Row],[Attr3]]-42.83)^2)</f>
        <v>21.115522726184164</v>
      </c>
      <c r="F40" s="49">
        <f>SQRT((Table79[[#This Row],[Attr1]]-16.5)^2+(Table79[[#This Row],[Attr2]]-21)^2+(Table79[[#This Row],[Attr3]]-23)^2)</f>
        <v>3.7749172176353749</v>
      </c>
      <c r="G40" s="50">
        <f>SQRT((Table79[[#This Row],[Attr1]]-28)^2+(Table79[[#This Row],[Attr2]]-16.75)^2+(Table79[[#This Row],[Attr3]]-31)^2)</f>
        <v>17.365554986812256</v>
      </c>
      <c r="H40" s="44">
        <v>2</v>
      </c>
    </row>
    <row r="41" spans="1:8" ht="20" customHeight="1" x14ac:dyDescent="0.35">
      <c r="A41" s="39" t="s">
        <v>42</v>
      </c>
      <c r="B41" s="43">
        <v>19</v>
      </c>
      <c r="C41" s="44">
        <v>23</v>
      </c>
      <c r="D41" s="44">
        <v>23</v>
      </c>
      <c r="E41" s="49">
        <f>SQRT((Table79[[#This Row],[Attr1]]-20.5)^2+(Table79[[#This Row],[Attr2]]-16.08)^2+(Table79[[#This Row],[Attr3]]-42.83)^2)</f>
        <v>21.05624135499971</v>
      </c>
      <c r="F41" s="49">
        <f>SQRT((Table79[[#This Row],[Attr1]]-16.5)^2+(Table79[[#This Row],[Attr2]]-21)^2+(Table79[[#This Row],[Attr3]]-23)^2)</f>
        <v>3.2015621187164243</v>
      </c>
      <c r="G41" s="50">
        <f>SQRT((Table79[[#This Row],[Attr1]]-28)^2+(Table79[[#This Row],[Attr2]]-16.75)^2+(Table79[[#This Row],[Attr3]]-31)^2)</f>
        <v>13.566963551215135</v>
      </c>
      <c r="H41" s="44">
        <v>2</v>
      </c>
    </row>
    <row r="42" spans="1:8" ht="20" customHeight="1" x14ac:dyDescent="0.35">
      <c r="A42" s="39" t="s">
        <v>43</v>
      </c>
      <c r="B42" s="47">
        <v>23</v>
      </c>
      <c r="C42" s="48">
        <v>18</v>
      </c>
      <c r="D42" s="48">
        <v>23</v>
      </c>
      <c r="E42" s="49">
        <f>SQRT((Table79[[#This Row],[Attr1]]-20.5)^2+(Table79[[#This Row],[Attr2]]-16.08)^2+(Table79[[#This Row],[Attr3]]-42.83)^2)</f>
        <v>20.078976567544473</v>
      </c>
      <c r="F42" s="49">
        <f>SQRT((Table79[[#This Row],[Attr1]]-16.5)^2+(Table79[[#This Row],[Attr2]]-21)^2+(Table79[[#This Row],[Attr3]]-23)^2)</f>
        <v>7.1589105316381767</v>
      </c>
      <c r="G42" s="50">
        <f>SQRT((Table79[[#This Row],[Attr1]]-28)^2+(Table79[[#This Row],[Attr2]]-16.75)^2+(Table79[[#This Row],[Attr3]]-31)^2)</f>
        <v>9.5164331553371397</v>
      </c>
      <c r="H42" s="44">
        <v>2</v>
      </c>
    </row>
    <row r="43" spans="1:8" ht="20" customHeight="1" x14ac:dyDescent="0.35">
      <c r="A43" s="39" t="s">
        <v>44</v>
      </c>
      <c r="B43" s="43">
        <v>27</v>
      </c>
      <c r="C43" s="44">
        <v>12</v>
      </c>
      <c r="D43" s="44">
        <v>27</v>
      </c>
      <c r="E43" s="49">
        <f>SQRT((Table79[[#This Row],[Attr1]]-20.5)^2+(Table79[[#This Row],[Attr2]]-16.08)^2+(Table79[[#This Row],[Attr3]]-42.83)^2)</f>
        <v>17.592194291787479</v>
      </c>
      <c r="F43" s="49">
        <f>SQRT((Table79[[#This Row],[Attr1]]-16.5)^2+(Table79[[#This Row],[Attr2]]-21)^2+(Table79[[#This Row],[Attr3]]-23)^2)</f>
        <v>14.396180048887969</v>
      </c>
      <c r="G43" s="50">
        <f>SQRT((Table79[[#This Row],[Attr1]]-28)^2+(Table79[[#This Row],[Attr2]]-16.75)^2+(Table79[[#This Row],[Attr3]]-31)^2)</f>
        <v>6.2898728127045622</v>
      </c>
      <c r="H43" s="44">
        <v>3</v>
      </c>
    </row>
    <row r="44" spans="1:8" ht="20" customHeight="1" x14ac:dyDescent="0.35">
      <c r="A44" s="39" t="s">
        <v>45</v>
      </c>
      <c r="B44" s="47">
        <v>27</v>
      </c>
      <c r="C44" s="48">
        <v>14</v>
      </c>
      <c r="D44" s="48">
        <v>26</v>
      </c>
      <c r="E44" s="49">
        <f>SQRT((Table79[[#This Row],[Attr1]]-20.5)^2+(Table79[[#This Row],[Attr2]]-16.08)^2+(Table79[[#This Row],[Attr3]]-42.83)^2)</f>
        <v>18.161093028779955</v>
      </c>
      <c r="F44" s="49">
        <f>SQRT((Table79[[#This Row],[Attr1]]-16.5)^2+(Table79[[#This Row],[Attr2]]-21)^2+(Table79[[#This Row],[Attr3]]-23)^2)</f>
        <v>12.971121771072847</v>
      </c>
      <c r="G44" s="50">
        <f>SQRT((Table79[[#This Row],[Attr1]]-28)^2+(Table79[[#This Row],[Attr2]]-16.75)^2+(Table79[[#This Row],[Attr3]]-31)^2)</f>
        <v>5.7933151131282337</v>
      </c>
      <c r="H44" s="44">
        <v>3</v>
      </c>
    </row>
    <row r="45" spans="1:8" ht="20" customHeight="1" x14ac:dyDescent="0.35">
      <c r="A45" s="39" t="s">
        <v>47</v>
      </c>
      <c r="B45" s="45">
        <v>28</v>
      </c>
      <c r="C45" s="46">
        <v>17</v>
      </c>
      <c r="D45" s="46">
        <v>36</v>
      </c>
      <c r="E45" s="51">
        <f>SQRT((Table79[[#This Row],[Attr1]]-20.5)^2+(Table79[[#This Row],[Attr2]]-16.08)^2+(Table79[[#This Row],[Attr3]]-42.83)^2)</f>
        <v>10.18554367719269</v>
      </c>
      <c r="F45" s="51">
        <f>SQRT((Table79[[#This Row],[Attr1]]-16.5)^2+(Table79[[#This Row],[Attr2]]-21)^2+(Table79[[#This Row],[Attr3]]-23)^2)</f>
        <v>17.811513130556875</v>
      </c>
      <c r="G45" s="52">
        <f>SQRT((Table79[[#This Row],[Attr1]]-28)^2+(Table79[[#This Row],[Attr2]]-16.75)^2+(Table79[[#This Row],[Attr3]]-31)^2)</f>
        <v>5.0062460986251969</v>
      </c>
      <c r="H45" s="44">
        <v>3</v>
      </c>
    </row>
    <row r="46" spans="1:8" ht="20" customHeight="1" x14ac:dyDescent="0.35">
      <c r="A46" s="39" t="s">
        <v>46</v>
      </c>
      <c r="B46" s="45">
        <v>30</v>
      </c>
      <c r="C46" s="46">
        <v>24</v>
      </c>
      <c r="D46" s="46">
        <v>35</v>
      </c>
      <c r="E46" s="51">
        <f>SQRT((Table79[[#This Row],[Attr1]]-20.5)^2+(Table79[[#This Row],[Attr2]]-16.08)^2+(Table79[[#This Row],[Attr3]]-42.83)^2)</f>
        <v>14.638486943670101</v>
      </c>
      <c r="F46" s="51">
        <f>SQRT((Table79[[#This Row],[Attr1]]-16.5)^2+(Table79[[#This Row],[Attr2]]-21)^2+(Table79[[#This Row],[Attr3]]-23)^2)</f>
        <v>18.309833423600555</v>
      </c>
      <c r="G46" s="52">
        <f>SQRT((Table79[[#This Row],[Attr1]]-28)^2+(Table79[[#This Row],[Attr2]]-16.75)^2+(Table79[[#This Row],[Attr3]]-31)^2)</f>
        <v>8.5183625187004104</v>
      </c>
      <c r="H46" s="44">
        <v>3</v>
      </c>
    </row>
    <row r="51" spans="1:16" ht="20" customHeight="1" x14ac:dyDescent="0.35">
      <c r="A51" s="39" t="s">
        <v>34</v>
      </c>
      <c r="B51" s="40" t="s">
        <v>35</v>
      </c>
      <c r="C51" s="41" t="s">
        <v>36</v>
      </c>
      <c r="D51" s="41" t="s">
        <v>37</v>
      </c>
      <c r="E51" s="41" t="s">
        <v>0</v>
      </c>
      <c r="F51" s="41" t="s">
        <v>1</v>
      </c>
      <c r="G51" s="42" t="s">
        <v>4</v>
      </c>
      <c r="H51" s="44" t="s">
        <v>6</v>
      </c>
      <c r="M51" s="53" t="s">
        <v>13</v>
      </c>
      <c r="N51" s="53"/>
      <c r="O51" s="53"/>
      <c r="P51" s="53"/>
    </row>
    <row r="52" spans="1:16" ht="20" customHeight="1" x14ac:dyDescent="0.35">
      <c r="A52" s="39" t="s">
        <v>17</v>
      </c>
      <c r="B52" s="43">
        <v>15</v>
      </c>
      <c r="C52" s="44">
        <v>20</v>
      </c>
      <c r="D52" s="44">
        <v>50</v>
      </c>
      <c r="E52" s="49">
        <f>SQRT((Table7910[[#This Row],[Attr1]]-21.27)^2+(Table7910[[#This Row],[Attr2]]-16.27)^2+(Table7910[[#This Row],[Attr3]]-43.73)^2)</f>
        <v>9.6197037376418209</v>
      </c>
      <c r="F52" s="49">
        <f>SQRT((Table7910[[#This Row],[Attr1]]-15.6)^2+(Table7910[[#This Row],[Attr2]]-19.6)^2+(Table7910[[#This Row],[Attr3]]-25)^2)</f>
        <v>25.010397837699422</v>
      </c>
      <c r="G52" s="49">
        <f>SQRT((Table7910[[#This Row],[Attr1]]-28)^2+(Table7910[[#This Row],[Attr2]]-16.75)^2+(Table7910[[#This Row],[Attr3]]-31)^2)</f>
        <v>23.25</v>
      </c>
      <c r="H52" s="44">
        <v>1</v>
      </c>
      <c r="M52" s="44"/>
      <c r="N52" s="44" t="s">
        <v>35</v>
      </c>
      <c r="O52" s="44" t="s">
        <v>36</v>
      </c>
      <c r="P52" s="44" t="s">
        <v>37</v>
      </c>
    </row>
    <row r="53" spans="1:16" ht="20" customHeight="1" x14ac:dyDescent="0.35">
      <c r="A53" s="39" t="s">
        <v>18</v>
      </c>
      <c r="B53" s="43">
        <v>15</v>
      </c>
      <c r="C53" s="44">
        <v>20</v>
      </c>
      <c r="D53" s="44">
        <v>41</v>
      </c>
      <c r="E53" s="49">
        <f>SQRT((Table7910[[#This Row],[Attr1]]-21.27)^2+(Table7910[[#This Row],[Attr2]]-16.27)^2+(Table7910[[#This Row],[Attr3]]-43.73)^2)</f>
        <v>7.7896533940862849</v>
      </c>
      <c r="F53" s="49">
        <f>SQRT((Table7910[[#This Row],[Attr1]]-15.6)^2+(Table7910[[#This Row],[Attr2]]-19.6)^2+(Table7910[[#This Row],[Attr3]]-25)^2)</f>
        <v>16.016241756417141</v>
      </c>
      <c r="G53" s="50">
        <f>SQRT((Table7910[[#This Row],[Attr1]]-28)^2+(Table7910[[#This Row],[Attr2]]-16.75)^2+(Table7910[[#This Row],[Attr3]]-31)^2)</f>
        <v>16.720122607205965</v>
      </c>
      <c r="H53" s="44">
        <v>1</v>
      </c>
      <c r="M53" s="44" t="s">
        <v>48</v>
      </c>
      <c r="N53" s="44">
        <v>21.27</v>
      </c>
      <c r="O53" s="44">
        <v>16.27</v>
      </c>
      <c r="P53" s="44">
        <v>43.73</v>
      </c>
    </row>
    <row r="54" spans="1:16" ht="20" customHeight="1" x14ac:dyDescent="0.35">
      <c r="A54" s="39" t="s">
        <v>19</v>
      </c>
      <c r="B54" s="47">
        <v>16</v>
      </c>
      <c r="C54" s="48">
        <v>20</v>
      </c>
      <c r="D54" s="48">
        <v>42</v>
      </c>
      <c r="E54" s="49">
        <f>SQRT((Table7910[[#This Row],[Attr1]]-21.27)^2+(Table7910[[#This Row],[Attr2]]-16.27)^2+(Table7910[[#This Row],[Attr3]]-43.73)^2)</f>
        <v>6.6842127434724867</v>
      </c>
      <c r="F54" s="49">
        <f>SQRT((Table7910[[#This Row],[Attr1]]-15.6)^2+(Table7910[[#This Row],[Attr2]]-19.6)^2+(Table7910[[#This Row],[Attr3]]-25)^2)</f>
        <v>17.009409160814492</v>
      </c>
      <c r="G54" s="50">
        <f>SQRT((Table7910[[#This Row],[Attr1]]-28)^2+(Table7910[[#This Row],[Attr2]]-16.75)^2+(Table7910[[#This Row],[Attr3]]-31)^2)</f>
        <v>16.600075301034028</v>
      </c>
      <c r="H54" s="44">
        <v>1</v>
      </c>
      <c r="M54" s="44" t="s">
        <v>49</v>
      </c>
      <c r="N54" s="44">
        <v>15.6</v>
      </c>
      <c r="O54" s="44">
        <v>19.600000000000001</v>
      </c>
      <c r="P54" s="44">
        <v>25</v>
      </c>
    </row>
    <row r="55" spans="1:16" ht="20" customHeight="1" x14ac:dyDescent="0.35">
      <c r="A55" s="39" t="s">
        <v>20</v>
      </c>
      <c r="B55" s="43">
        <v>16</v>
      </c>
      <c r="C55" s="44">
        <v>12</v>
      </c>
      <c r="D55" s="44">
        <v>49</v>
      </c>
      <c r="E55" s="49">
        <f>SQRT((Table7910[[#This Row],[Attr1]]-21.27)^2+(Table7910[[#This Row],[Attr2]]-16.27)^2+(Table7910[[#This Row],[Attr3]]-43.73)^2)</f>
        <v>8.5894528347270196</v>
      </c>
      <c r="F55" s="49">
        <f>SQRT((Table7910[[#This Row],[Attr1]]-15.6)^2+(Table7910[[#This Row],[Attr2]]-19.6)^2+(Table7910[[#This Row],[Attr3]]-25)^2)</f>
        <v>25.177767970969946</v>
      </c>
      <c r="G55" s="50">
        <f>SQRT((Table7910[[#This Row],[Attr1]]-28)^2+(Table7910[[#This Row],[Attr2]]-16.75)^2+(Table7910[[#This Row],[Attr3]]-31)^2)</f>
        <v>22.148645556782924</v>
      </c>
      <c r="H55" s="44">
        <v>1</v>
      </c>
      <c r="M55" s="44" t="s">
        <v>50</v>
      </c>
      <c r="N55" s="44">
        <v>28</v>
      </c>
      <c r="O55" s="44">
        <v>16.75</v>
      </c>
      <c r="P55" s="44">
        <v>31</v>
      </c>
    </row>
    <row r="56" spans="1:16" ht="20" customHeight="1" x14ac:dyDescent="0.35">
      <c r="A56" s="39" t="s">
        <v>21</v>
      </c>
      <c r="B56" s="43">
        <v>18</v>
      </c>
      <c r="C56" s="44">
        <v>19</v>
      </c>
      <c r="D56" s="44">
        <v>45</v>
      </c>
      <c r="E56" s="49">
        <f>SQRT((Table7910[[#This Row],[Attr1]]-21.27)^2+(Table7910[[#This Row],[Attr2]]-16.27)^2+(Table7910[[#This Row],[Attr3]]-43.73)^2)</f>
        <v>4.4450759273605227</v>
      </c>
      <c r="F56" s="49">
        <f>SQRT((Table7910[[#This Row],[Attr1]]-15.6)^2+(Table7910[[#This Row],[Attr2]]-19.6)^2+(Table7910[[#This Row],[Attr3]]-25)^2)</f>
        <v>20.15241920961352</v>
      </c>
      <c r="G56" s="50">
        <f>SQRT((Table7910[[#This Row],[Attr1]]-28)^2+(Table7910[[#This Row],[Attr2]]-16.75)^2+(Table7910[[#This Row],[Attr3]]-31)^2)</f>
        <v>17.351152699460634</v>
      </c>
      <c r="H56" s="44">
        <v>1</v>
      </c>
    </row>
    <row r="57" spans="1:16" ht="20" customHeight="1" x14ac:dyDescent="0.35">
      <c r="A57" s="39" t="s">
        <v>22</v>
      </c>
      <c r="B57" s="43">
        <v>22</v>
      </c>
      <c r="C57" s="44">
        <v>14</v>
      </c>
      <c r="D57" s="44">
        <v>45</v>
      </c>
      <c r="E57" s="49">
        <f>SQRT((Table7910[[#This Row],[Attr1]]-21.27)^2+(Table7910[[#This Row],[Attr2]]-16.27)^2+(Table7910[[#This Row],[Attr3]]-43.73)^2)</f>
        <v>2.7016106307164263</v>
      </c>
      <c r="F57" s="49">
        <f>SQRT((Table7910[[#This Row],[Attr1]]-15.6)^2+(Table7910[[#This Row],[Attr2]]-19.6)^2+(Table7910[[#This Row],[Attr3]]-25)^2)</f>
        <v>21.732924331529802</v>
      </c>
      <c r="G57" s="50">
        <f>SQRT((Table7910[[#This Row],[Attr1]]-28)^2+(Table7910[[#This Row],[Attr2]]-16.75)^2+(Table7910[[#This Row],[Attr3]]-31)^2)</f>
        <v>15.477806692164107</v>
      </c>
      <c r="H57" s="44">
        <v>1</v>
      </c>
    </row>
    <row r="58" spans="1:16" ht="20" customHeight="1" x14ac:dyDescent="0.35">
      <c r="A58" s="39" t="s">
        <v>23</v>
      </c>
      <c r="B58" s="43">
        <v>25</v>
      </c>
      <c r="C58" s="44">
        <v>15</v>
      </c>
      <c r="D58" s="44">
        <v>41</v>
      </c>
      <c r="E58" s="49">
        <f>SQRT((Table7910[[#This Row],[Attr1]]-21.27)^2+(Table7910[[#This Row],[Attr2]]-16.27)^2+(Table7910[[#This Row],[Attr3]]-43.73)^2)</f>
        <v>4.7936103304294546</v>
      </c>
      <c r="F58" s="49">
        <f>SQRT((Table7910[[#This Row],[Attr1]]-15.6)^2+(Table7910[[#This Row],[Attr2]]-19.6)^2+(Table7910[[#This Row],[Attr3]]-25)^2)</f>
        <v>19.118577352930842</v>
      </c>
      <c r="G58" s="50">
        <f>SQRT((Table7910[[#This Row],[Attr1]]-28)^2+(Table7910[[#This Row],[Attr2]]-16.75)^2+(Table7910[[#This Row],[Attr3]]-31)^2)</f>
        <v>10.585957679870065</v>
      </c>
      <c r="H58" s="44">
        <v>1</v>
      </c>
    </row>
    <row r="59" spans="1:16" ht="20" customHeight="1" x14ac:dyDescent="0.35">
      <c r="A59" s="39" t="s">
        <v>24</v>
      </c>
      <c r="B59" s="43">
        <v>25</v>
      </c>
      <c r="C59" s="44">
        <v>13</v>
      </c>
      <c r="D59" s="44">
        <v>38</v>
      </c>
      <c r="E59" s="49">
        <f>SQRT((Table7910[[#This Row],[Attr1]]-21.27)^2+(Table7910[[#This Row],[Attr2]]-16.27)^2+(Table7910[[#This Row],[Attr3]]-43.73)^2)</f>
        <v>7.5788323638935289</v>
      </c>
      <c r="F59" s="49">
        <f>SQRT((Table7910[[#This Row],[Attr1]]-15.6)^2+(Table7910[[#This Row],[Attr2]]-19.6)^2+(Table7910[[#This Row],[Attr3]]-25)^2)</f>
        <v>17.347045858012827</v>
      </c>
      <c r="G59" s="50">
        <f>SQRT((Table7910[[#This Row],[Attr1]]-28)^2+(Table7910[[#This Row],[Attr2]]-16.75)^2+(Table7910[[#This Row],[Attr3]]-31)^2)</f>
        <v>8.4889634231748232</v>
      </c>
      <c r="H59" s="44">
        <v>1</v>
      </c>
      <c r="M59" s="53" t="s">
        <v>14</v>
      </c>
      <c r="N59" s="53"/>
      <c r="O59" s="53"/>
      <c r="P59" s="53"/>
    </row>
    <row r="60" spans="1:16" ht="20" customHeight="1" x14ac:dyDescent="0.35">
      <c r="A60" s="39" t="s">
        <v>25</v>
      </c>
      <c r="B60" s="43">
        <v>25</v>
      </c>
      <c r="C60" s="44">
        <v>20</v>
      </c>
      <c r="D60" s="44">
        <v>38</v>
      </c>
      <c r="E60" s="49">
        <f>SQRT((Table7910[[#This Row],[Attr1]]-21.27)^2+(Table7910[[#This Row],[Attr2]]-16.27)^2+(Table7910[[#This Row],[Attr3]]-43.73)^2)</f>
        <v>7.7883695341194468</v>
      </c>
      <c r="F60" s="49">
        <f>SQRT((Table7910[[#This Row],[Attr1]]-15.6)^2+(Table7910[[#This Row],[Attr2]]-19.6)^2+(Table7910[[#This Row],[Attr3]]-25)^2)</f>
        <v>16.047429700734007</v>
      </c>
      <c r="G60" s="50">
        <f>SQRT((Table7910[[#This Row],[Attr1]]-28)^2+(Table7910[[#This Row],[Attr2]]-16.75)^2+(Table7910[[#This Row],[Attr3]]-31)^2)</f>
        <v>8.2802475808395979</v>
      </c>
      <c r="H60" s="44">
        <v>1</v>
      </c>
      <c r="M60" s="44"/>
      <c r="N60" s="44" t="s">
        <v>35</v>
      </c>
      <c r="O60" s="44" t="s">
        <v>36</v>
      </c>
      <c r="P60" s="44" t="s">
        <v>37</v>
      </c>
    </row>
    <row r="61" spans="1:16" ht="20" customHeight="1" x14ac:dyDescent="0.35">
      <c r="A61" s="39" t="s">
        <v>26</v>
      </c>
      <c r="B61" s="43">
        <v>28</v>
      </c>
      <c r="C61" s="44">
        <v>13</v>
      </c>
      <c r="D61" s="44">
        <v>44</v>
      </c>
      <c r="E61" s="49">
        <f>SQRT((Table7910[[#This Row],[Attr1]]-21.27)^2+(Table7910[[#This Row],[Attr2]]-16.27)^2+(Table7910[[#This Row],[Attr3]]-43.73)^2)</f>
        <v>7.4872358050217702</v>
      </c>
      <c r="F61" s="49">
        <f>SQRT((Table7910[[#This Row],[Attr1]]-15.6)^2+(Table7910[[#This Row],[Attr2]]-19.6)^2+(Table7910[[#This Row],[Attr3]]-25)^2)</f>
        <v>23.628795991332272</v>
      </c>
      <c r="G61" s="50">
        <f>SQRT((Table7910[[#This Row],[Attr1]]-28)^2+(Table7910[[#This Row],[Attr2]]-16.75)^2+(Table7910[[#This Row],[Attr3]]-31)^2)</f>
        <v>13.530059127734809</v>
      </c>
      <c r="H61" s="44">
        <v>1</v>
      </c>
      <c r="M61" s="44" t="s">
        <v>48</v>
      </c>
      <c r="N61" s="44">
        <v>21.27</v>
      </c>
      <c r="O61" s="44">
        <v>16.27</v>
      </c>
      <c r="P61" s="44">
        <v>43.73</v>
      </c>
    </row>
    <row r="62" spans="1:16" ht="20" customHeight="1" x14ac:dyDescent="0.35">
      <c r="A62" s="39" t="s">
        <v>38</v>
      </c>
      <c r="B62" s="43">
        <v>29</v>
      </c>
      <c r="C62" s="44">
        <v>13</v>
      </c>
      <c r="D62" s="44">
        <v>48</v>
      </c>
      <c r="E62" s="49">
        <f>SQRT((Table7910[[#This Row],[Attr1]]-21.27)^2+(Table7910[[#This Row],[Attr2]]-16.27)^2+(Table7910[[#This Row],[Attr3]]-43.73)^2)</f>
        <v>9.4169368692797359</v>
      </c>
      <c r="F62" s="49">
        <f>SQRT((Table7910[[#This Row],[Attr1]]-15.6)^2+(Table7910[[#This Row],[Attr2]]-19.6)^2+(Table7910[[#This Row],[Attr3]]-25)^2)</f>
        <v>27.424806289197377</v>
      </c>
      <c r="G62" s="50">
        <f>SQRT((Table7910[[#This Row],[Attr1]]-28)^2+(Table7910[[#This Row],[Attr2]]-16.75)^2+(Table7910[[#This Row],[Attr3]]-31)^2)</f>
        <v>17.437387992471809</v>
      </c>
      <c r="H62" s="44">
        <v>1</v>
      </c>
      <c r="M62" s="44" t="s">
        <v>49</v>
      </c>
      <c r="N62" s="44">
        <v>15.6</v>
      </c>
      <c r="O62" s="44">
        <v>19.600000000000001</v>
      </c>
      <c r="P62" s="44">
        <v>25</v>
      </c>
    </row>
    <row r="63" spans="1:16" ht="20" customHeight="1" x14ac:dyDescent="0.35">
      <c r="A63" s="39" t="s">
        <v>39</v>
      </c>
      <c r="B63" s="43">
        <v>12</v>
      </c>
      <c r="C63" s="44">
        <v>14</v>
      </c>
      <c r="D63" s="44">
        <v>33</v>
      </c>
      <c r="E63" s="49">
        <f>SQRT((Table7910[[#This Row],[Attr1]]-21.27)^2+(Table7910[[#This Row],[Attr2]]-16.27)^2+(Table7910[[#This Row],[Attr3]]-43.73)^2)</f>
        <v>14.360316848872101</v>
      </c>
      <c r="F63" s="49">
        <f>SQRT((Table7910[[#This Row],[Attr1]]-15.6)^2+(Table7910[[#This Row],[Attr2]]-19.6)^2+(Table7910[[#This Row],[Attr3]]-25)^2)</f>
        <v>10.40768946500615</v>
      </c>
      <c r="G63" s="50">
        <f>SQRT((Table7910[[#This Row],[Attr1]]-28)^2+(Table7910[[#This Row],[Attr2]]-16.75)^2+(Table7910[[#This Row],[Attr3]]-31)^2)</f>
        <v>16.357337802955591</v>
      </c>
      <c r="H63" s="44">
        <v>2</v>
      </c>
      <c r="M63" s="44" t="s">
        <v>50</v>
      </c>
      <c r="N63" s="44">
        <v>28</v>
      </c>
      <c r="O63" s="44">
        <v>16.75</v>
      </c>
      <c r="P63" s="44">
        <v>31</v>
      </c>
    </row>
    <row r="64" spans="1:16" ht="20" customHeight="1" x14ac:dyDescent="0.35">
      <c r="A64" s="39" t="s">
        <v>40</v>
      </c>
      <c r="B64" s="43">
        <v>11</v>
      </c>
      <c r="C64" s="44">
        <v>21</v>
      </c>
      <c r="D64" s="44">
        <v>22</v>
      </c>
      <c r="E64" s="49">
        <f>SQRT((Table7910[[#This Row],[Attr1]]-21.27)^2+(Table7910[[#This Row],[Attr2]]-16.27)^2+(Table7910[[#This Row],[Attr3]]-43.73)^2)</f>
        <v>24.495687375536125</v>
      </c>
      <c r="F64" s="49">
        <f>SQRT((Table7910[[#This Row],[Attr1]]-15.6)^2+(Table7910[[#This Row],[Attr2]]-19.6)^2+(Table7910[[#This Row],[Attr3]]-25)^2)</f>
        <v>5.6674509261219006</v>
      </c>
      <c r="G64" s="50">
        <f>SQRT((Table7910[[#This Row],[Attr1]]-28)^2+(Table7910[[#This Row],[Attr2]]-16.75)^2+(Table7910[[#This Row],[Attr3]]-31)^2)</f>
        <v>19.69930201809191</v>
      </c>
      <c r="H64" s="44">
        <v>2</v>
      </c>
    </row>
    <row r="65" spans="1:8" ht="20" customHeight="1" x14ac:dyDescent="0.35">
      <c r="A65" s="39" t="s">
        <v>41</v>
      </c>
      <c r="B65" s="43">
        <v>13</v>
      </c>
      <c r="C65" s="44">
        <v>22</v>
      </c>
      <c r="D65" s="44">
        <v>24</v>
      </c>
      <c r="E65" s="49">
        <f>SQRT((Table7910[[#This Row],[Attr1]]-21.27)^2+(Table7910[[#This Row],[Attr2]]-16.27)^2+(Table7910[[#This Row],[Attr3]]-43.73)^2)</f>
        <v>22.147205241293989</v>
      </c>
      <c r="F65" s="49">
        <f>SQRT((Table7910[[#This Row],[Attr1]]-15.6)^2+(Table7910[[#This Row],[Attr2]]-19.6)^2+(Table7910[[#This Row],[Attr3]]-25)^2)</f>
        <v>3.6769552621700461</v>
      </c>
      <c r="G65" s="50">
        <f>SQRT((Table7910[[#This Row],[Attr1]]-28)^2+(Table7910[[#This Row],[Attr2]]-16.75)^2+(Table7910[[#This Row],[Attr3]]-31)^2)</f>
        <v>17.365554986812256</v>
      </c>
      <c r="H65" s="44">
        <v>2</v>
      </c>
    </row>
    <row r="66" spans="1:8" ht="20" customHeight="1" x14ac:dyDescent="0.35">
      <c r="A66" s="39" t="s">
        <v>42</v>
      </c>
      <c r="B66" s="43">
        <v>19</v>
      </c>
      <c r="C66" s="44">
        <v>23</v>
      </c>
      <c r="D66" s="44">
        <v>23</v>
      </c>
      <c r="E66" s="49">
        <f>SQRT((Table7910[[#This Row],[Attr1]]-21.27)^2+(Table7910[[#This Row],[Attr2]]-16.27)^2+(Table7910[[#This Row],[Attr3]]-43.73)^2)</f>
        <v>21.912980171578667</v>
      </c>
      <c r="F66" s="49">
        <f>SQRT((Table7910[[#This Row],[Attr1]]-15.6)^2+(Table7910[[#This Row],[Attr2]]-19.6)^2+(Table7910[[#This Row],[Attr3]]-25)^2)</f>
        <v>5.2076866265166135</v>
      </c>
      <c r="G66" s="50">
        <f>SQRT((Table7910[[#This Row],[Attr1]]-28)^2+(Table7910[[#This Row],[Attr2]]-16.75)^2+(Table7910[[#This Row],[Attr3]]-31)^2)</f>
        <v>13.566963551215135</v>
      </c>
      <c r="H66" s="44">
        <v>2</v>
      </c>
    </row>
    <row r="67" spans="1:8" ht="20" customHeight="1" x14ac:dyDescent="0.35">
      <c r="A67" s="39" t="s">
        <v>43</v>
      </c>
      <c r="B67" s="47">
        <v>23</v>
      </c>
      <c r="C67" s="48">
        <v>18</v>
      </c>
      <c r="D67" s="48">
        <v>23</v>
      </c>
      <c r="E67" s="49">
        <f>SQRT((Table7910[[#This Row],[Attr1]]-21.27)^2+(Table7910[[#This Row],[Attr2]]-16.27)^2+(Table7910[[#This Row],[Attr3]]-43.73)^2)</f>
        <v>20.873876017644633</v>
      </c>
      <c r="F67" s="49">
        <f>SQRT((Table7910[[#This Row],[Attr1]]-15.6)^2+(Table7910[[#This Row],[Attr2]]-19.6)^2+(Table7910[[#This Row],[Attr3]]-25)^2)</f>
        <v>7.8307087801807578</v>
      </c>
      <c r="G67" s="50">
        <f>SQRT((Table7910[[#This Row],[Attr1]]-28)^2+(Table7910[[#This Row],[Attr2]]-16.75)^2+(Table7910[[#This Row],[Attr3]]-31)^2)</f>
        <v>9.5164331553371397</v>
      </c>
      <c r="H67" s="44">
        <v>2</v>
      </c>
    </row>
    <row r="68" spans="1:8" ht="20" customHeight="1" x14ac:dyDescent="0.35">
      <c r="A68" s="39" t="s">
        <v>44</v>
      </c>
      <c r="B68" s="43">
        <v>27</v>
      </c>
      <c r="C68" s="44">
        <v>12</v>
      </c>
      <c r="D68" s="44">
        <v>27</v>
      </c>
      <c r="E68" s="49">
        <f>SQRT((Table7910[[#This Row],[Attr1]]-21.27)^2+(Table7910[[#This Row],[Attr2]]-16.27)^2+(Table7910[[#This Row],[Attr3]]-43.73)^2)</f>
        <v>18.192270336601748</v>
      </c>
      <c r="F68" s="49">
        <f>SQRT((Table7910[[#This Row],[Attr1]]-15.6)^2+(Table7910[[#This Row],[Attr2]]-19.6)^2+(Table7910[[#This Row],[Attr3]]-25)^2)</f>
        <v>13.846299144536783</v>
      </c>
      <c r="G68" s="50">
        <f>SQRT((Table7910[[#This Row],[Attr1]]-28)^2+(Table7910[[#This Row],[Attr2]]-16.75)^2+(Table7910[[#This Row],[Attr3]]-31)^2)</f>
        <v>6.2898728127045622</v>
      </c>
      <c r="H68" s="44">
        <v>3</v>
      </c>
    </row>
    <row r="69" spans="1:8" ht="20" customHeight="1" x14ac:dyDescent="0.35">
      <c r="A69" s="39" t="s">
        <v>45</v>
      </c>
      <c r="B69" s="47">
        <v>27</v>
      </c>
      <c r="C69" s="48">
        <v>14</v>
      </c>
      <c r="D69" s="48">
        <v>26</v>
      </c>
      <c r="E69" s="49">
        <f>SQRT((Table7910[[#This Row],[Attr1]]-21.27)^2+(Table7910[[#This Row],[Attr2]]-16.27)^2+(Table7910[[#This Row],[Attr3]]-43.73)^2)</f>
        <v>18.770687254333545</v>
      </c>
      <c r="F69" s="49">
        <f>SQRT((Table7910[[#This Row],[Attr1]]-15.6)^2+(Table7910[[#This Row],[Attr2]]-19.6)^2+(Table7910[[#This Row],[Attr3]]-25)^2)</f>
        <v>12.74048664690639</v>
      </c>
      <c r="G69" s="50">
        <f>SQRT((Table7910[[#This Row],[Attr1]]-28)^2+(Table7910[[#This Row],[Attr2]]-16.75)^2+(Table7910[[#This Row],[Attr3]]-31)^2)</f>
        <v>5.7933151131282337</v>
      </c>
      <c r="H69" s="44">
        <v>3</v>
      </c>
    </row>
    <row r="70" spans="1:8" ht="20" customHeight="1" x14ac:dyDescent="0.35">
      <c r="A70" s="39" t="s">
        <v>47</v>
      </c>
      <c r="B70" s="45">
        <v>28</v>
      </c>
      <c r="C70" s="46">
        <v>17</v>
      </c>
      <c r="D70" s="46">
        <v>36</v>
      </c>
      <c r="E70" s="51">
        <f>SQRT((Table7910[[#This Row],[Attr1]]-21.27)^2+(Table7910[[#This Row],[Attr2]]-16.27)^2+(Table7910[[#This Row],[Attr3]]-43.73)^2)</f>
        <v>10.27514963394694</v>
      </c>
      <c r="F70" s="51">
        <f>SQRT((Table7910[[#This Row],[Attr1]]-15.6)^2+(Table7910[[#This Row],[Attr2]]-19.6)^2+(Table7910[[#This Row],[Attr3]]-25)^2)</f>
        <v>16.778557744931476</v>
      </c>
      <c r="G70" s="52">
        <f>SQRT((Table7910[[#This Row],[Attr1]]-28)^2+(Table7910[[#This Row],[Attr2]]-16.75)^2+(Table7910[[#This Row],[Attr3]]-31)^2)</f>
        <v>5.0062460986251969</v>
      </c>
      <c r="H70" s="44">
        <v>3</v>
      </c>
    </row>
    <row r="71" spans="1:8" ht="20" customHeight="1" x14ac:dyDescent="0.35">
      <c r="A71" s="39" t="s">
        <v>46</v>
      </c>
      <c r="B71" s="45">
        <v>30</v>
      </c>
      <c r="C71" s="46">
        <v>24</v>
      </c>
      <c r="D71" s="46">
        <v>35</v>
      </c>
      <c r="E71" s="51">
        <f>SQRT((Table7910[[#This Row],[Attr1]]-21.27)^2+(Table7910[[#This Row],[Attr2]]-16.27)^2+(Table7910[[#This Row],[Attr3]]-43.73)^2)</f>
        <v>14.566355069131053</v>
      </c>
      <c r="F71" s="51">
        <f>SQRT((Table7910[[#This Row],[Attr1]]-15.6)^2+(Table7910[[#This Row],[Attr2]]-19.6)^2+(Table7910[[#This Row],[Attr3]]-25)^2)</f>
        <v>18.075397644312005</v>
      </c>
      <c r="G71" s="52">
        <f>SQRT((Table7910[[#This Row],[Attr1]]-28)^2+(Table7910[[#This Row],[Attr2]]-16.75)^2+(Table7910[[#This Row],[Attr3]]-31)^2)</f>
        <v>8.5183625187004104</v>
      </c>
      <c r="H71" s="44">
        <v>3</v>
      </c>
    </row>
  </sheetData>
  <mergeCells count="4">
    <mergeCell ref="J3:M3"/>
    <mergeCell ref="M26:P26"/>
    <mergeCell ref="M51:P51"/>
    <mergeCell ref="M59:P5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D62-9F20-46FB-BD0A-4EB9980B24B5}">
  <dimension ref="A1:R64"/>
  <sheetViews>
    <sheetView topLeftCell="D67" zoomScale="130" zoomScaleNormal="130" workbookViewId="0">
      <selection activeCell="J83" sqref="J83"/>
    </sheetView>
  </sheetViews>
  <sheetFormatPr defaultRowHeight="14.5" x14ac:dyDescent="0.35"/>
  <cols>
    <col min="1" max="1" width="9.81640625" bestFit="1" customWidth="1"/>
    <col min="2" max="2" width="10.90625" customWidth="1"/>
    <col min="3" max="3" width="14.6328125" customWidth="1"/>
    <col min="7" max="8" width="9.81640625" style="23" bestFit="1" customWidth="1"/>
    <col min="9" max="17" width="8.6328125" style="23" bestFit="1" customWidth="1"/>
  </cols>
  <sheetData>
    <row r="1" spans="1:18" x14ac:dyDescent="0.35">
      <c r="A1" s="1" t="s">
        <v>16</v>
      </c>
      <c r="B1" s="2" t="s">
        <v>2</v>
      </c>
      <c r="C1" s="9" t="s">
        <v>3</v>
      </c>
    </row>
    <row r="2" spans="1:18" x14ac:dyDescent="0.35">
      <c r="A2" s="3" t="s">
        <v>17</v>
      </c>
      <c r="B2" s="3">
        <v>0.57259463065587912</v>
      </c>
      <c r="C2" s="4">
        <v>0.89224937025216278</v>
      </c>
      <c r="G2" s="24"/>
      <c r="H2" s="24" t="s">
        <v>17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22</v>
      </c>
      <c r="N2" s="24" t="s">
        <v>23</v>
      </c>
      <c r="O2" s="24" t="s">
        <v>24</v>
      </c>
      <c r="P2" s="24" t="s">
        <v>25</v>
      </c>
      <c r="Q2" s="24" t="s">
        <v>26</v>
      </c>
    </row>
    <row r="3" spans="1:18" x14ac:dyDescent="0.35">
      <c r="A3" s="3" t="s">
        <v>18</v>
      </c>
      <c r="B3" s="3">
        <v>0.18734041558852588</v>
      </c>
      <c r="C3" s="4">
        <v>0.96348833764270203</v>
      </c>
      <c r="G3" s="24" t="s">
        <v>17</v>
      </c>
      <c r="H3" s="27">
        <v>0</v>
      </c>
      <c r="I3" s="27">
        <v>0.39178540133858075</v>
      </c>
      <c r="J3" s="27">
        <v>0.64966767575995676</v>
      </c>
      <c r="K3" s="27">
        <v>0.39010587822469756</v>
      </c>
      <c r="L3" s="27">
        <v>0.8088660854276486</v>
      </c>
      <c r="M3" s="27">
        <v>0.37188818252327166</v>
      </c>
      <c r="N3" s="27">
        <v>0.59341369653570752</v>
      </c>
      <c r="O3" s="27">
        <v>0.26332277579727775</v>
      </c>
      <c r="P3" s="27">
        <v>0.41371268258824612</v>
      </c>
      <c r="Q3" s="27">
        <v>0.38</v>
      </c>
    </row>
    <row r="4" spans="1:18" x14ac:dyDescent="0.35">
      <c r="A4" s="3" t="s">
        <v>19</v>
      </c>
      <c r="B4" s="3">
        <v>0.3035047550772072</v>
      </c>
      <c r="C4" s="4">
        <v>0.30092988994697345</v>
      </c>
      <c r="G4" s="24" t="s">
        <v>18</v>
      </c>
      <c r="H4" s="27">
        <v>0.39178540133858075</v>
      </c>
      <c r="I4" s="27">
        <v>0</v>
      </c>
      <c r="J4" s="27">
        <v>0.67266473847067021</v>
      </c>
      <c r="K4" s="27">
        <v>0.76754420116252886</v>
      </c>
      <c r="L4" s="27">
        <v>0.84444860352953544</v>
      </c>
      <c r="M4" s="27">
        <v>0.55110000000000003</v>
      </c>
      <c r="N4" s="27">
        <v>0.77193152383957375</v>
      </c>
      <c r="O4" s="27">
        <v>0.2823</v>
      </c>
      <c r="P4" s="28">
        <v>4.4215220500848106E-2</v>
      </c>
      <c r="Q4" s="27">
        <v>6.5299999999999997E-2</v>
      </c>
    </row>
    <row r="5" spans="1:18" x14ac:dyDescent="0.35">
      <c r="A5" s="3" t="s">
        <v>20</v>
      </c>
      <c r="B5" s="3">
        <v>0.95485625423118292</v>
      </c>
      <c r="C5" s="4">
        <v>0.97008668371450757</v>
      </c>
      <c r="G5" s="24" t="s">
        <v>19</v>
      </c>
      <c r="H5" s="27">
        <v>0.64966767575995676</v>
      </c>
      <c r="I5" s="27">
        <v>0.67266473847067021</v>
      </c>
      <c r="J5" s="27">
        <v>0</v>
      </c>
      <c r="K5" s="27">
        <v>0.93382524601521555</v>
      </c>
      <c r="L5" s="27">
        <v>0.17324066990904499</v>
      </c>
      <c r="M5" s="27">
        <v>0.38577402753148943</v>
      </c>
      <c r="N5" s="27">
        <v>0.2764963103326587</v>
      </c>
      <c r="O5" s="27">
        <v>0.4415</v>
      </c>
      <c r="P5" s="27">
        <v>0.6435488059670037</v>
      </c>
      <c r="Q5" s="27">
        <v>0.60760000000000003</v>
      </c>
    </row>
    <row r="6" spans="1:18" x14ac:dyDescent="0.35">
      <c r="A6" s="3" t="s">
        <v>21</v>
      </c>
      <c r="B6" s="3">
        <v>0.3083665935071308</v>
      </c>
      <c r="C6" s="4">
        <v>0.12775745496491286</v>
      </c>
      <c r="G6" s="24" t="s">
        <v>20</v>
      </c>
      <c r="H6" s="27">
        <v>0.39010587822469756</v>
      </c>
      <c r="I6" s="27">
        <v>0.76754420116252886</v>
      </c>
      <c r="J6" s="27">
        <v>0.93382524601521555</v>
      </c>
      <c r="K6" s="27">
        <v>0</v>
      </c>
      <c r="L6" s="27">
        <v>1.0618226834217599</v>
      </c>
      <c r="M6" s="27">
        <v>0.55912215662881026</v>
      </c>
      <c r="N6" s="27">
        <v>0.76879001956406523</v>
      </c>
      <c r="O6" s="27">
        <v>0.63900000000000001</v>
      </c>
      <c r="P6" s="27">
        <v>0.7954</v>
      </c>
      <c r="Q6" s="27">
        <v>0.76519999999999999</v>
      </c>
    </row>
    <row r="7" spans="1:18" x14ac:dyDescent="0.35">
      <c r="A7" s="3" t="s">
        <v>22</v>
      </c>
      <c r="B7" s="3">
        <v>0.61878178482403079</v>
      </c>
      <c r="C7" s="4">
        <v>0.52324047186310008</v>
      </c>
      <c r="G7" s="24" t="s">
        <v>21</v>
      </c>
      <c r="H7" s="27">
        <v>0.8088660854276486</v>
      </c>
      <c r="I7" s="27">
        <v>0.84444860352953544</v>
      </c>
      <c r="J7" s="27">
        <v>0.17324066990904499</v>
      </c>
      <c r="K7" s="27">
        <v>1.0618226834217599</v>
      </c>
      <c r="L7" s="27">
        <v>0</v>
      </c>
      <c r="M7" s="27">
        <v>0.5027568076666884</v>
      </c>
      <c r="N7" s="27">
        <v>0.32103692500231634</v>
      </c>
      <c r="O7" s="27">
        <v>0.61325437465984645</v>
      </c>
      <c r="P7" s="27">
        <v>0.81416983802647469</v>
      </c>
      <c r="Q7" s="27">
        <v>0.77927040977128625</v>
      </c>
    </row>
    <row r="8" spans="1:18" x14ac:dyDescent="0.35">
      <c r="A8" s="3" t="s">
        <v>23</v>
      </c>
      <c r="B8" s="3">
        <v>0.5799934799090718</v>
      </c>
      <c r="C8" s="4">
        <v>0.29888180097835981</v>
      </c>
      <c r="G8" s="24" t="s">
        <v>22</v>
      </c>
      <c r="H8" s="27">
        <v>0.37188818252327166</v>
      </c>
      <c r="I8" s="27">
        <v>0.55110000000000003</v>
      </c>
      <c r="J8" s="27">
        <v>0.38577402753148943</v>
      </c>
      <c r="K8" s="27">
        <v>0.55912215662881026</v>
      </c>
      <c r="L8" s="27">
        <v>0.5027568076666884</v>
      </c>
      <c r="M8" s="27">
        <v>0</v>
      </c>
      <c r="N8" s="27">
        <v>0.2276</v>
      </c>
      <c r="O8" s="27">
        <v>0.33810000000000001</v>
      </c>
      <c r="P8" s="27">
        <v>0.61170000000000002</v>
      </c>
      <c r="Q8" s="27">
        <v>0.5675</v>
      </c>
    </row>
    <row r="9" spans="1:18" x14ac:dyDescent="0.35">
      <c r="A9" s="3" t="s">
        <v>24</v>
      </c>
      <c r="B9" s="3">
        <v>0.35848884474882814</v>
      </c>
      <c r="C9" s="4">
        <v>0.73896011200257949</v>
      </c>
      <c r="G9" s="24" t="s">
        <v>23</v>
      </c>
      <c r="H9" s="27">
        <v>0.59341369653570752</v>
      </c>
      <c r="I9" s="27">
        <v>0.77193152383957375</v>
      </c>
      <c r="J9" s="27">
        <v>0.2764963103326587</v>
      </c>
      <c r="K9" s="27">
        <v>0.76879001956406523</v>
      </c>
      <c r="L9" s="27">
        <v>0.32103692500231634</v>
      </c>
      <c r="M9" s="27">
        <v>0.2276</v>
      </c>
      <c r="N9" s="27">
        <v>0</v>
      </c>
      <c r="O9" s="27">
        <v>0.49259999999999998</v>
      </c>
      <c r="P9" s="27">
        <v>0.75639999999999996</v>
      </c>
      <c r="Q9" s="27">
        <v>0.71350000000000002</v>
      </c>
    </row>
    <row r="10" spans="1:18" x14ac:dyDescent="0.35">
      <c r="A10" s="3" t="s">
        <v>25</v>
      </c>
      <c r="B10" s="3">
        <v>0.16046268726657331</v>
      </c>
      <c r="C10" s="4">
        <v>0.92838031228965878</v>
      </c>
      <c r="G10" s="24" t="s">
        <v>24</v>
      </c>
      <c r="H10" s="27">
        <v>0.26332277579727775</v>
      </c>
      <c r="I10" s="27">
        <v>0.2823</v>
      </c>
      <c r="J10" s="27">
        <v>0.4415</v>
      </c>
      <c r="K10" s="27">
        <v>0.63900000000000001</v>
      </c>
      <c r="L10" s="27">
        <v>0.61325437465984645</v>
      </c>
      <c r="M10" s="27">
        <v>0.33810000000000001</v>
      </c>
      <c r="N10" s="27">
        <v>0.49259999999999998</v>
      </c>
      <c r="O10" s="27">
        <v>0</v>
      </c>
      <c r="P10" s="27">
        <v>0.27400000000000002</v>
      </c>
      <c r="Q10" s="27">
        <v>0.22969999999999999</v>
      </c>
    </row>
    <row r="11" spans="1:18" x14ac:dyDescent="0.35">
      <c r="A11" s="3" t="s">
        <v>26</v>
      </c>
      <c r="B11" s="3">
        <v>0.19303003033501265</v>
      </c>
      <c r="C11" s="4">
        <v>0.89844536115051821</v>
      </c>
      <c r="G11" s="24" t="s">
        <v>25</v>
      </c>
      <c r="H11" s="27">
        <v>0.41371268258824612</v>
      </c>
      <c r="I11" s="28">
        <v>4.4215220500848106E-2</v>
      </c>
      <c r="J11" s="27">
        <v>0.6435488059670037</v>
      </c>
      <c r="K11" s="27">
        <v>0.7954</v>
      </c>
      <c r="L11" s="27">
        <v>0.81416983802647469</v>
      </c>
      <c r="M11" s="27">
        <v>0.61170000000000002</v>
      </c>
      <c r="N11" s="27">
        <v>0.75639999999999996</v>
      </c>
      <c r="O11" s="27">
        <v>0.27400000000000002</v>
      </c>
      <c r="P11" s="27">
        <v>0</v>
      </c>
      <c r="Q11" s="28">
        <v>4.4234976367577693E-2</v>
      </c>
    </row>
    <row r="12" spans="1:18" x14ac:dyDescent="0.35">
      <c r="G12" s="24" t="s">
        <v>26</v>
      </c>
      <c r="H12" s="27">
        <v>0.38</v>
      </c>
      <c r="I12" s="27">
        <v>6.5299999999999997E-2</v>
      </c>
      <c r="J12" s="27">
        <v>0.60760000000000003</v>
      </c>
      <c r="K12" s="27">
        <v>0.76519999999999999</v>
      </c>
      <c r="L12" s="27">
        <v>0.77927040977128625</v>
      </c>
      <c r="M12" s="27">
        <v>0.5675</v>
      </c>
      <c r="N12" s="27">
        <v>0.71350000000000002</v>
      </c>
      <c r="O12" s="27">
        <v>0.22969999999999999</v>
      </c>
      <c r="P12" s="28">
        <v>4.4234976367577693E-2</v>
      </c>
      <c r="Q12" s="27">
        <v>0</v>
      </c>
      <c r="R12" s="26"/>
    </row>
    <row r="16" spans="1:18" x14ac:dyDescent="0.35">
      <c r="B16" s="25"/>
      <c r="C16" s="25"/>
      <c r="G16" s="24"/>
      <c r="H16" s="24" t="s">
        <v>17</v>
      </c>
      <c r="I16" s="24" t="s">
        <v>19</v>
      </c>
      <c r="J16" s="24" t="s">
        <v>20</v>
      </c>
      <c r="K16" s="24" t="s">
        <v>21</v>
      </c>
      <c r="L16" s="24" t="s">
        <v>22</v>
      </c>
      <c r="M16" s="24" t="s">
        <v>23</v>
      </c>
      <c r="N16" s="24" t="s">
        <v>24</v>
      </c>
      <c r="O16" s="29" t="s">
        <v>27</v>
      </c>
      <c r="P16" s="30"/>
    </row>
    <row r="17" spans="7:16" x14ac:dyDescent="0.35">
      <c r="G17" s="24" t="s">
        <v>17</v>
      </c>
      <c r="H17" s="27">
        <v>0</v>
      </c>
      <c r="I17" s="27">
        <v>0.64966767575995676</v>
      </c>
      <c r="J17" s="27">
        <v>0.39010587822469756</v>
      </c>
      <c r="K17" s="27">
        <v>0.8088660854276486</v>
      </c>
      <c r="L17" s="27">
        <v>0.37188818252327166</v>
      </c>
      <c r="M17" s="27">
        <v>0.59341369653570752</v>
      </c>
      <c r="N17" s="27">
        <v>0.26332277579727775</v>
      </c>
      <c r="O17" s="31">
        <v>0.38</v>
      </c>
      <c r="P17" s="30"/>
    </row>
    <row r="18" spans="7:16" x14ac:dyDescent="0.35">
      <c r="G18" s="24" t="s">
        <v>19</v>
      </c>
      <c r="H18" s="27">
        <v>0.64966767575995676</v>
      </c>
      <c r="I18" s="27">
        <v>0</v>
      </c>
      <c r="J18" s="27">
        <v>0.93382524601521555</v>
      </c>
      <c r="K18" s="28">
        <v>0.17324066990904499</v>
      </c>
      <c r="L18" s="27">
        <v>0.38577402753148943</v>
      </c>
      <c r="M18" s="27">
        <v>0.2764963103326587</v>
      </c>
      <c r="N18" s="27">
        <v>0.4415</v>
      </c>
      <c r="O18" s="31">
        <v>0.60799999999999998</v>
      </c>
      <c r="P18" s="30"/>
    </row>
    <row r="19" spans="7:16" x14ac:dyDescent="0.35">
      <c r="G19" s="24" t="s">
        <v>20</v>
      </c>
      <c r="H19" s="27">
        <v>0.39010587822469756</v>
      </c>
      <c r="I19" s="27">
        <v>0.93382524601521555</v>
      </c>
      <c r="J19" s="27">
        <v>0</v>
      </c>
      <c r="K19" s="27">
        <v>1.0618226834217599</v>
      </c>
      <c r="L19" s="27">
        <v>0.55912215662881026</v>
      </c>
      <c r="M19" s="27">
        <v>0.76879001956406523</v>
      </c>
      <c r="N19" s="27">
        <v>0.63900000000000001</v>
      </c>
      <c r="O19" s="31">
        <v>0.76500000000000001</v>
      </c>
      <c r="P19" s="30"/>
    </row>
    <row r="20" spans="7:16" x14ac:dyDescent="0.35">
      <c r="G20" s="24" t="s">
        <v>21</v>
      </c>
      <c r="H20" s="27">
        <v>0.8088660854276486</v>
      </c>
      <c r="I20" s="28">
        <v>0.17324066990904499</v>
      </c>
      <c r="J20" s="27">
        <v>1.0618226834217599</v>
      </c>
      <c r="K20" s="27">
        <v>0</v>
      </c>
      <c r="L20" s="27">
        <v>0.5027568076666884</v>
      </c>
      <c r="M20" s="27">
        <v>0.32103692500231634</v>
      </c>
      <c r="N20" s="27">
        <v>0.61325437465984645</v>
      </c>
      <c r="O20" s="31">
        <v>0.77900000000000003</v>
      </c>
      <c r="P20" s="30"/>
    </row>
    <row r="21" spans="7:16" x14ac:dyDescent="0.35">
      <c r="G21" s="24" t="s">
        <v>22</v>
      </c>
      <c r="H21" s="27">
        <v>0.37188818252327166</v>
      </c>
      <c r="I21" s="27">
        <v>0.38577402753148943</v>
      </c>
      <c r="J21" s="27">
        <v>0.55912215662881026</v>
      </c>
      <c r="K21" s="27">
        <v>0.5027568076666884</v>
      </c>
      <c r="L21" s="27">
        <v>0</v>
      </c>
      <c r="M21" s="27">
        <v>0.2276</v>
      </c>
      <c r="N21" s="27">
        <v>0.33810000000000001</v>
      </c>
      <c r="O21" s="31">
        <v>0.55100000000000005</v>
      </c>
      <c r="P21" s="30"/>
    </row>
    <row r="22" spans="7:16" x14ac:dyDescent="0.35">
      <c r="G22" s="24" t="s">
        <v>23</v>
      </c>
      <c r="H22" s="27">
        <v>0.59341369653570752</v>
      </c>
      <c r="I22" s="27">
        <v>0.2764963103326587</v>
      </c>
      <c r="J22" s="27">
        <v>0.76879001956406523</v>
      </c>
      <c r="K22" s="27">
        <v>0.32103692500231634</v>
      </c>
      <c r="L22" s="27">
        <v>0.2276</v>
      </c>
      <c r="M22" s="27">
        <v>0</v>
      </c>
      <c r="N22" s="27">
        <v>0.49259999999999998</v>
      </c>
      <c r="O22" s="31">
        <v>0.71399999999999997</v>
      </c>
      <c r="P22" s="30"/>
    </row>
    <row r="23" spans="7:16" x14ac:dyDescent="0.35">
      <c r="G23" s="24" t="s">
        <v>24</v>
      </c>
      <c r="H23" s="27">
        <v>0.26332277579727775</v>
      </c>
      <c r="I23" s="27">
        <v>0.4415</v>
      </c>
      <c r="J23" s="27">
        <v>0.63900000000000001</v>
      </c>
      <c r="K23" s="27">
        <v>0.61325437465984645</v>
      </c>
      <c r="L23" s="27">
        <v>0.33810000000000001</v>
      </c>
      <c r="M23" s="27">
        <v>0.49259999999999998</v>
      </c>
      <c r="N23" s="27">
        <v>0</v>
      </c>
      <c r="O23" s="31">
        <v>0.23</v>
      </c>
      <c r="P23" s="30"/>
    </row>
    <row r="24" spans="7:16" x14ac:dyDescent="0.35">
      <c r="G24" s="24" t="s">
        <v>27</v>
      </c>
      <c r="H24" s="31">
        <v>0.38</v>
      </c>
      <c r="I24" s="31">
        <v>0.60799999999999998</v>
      </c>
      <c r="J24" s="31">
        <v>0.76500000000000001</v>
      </c>
      <c r="K24" s="31">
        <v>0.77900000000000003</v>
      </c>
      <c r="L24" s="31">
        <v>0.55100000000000005</v>
      </c>
      <c r="M24" s="31">
        <v>0.71399999999999997</v>
      </c>
      <c r="N24" s="31">
        <v>0.23</v>
      </c>
      <c r="O24" s="31">
        <v>0</v>
      </c>
      <c r="P24" s="30"/>
    </row>
    <row r="27" spans="7:16" x14ac:dyDescent="0.35">
      <c r="G27" s="24"/>
      <c r="H27" s="24" t="s">
        <v>17</v>
      </c>
      <c r="I27" s="24" t="s">
        <v>28</v>
      </c>
      <c r="J27" s="24" t="s">
        <v>20</v>
      </c>
      <c r="K27" s="24" t="s">
        <v>22</v>
      </c>
      <c r="L27" s="24" t="s">
        <v>23</v>
      </c>
      <c r="M27" s="24" t="s">
        <v>24</v>
      </c>
      <c r="N27" s="24" t="s">
        <v>27</v>
      </c>
    </row>
    <row r="28" spans="7:16" x14ac:dyDescent="0.35">
      <c r="G28" s="24" t="s">
        <v>17</v>
      </c>
      <c r="H28" s="27">
        <v>0</v>
      </c>
      <c r="I28" s="27">
        <v>0.65</v>
      </c>
      <c r="J28" s="27">
        <v>0.39</v>
      </c>
      <c r="K28" s="27">
        <v>0.37188818252327166</v>
      </c>
      <c r="L28" s="27">
        <v>0.59341369653570752</v>
      </c>
      <c r="M28" s="27">
        <v>0.26332277579727775</v>
      </c>
      <c r="N28" s="27">
        <v>0.38</v>
      </c>
    </row>
    <row r="29" spans="7:16" x14ac:dyDescent="0.35">
      <c r="G29" s="24" t="s">
        <v>28</v>
      </c>
      <c r="H29" s="27">
        <v>0.65</v>
      </c>
      <c r="I29" s="27">
        <v>0</v>
      </c>
      <c r="J29" s="27">
        <v>0.93400000000000005</v>
      </c>
      <c r="K29" s="27">
        <v>0.38600000000000001</v>
      </c>
      <c r="L29" s="27">
        <v>0.27600000000000002</v>
      </c>
      <c r="M29" s="27">
        <v>0.442</v>
      </c>
      <c r="N29" s="27">
        <v>0.60799999999999998</v>
      </c>
    </row>
    <row r="30" spans="7:16" x14ac:dyDescent="0.35">
      <c r="G30" s="24" t="s">
        <v>20</v>
      </c>
      <c r="H30" s="27">
        <v>0.39</v>
      </c>
      <c r="I30" s="27">
        <v>0.93400000000000005</v>
      </c>
      <c r="J30" s="27">
        <v>0</v>
      </c>
      <c r="K30" s="27">
        <v>0.55912215662881026</v>
      </c>
      <c r="L30" s="27">
        <v>0.76879001956406523</v>
      </c>
      <c r="M30" s="27">
        <v>0.63900000000000001</v>
      </c>
      <c r="N30" s="27">
        <v>0.76500000000000001</v>
      </c>
    </row>
    <row r="31" spans="7:16" x14ac:dyDescent="0.35">
      <c r="G31" s="24" t="s">
        <v>22</v>
      </c>
      <c r="H31" s="27">
        <v>0.37188818252327166</v>
      </c>
      <c r="I31" s="27">
        <v>0.38600000000000001</v>
      </c>
      <c r="J31" s="27">
        <v>0.55912215662881026</v>
      </c>
      <c r="K31" s="27">
        <v>0</v>
      </c>
      <c r="L31" s="28">
        <v>0.2276</v>
      </c>
      <c r="M31" s="27">
        <v>0.33810000000000001</v>
      </c>
      <c r="N31" s="27">
        <v>0.55100000000000005</v>
      </c>
    </row>
    <row r="32" spans="7:16" x14ac:dyDescent="0.35">
      <c r="G32" s="24" t="s">
        <v>23</v>
      </c>
      <c r="H32" s="27">
        <v>0.59341369653570752</v>
      </c>
      <c r="I32" s="27">
        <v>0.27600000000000002</v>
      </c>
      <c r="J32" s="27">
        <v>0.76879001956406523</v>
      </c>
      <c r="K32" s="28">
        <v>0.2276</v>
      </c>
      <c r="L32" s="27">
        <v>0</v>
      </c>
      <c r="M32" s="27">
        <v>0.49259999999999998</v>
      </c>
      <c r="N32" s="27">
        <v>0.71399999999999997</v>
      </c>
    </row>
    <row r="33" spans="7:14" x14ac:dyDescent="0.35">
      <c r="G33" s="24" t="s">
        <v>24</v>
      </c>
      <c r="H33" s="27">
        <v>0.26332277579727775</v>
      </c>
      <c r="I33" s="27">
        <v>0.442</v>
      </c>
      <c r="J33" s="27">
        <v>0.63900000000000001</v>
      </c>
      <c r="K33" s="27">
        <v>0.33810000000000001</v>
      </c>
      <c r="L33" s="27">
        <v>0.49259999999999998</v>
      </c>
      <c r="M33" s="27">
        <v>0</v>
      </c>
      <c r="N33" s="27">
        <v>0.23</v>
      </c>
    </row>
    <row r="34" spans="7:14" x14ac:dyDescent="0.35">
      <c r="G34" s="24" t="s">
        <v>27</v>
      </c>
      <c r="H34" s="27">
        <v>0.38</v>
      </c>
      <c r="I34" s="27">
        <v>0.60799999999999998</v>
      </c>
      <c r="J34" s="27">
        <v>0.76500000000000001</v>
      </c>
      <c r="K34" s="27">
        <v>0.55100000000000005</v>
      </c>
      <c r="L34" s="27">
        <v>0.71399999999999997</v>
      </c>
      <c r="M34" s="27">
        <v>0.23</v>
      </c>
      <c r="N34" s="27">
        <v>0</v>
      </c>
    </row>
    <row r="36" spans="7:14" x14ac:dyDescent="0.35">
      <c r="G36" s="24"/>
      <c r="H36" s="24" t="s">
        <v>17</v>
      </c>
      <c r="I36" s="24" t="s">
        <v>28</v>
      </c>
      <c r="J36" s="24" t="s">
        <v>20</v>
      </c>
      <c r="K36" s="24" t="s">
        <v>29</v>
      </c>
      <c r="L36" s="24" t="s">
        <v>24</v>
      </c>
      <c r="M36" s="24" t="s">
        <v>27</v>
      </c>
    </row>
    <row r="37" spans="7:14" x14ac:dyDescent="0.35">
      <c r="G37" s="24" t="s">
        <v>17</v>
      </c>
      <c r="H37" s="27">
        <v>0</v>
      </c>
      <c r="I37" s="27">
        <v>0.65</v>
      </c>
      <c r="J37" s="27">
        <v>0.39</v>
      </c>
      <c r="K37" s="27">
        <v>0.372</v>
      </c>
      <c r="L37" s="27">
        <v>0.26300000000000001</v>
      </c>
      <c r="M37" s="27">
        <v>0.38</v>
      </c>
      <c r="N37" s="32"/>
    </row>
    <row r="38" spans="7:14" x14ac:dyDescent="0.35">
      <c r="G38" s="24" t="s">
        <v>28</v>
      </c>
      <c r="H38" s="27">
        <v>0.65</v>
      </c>
      <c r="I38" s="27">
        <v>0</v>
      </c>
      <c r="J38" s="27">
        <v>0.93400000000000005</v>
      </c>
      <c r="K38" s="27">
        <v>0.27600000000000002</v>
      </c>
      <c r="L38" s="27">
        <v>0.442</v>
      </c>
      <c r="M38" s="27">
        <v>0.60799999999999998</v>
      </c>
      <c r="N38" s="32"/>
    </row>
    <row r="39" spans="7:14" x14ac:dyDescent="0.35">
      <c r="G39" s="24" t="s">
        <v>20</v>
      </c>
      <c r="H39" s="27">
        <v>0.39</v>
      </c>
      <c r="I39" s="27">
        <v>0.93400000000000005</v>
      </c>
      <c r="J39" s="27">
        <v>0</v>
      </c>
      <c r="K39" s="27">
        <v>0.55900000000000005</v>
      </c>
      <c r="L39" s="27">
        <v>0.63900000000000001</v>
      </c>
      <c r="M39" s="27">
        <v>0.76500000000000001</v>
      </c>
      <c r="N39" s="32"/>
    </row>
    <row r="40" spans="7:14" x14ac:dyDescent="0.35">
      <c r="G40" s="24" t="s">
        <v>29</v>
      </c>
      <c r="H40" s="27">
        <v>0.372</v>
      </c>
      <c r="I40" s="27">
        <v>0.27600000000000002</v>
      </c>
      <c r="J40" s="27">
        <v>0.55900000000000005</v>
      </c>
      <c r="K40" s="27">
        <v>0</v>
      </c>
      <c r="L40" s="27">
        <v>0.33800000000000002</v>
      </c>
      <c r="M40" s="27">
        <v>0.55100000000000005</v>
      </c>
      <c r="N40" s="32"/>
    </row>
    <row r="41" spans="7:14" x14ac:dyDescent="0.35">
      <c r="G41" s="24" t="s">
        <v>24</v>
      </c>
      <c r="H41" s="27">
        <v>0.26300000000000001</v>
      </c>
      <c r="I41" s="27">
        <v>0.442</v>
      </c>
      <c r="J41" s="27">
        <v>0.63900000000000001</v>
      </c>
      <c r="K41" s="27">
        <v>0.33800000000000002</v>
      </c>
      <c r="L41" s="27">
        <v>0</v>
      </c>
      <c r="M41" s="28">
        <v>0.23</v>
      </c>
      <c r="N41" s="32"/>
    </row>
    <row r="42" spans="7:14" x14ac:dyDescent="0.35">
      <c r="G42" s="24" t="s">
        <v>27</v>
      </c>
      <c r="H42" s="27">
        <v>0.38</v>
      </c>
      <c r="I42" s="27">
        <v>0.60799999999999998</v>
      </c>
      <c r="J42" s="27">
        <v>0.76500000000000001</v>
      </c>
      <c r="K42" s="27">
        <v>0.55100000000000005</v>
      </c>
      <c r="L42" s="28">
        <v>0.23</v>
      </c>
      <c r="M42" s="27">
        <v>0</v>
      </c>
      <c r="N42" s="32"/>
    </row>
    <row r="44" spans="7:14" x14ac:dyDescent="0.35">
      <c r="G44" s="24"/>
      <c r="H44" s="24" t="s">
        <v>17</v>
      </c>
      <c r="I44" s="24" t="s">
        <v>28</v>
      </c>
      <c r="J44" s="24" t="s">
        <v>20</v>
      </c>
      <c r="K44" s="24" t="s">
        <v>29</v>
      </c>
      <c r="L44" s="29" t="s">
        <v>30</v>
      </c>
      <c r="M44" s="30"/>
    </row>
    <row r="45" spans="7:14" x14ac:dyDescent="0.35">
      <c r="G45" s="24" t="s">
        <v>17</v>
      </c>
      <c r="H45" s="27">
        <v>0</v>
      </c>
      <c r="I45" s="27">
        <v>0.65</v>
      </c>
      <c r="J45" s="27">
        <v>0.39</v>
      </c>
      <c r="K45" s="27">
        <v>0.372</v>
      </c>
      <c r="L45" s="34">
        <v>0.26300000000000001</v>
      </c>
      <c r="M45" s="33"/>
    </row>
    <row r="46" spans="7:14" x14ac:dyDescent="0.35">
      <c r="G46" s="24" t="s">
        <v>28</v>
      </c>
      <c r="H46" s="27">
        <v>0.65</v>
      </c>
      <c r="I46" s="27">
        <v>0</v>
      </c>
      <c r="J46" s="27">
        <v>0.93400000000000005</v>
      </c>
      <c r="K46" s="27">
        <v>0.27600000000000002</v>
      </c>
      <c r="L46" s="31">
        <v>0.442</v>
      </c>
      <c r="M46" s="33"/>
    </row>
    <row r="47" spans="7:14" x14ac:dyDescent="0.35">
      <c r="G47" s="24" t="s">
        <v>20</v>
      </c>
      <c r="H47" s="27">
        <v>0.39</v>
      </c>
      <c r="I47" s="27">
        <v>0.93400000000000005</v>
      </c>
      <c r="J47" s="27">
        <v>0</v>
      </c>
      <c r="K47" s="27">
        <v>0.55900000000000005</v>
      </c>
      <c r="L47" s="31">
        <v>0.63900000000000001</v>
      </c>
      <c r="M47" s="33"/>
    </row>
    <row r="48" spans="7:14" x14ac:dyDescent="0.35">
      <c r="G48" s="24" t="s">
        <v>29</v>
      </c>
      <c r="H48" s="27">
        <v>0.372</v>
      </c>
      <c r="I48" s="27">
        <v>0.27600000000000002</v>
      </c>
      <c r="J48" s="27">
        <v>0.55900000000000005</v>
      </c>
      <c r="K48" s="27">
        <v>0</v>
      </c>
      <c r="L48" s="31">
        <v>0.33800000000000002</v>
      </c>
      <c r="M48" s="33"/>
    </row>
    <row r="49" spans="7:13" x14ac:dyDescent="0.35">
      <c r="G49" s="24" t="s">
        <v>30</v>
      </c>
      <c r="H49" s="34">
        <v>0.26300000000000001</v>
      </c>
      <c r="I49" s="31">
        <v>0.442</v>
      </c>
      <c r="J49" s="31">
        <v>0.63900000000000001</v>
      </c>
      <c r="K49" s="31">
        <v>0.33800000000000002</v>
      </c>
      <c r="L49" s="31">
        <v>0</v>
      </c>
      <c r="M49" s="33"/>
    </row>
    <row r="51" spans="7:13" x14ac:dyDescent="0.35">
      <c r="G51" s="24"/>
      <c r="H51" s="24" t="s">
        <v>31</v>
      </c>
      <c r="I51" s="24" t="s">
        <v>28</v>
      </c>
      <c r="J51" s="24" t="s">
        <v>20</v>
      </c>
      <c r="K51" s="24" t="s">
        <v>29</v>
      </c>
    </row>
    <row r="52" spans="7:13" x14ac:dyDescent="0.35">
      <c r="G52" s="24" t="s">
        <v>31</v>
      </c>
      <c r="H52" s="27">
        <v>0</v>
      </c>
      <c r="I52" s="27">
        <v>0.442</v>
      </c>
      <c r="J52" s="27">
        <v>0.39</v>
      </c>
      <c r="K52" s="27">
        <v>0.33800000000000002</v>
      </c>
      <c r="L52" s="32"/>
    </row>
    <row r="53" spans="7:13" x14ac:dyDescent="0.35">
      <c r="G53" s="24" t="s">
        <v>28</v>
      </c>
      <c r="H53" s="27">
        <v>0.442</v>
      </c>
      <c r="I53" s="27">
        <v>0</v>
      </c>
      <c r="J53" s="27">
        <v>0.93400000000000005</v>
      </c>
      <c r="K53" s="28">
        <v>0.27600000000000002</v>
      </c>
      <c r="L53" s="32"/>
    </row>
    <row r="54" spans="7:13" x14ac:dyDescent="0.35">
      <c r="G54" s="24" t="s">
        <v>20</v>
      </c>
      <c r="H54" s="27">
        <v>0.39</v>
      </c>
      <c r="I54" s="27">
        <v>0.93400000000000005</v>
      </c>
      <c r="J54" s="27">
        <v>0</v>
      </c>
      <c r="K54" s="27">
        <v>0.55900000000000005</v>
      </c>
      <c r="L54" s="32"/>
    </row>
    <row r="55" spans="7:13" x14ac:dyDescent="0.35">
      <c r="G55" s="24" t="s">
        <v>29</v>
      </c>
      <c r="H55" s="27">
        <v>0.33800000000000002</v>
      </c>
      <c r="I55" s="28">
        <v>0.27600000000000002</v>
      </c>
      <c r="J55" s="27">
        <v>0.55900000000000005</v>
      </c>
      <c r="K55" s="27">
        <v>0</v>
      </c>
      <c r="L55" s="32"/>
    </row>
    <row r="57" spans="7:13" x14ac:dyDescent="0.35">
      <c r="G57" s="24"/>
      <c r="H57" s="24" t="s">
        <v>31</v>
      </c>
      <c r="I57" s="24" t="s">
        <v>32</v>
      </c>
      <c r="J57" s="29" t="s">
        <v>20</v>
      </c>
      <c r="K57" s="30"/>
    </row>
    <row r="58" spans="7:13" x14ac:dyDescent="0.35">
      <c r="G58" s="24" t="s">
        <v>31</v>
      </c>
      <c r="H58" s="27">
        <v>0</v>
      </c>
      <c r="I58" s="28">
        <v>0.33800000000000002</v>
      </c>
      <c r="J58" s="31">
        <v>0.39</v>
      </c>
      <c r="K58" s="33"/>
    </row>
    <row r="59" spans="7:13" x14ac:dyDescent="0.35">
      <c r="G59" s="24" t="s">
        <v>32</v>
      </c>
      <c r="H59" s="28">
        <v>0.33800000000000002</v>
      </c>
      <c r="I59" s="27">
        <v>0</v>
      </c>
      <c r="J59" s="31">
        <v>0.55900000000000005</v>
      </c>
      <c r="K59" s="33"/>
    </row>
    <row r="60" spans="7:13" x14ac:dyDescent="0.35">
      <c r="G60" s="24" t="s">
        <v>20</v>
      </c>
      <c r="H60" s="31">
        <v>0.39</v>
      </c>
      <c r="I60" s="31">
        <v>0.55900000000000005</v>
      </c>
      <c r="J60" s="31">
        <v>0</v>
      </c>
      <c r="K60" s="33"/>
    </row>
    <row r="62" spans="7:13" x14ac:dyDescent="0.35">
      <c r="G62" s="24"/>
      <c r="H62" s="24" t="s">
        <v>33</v>
      </c>
      <c r="I62" s="29" t="s">
        <v>20</v>
      </c>
      <c r="J62" s="30"/>
    </row>
    <row r="63" spans="7:13" x14ac:dyDescent="0.35">
      <c r="G63" s="24" t="s">
        <v>33</v>
      </c>
      <c r="H63" s="27">
        <v>0</v>
      </c>
      <c r="I63" s="34">
        <v>0.39</v>
      </c>
      <c r="J63" s="33"/>
    </row>
    <row r="64" spans="7:13" x14ac:dyDescent="0.35">
      <c r="G64" s="24" t="s">
        <v>20</v>
      </c>
      <c r="H64" s="34">
        <v>0.39</v>
      </c>
      <c r="I64" s="31">
        <v>0</v>
      </c>
      <c r="J64" s="33"/>
    </row>
  </sheetData>
  <phoneticPr fontId="1" type="noConversion"/>
  <conditionalFormatting sqref="H63:I64">
    <cfRule type="cellIs" dxfId="22" priority="1" operator="equal">
      <formula>0</formula>
    </cfRule>
  </conditionalFormatting>
  <conditionalFormatting sqref="H58:J60">
    <cfRule type="cellIs" dxfId="21" priority="2" operator="equal">
      <formula>0</formula>
    </cfRule>
  </conditionalFormatting>
  <conditionalFormatting sqref="H63:J64">
    <cfRule type="cellIs" dxfId="20" priority="28" operator="equal">
      <formula>9999</formula>
    </cfRule>
  </conditionalFormatting>
  <conditionalFormatting sqref="H45:K49">
    <cfRule type="cellIs" dxfId="19" priority="22" operator="equal">
      <formula>9999</formula>
    </cfRule>
  </conditionalFormatting>
  <conditionalFormatting sqref="H52:K55">
    <cfRule type="cellIs" dxfId="18" priority="3" operator="equal">
      <formula>0</formula>
    </cfRule>
  </conditionalFormatting>
  <conditionalFormatting sqref="H58:K60">
    <cfRule type="cellIs" dxfId="17" priority="26" operator="equal">
      <formula>9999</formula>
    </cfRule>
  </conditionalFormatting>
  <conditionalFormatting sqref="H45:L49">
    <cfRule type="cellIs" dxfId="16" priority="4" operator="equal">
      <formula>0</formula>
    </cfRule>
  </conditionalFormatting>
  <conditionalFormatting sqref="H52:L55">
    <cfRule type="cellIs" dxfId="15" priority="24" operator="equal">
      <formula>9999</formula>
    </cfRule>
  </conditionalFormatting>
  <conditionalFormatting sqref="H37:M42">
    <cfRule type="cellIs" dxfId="14" priority="5" operator="equal">
      <formula>0</formula>
    </cfRule>
    <cfRule type="cellIs" dxfId="13" priority="19" operator="equal">
      <formula>9999</formula>
    </cfRule>
  </conditionalFormatting>
  <conditionalFormatting sqref="H28:N34">
    <cfRule type="cellIs" dxfId="12" priority="6" operator="equal">
      <formula>0</formula>
    </cfRule>
    <cfRule type="cellIs" dxfId="11" priority="9" operator="equal">
      <formula>9999</formula>
    </cfRule>
  </conditionalFormatting>
  <conditionalFormatting sqref="H17:O24">
    <cfRule type="cellIs" dxfId="10" priority="7" operator="equal">
      <formula>0</formula>
    </cfRule>
    <cfRule type="cellIs" dxfId="9" priority="79" operator="equal">
      <formula>9999</formula>
    </cfRule>
  </conditionalFormatting>
  <conditionalFormatting sqref="H3:Q12">
    <cfRule type="cellIs" dxfId="8" priority="8" operator="equal">
      <formula>0</formula>
    </cfRule>
    <cfRule type="cellIs" dxfId="7" priority="84" operator="equal">
      <formula>9999</formula>
    </cfRule>
  </conditionalFormatting>
  <conditionalFormatting sqref="K41:K42">
    <cfRule type="cellIs" dxfId="6" priority="18" operator="equal">
      <formula>9999</formula>
    </cfRule>
  </conditionalFormatting>
  <conditionalFormatting sqref="K39:M40">
    <cfRule type="cellIs" dxfId="5" priority="59" operator="equal">
      <formula>9999</formula>
    </cfRule>
  </conditionalFormatting>
  <conditionalFormatting sqref="K37:N38">
    <cfRule type="cellIs" dxfId="4" priority="63" operator="equal">
      <formula>9999</formula>
    </cfRule>
  </conditionalFormatting>
  <conditionalFormatting sqref="L45:M48 K48:M49">
    <cfRule type="cellIs" dxfId="3" priority="48" operator="equal">
      <formula>9999</formula>
    </cfRule>
  </conditionalFormatting>
  <conditionalFormatting sqref="M41 H42:N42">
    <cfRule type="cellIs" dxfId="2" priority="65" operator="equal">
      <formula>9999</formula>
    </cfRule>
  </conditionalFormatting>
  <conditionalFormatting sqref="M49">
    <cfRule type="cellIs" dxfId="1" priority="53" operator="equal">
      <formula>9999</formula>
    </cfRule>
  </conditionalFormatting>
  <conditionalFormatting sqref="N39:N41">
    <cfRule type="cellIs" dxfId="0" priority="56" operator="equal">
      <formula>9999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E2D5-5AF0-426B-9ECA-0D397CB08314}">
  <dimension ref="A1:K35"/>
  <sheetViews>
    <sheetView tabSelected="1" workbookViewId="0">
      <selection activeCell="J30" sqref="J30"/>
    </sheetView>
  </sheetViews>
  <sheetFormatPr defaultRowHeight="22" customHeight="1" x14ac:dyDescent="0.3"/>
  <cols>
    <col min="1" max="16384" width="8.7265625" style="54"/>
  </cols>
  <sheetData>
    <row r="1" spans="1:11" ht="22" customHeight="1" x14ac:dyDescent="0.3">
      <c r="A1" s="40" t="s">
        <v>34</v>
      </c>
      <c r="B1" s="41" t="s">
        <v>2</v>
      </c>
      <c r="C1" s="42" t="s">
        <v>3</v>
      </c>
    </row>
    <row r="2" spans="1:11" ht="22" customHeight="1" x14ac:dyDescent="0.3">
      <c r="A2" s="43" t="s">
        <v>17</v>
      </c>
      <c r="B2" s="44">
        <v>18</v>
      </c>
      <c r="C2" s="55">
        <v>17</v>
      </c>
    </row>
    <row r="3" spans="1:11" ht="22" customHeight="1" x14ac:dyDescent="0.3">
      <c r="A3" s="43" t="s">
        <v>18</v>
      </c>
      <c r="B3" s="44">
        <v>22</v>
      </c>
      <c r="C3" s="55">
        <v>17</v>
      </c>
    </row>
    <row r="4" spans="1:11" ht="22" customHeight="1" x14ac:dyDescent="0.3">
      <c r="A4" s="43" t="s">
        <v>19</v>
      </c>
      <c r="B4" s="44">
        <v>5</v>
      </c>
      <c r="C4" s="55">
        <v>12</v>
      </c>
    </row>
    <row r="5" spans="1:11" ht="22" customHeight="1" x14ac:dyDescent="0.3">
      <c r="A5" s="43" t="s">
        <v>20</v>
      </c>
      <c r="B5" s="44">
        <v>11</v>
      </c>
      <c r="C5" s="55">
        <v>12</v>
      </c>
    </row>
    <row r="6" spans="1:11" ht="22" customHeight="1" x14ac:dyDescent="0.3">
      <c r="A6" s="43" t="s">
        <v>21</v>
      </c>
      <c r="B6" s="44">
        <v>25</v>
      </c>
      <c r="C6" s="55">
        <v>20</v>
      </c>
    </row>
    <row r="7" spans="1:11" ht="22" customHeight="1" x14ac:dyDescent="0.3">
      <c r="A7" s="43" t="s">
        <v>22</v>
      </c>
      <c r="B7" s="44">
        <v>13</v>
      </c>
      <c r="C7" s="55">
        <v>16</v>
      </c>
    </row>
    <row r="8" spans="1:11" ht="22" customHeight="1" x14ac:dyDescent="0.3">
      <c r="A8" s="43" t="s">
        <v>23</v>
      </c>
      <c r="B8" s="44">
        <v>13</v>
      </c>
      <c r="C8" s="55">
        <v>20</v>
      </c>
    </row>
    <row r="11" spans="1:11" ht="22" customHeight="1" x14ac:dyDescent="0.3">
      <c r="D11" s="44"/>
      <c r="E11" s="44" t="s">
        <v>17</v>
      </c>
      <c r="F11" s="44" t="s">
        <v>18</v>
      </c>
      <c r="G11" s="44" t="s">
        <v>19</v>
      </c>
      <c r="H11" s="44" t="s">
        <v>20</v>
      </c>
      <c r="I11" s="44" t="s">
        <v>21</v>
      </c>
      <c r="J11" s="44" t="s">
        <v>22</v>
      </c>
      <c r="K11" s="44" t="s">
        <v>23</v>
      </c>
    </row>
    <row r="12" spans="1:11" ht="22" customHeight="1" x14ac:dyDescent="0.3">
      <c r="D12" s="44" t="s">
        <v>17</v>
      </c>
      <c r="E12" s="44">
        <v>9999</v>
      </c>
      <c r="F12" s="56">
        <v>4</v>
      </c>
      <c r="G12" s="44">
        <v>13.928388277184119</v>
      </c>
      <c r="H12" s="44">
        <v>8.6023252670426267</v>
      </c>
      <c r="I12" s="44">
        <v>7.6157731058639087</v>
      </c>
      <c r="J12" s="44">
        <v>5.0990195135927845</v>
      </c>
      <c r="K12" s="44">
        <v>5.8309518948453007</v>
      </c>
    </row>
    <row r="13" spans="1:11" ht="22" customHeight="1" x14ac:dyDescent="0.3">
      <c r="D13" s="44" t="s">
        <v>18</v>
      </c>
      <c r="E13" s="56">
        <v>4</v>
      </c>
      <c r="F13" s="44">
        <v>9999</v>
      </c>
      <c r="G13" s="44">
        <v>17.720045146669349</v>
      </c>
      <c r="H13" s="44">
        <v>12.083045973594572</v>
      </c>
      <c r="I13" s="44">
        <v>4.2426406871192848</v>
      </c>
      <c r="J13" s="44">
        <v>9.0553851381374173</v>
      </c>
      <c r="K13" s="44">
        <v>9.4868329805051381</v>
      </c>
    </row>
    <row r="14" spans="1:11" ht="22" customHeight="1" x14ac:dyDescent="0.3">
      <c r="D14" s="44" t="s">
        <v>19</v>
      </c>
      <c r="E14" s="44">
        <v>13.928388277184119</v>
      </c>
      <c r="F14" s="44">
        <v>17.720045146669349</v>
      </c>
      <c r="G14" s="44">
        <v>9999</v>
      </c>
      <c r="H14" s="44">
        <v>6</v>
      </c>
      <c r="I14" s="44">
        <v>21.540659228538015</v>
      </c>
      <c r="J14" s="44">
        <v>8.9442719099991592</v>
      </c>
      <c r="K14" s="44">
        <v>11.313708498984761</v>
      </c>
    </row>
    <row r="15" spans="1:11" ht="22" customHeight="1" x14ac:dyDescent="0.3">
      <c r="D15" s="44" t="s">
        <v>20</v>
      </c>
      <c r="E15" s="44">
        <v>8.6023252670426267</v>
      </c>
      <c r="F15" s="44">
        <v>12.083045973594572</v>
      </c>
      <c r="G15" s="44">
        <v>6</v>
      </c>
      <c r="H15" s="44">
        <v>9999</v>
      </c>
      <c r="I15" s="44">
        <v>16.124515496597098</v>
      </c>
      <c r="J15" s="44">
        <v>4.4721359549995796</v>
      </c>
      <c r="K15" s="44">
        <v>8.2462112512353212</v>
      </c>
    </row>
    <row r="16" spans="1:11" ht="22" customHeight="1" x14ac:dyDescent="0.3">
      <c r="D16" s="44" t="s">
        <v>21</v>
      </c>
      <c r="E16" s="44">
        <v>7.6157731058639087</v>
      </c>
      <c r="F16" s="44">
        <v>4.2426406871192848</v>
      </c>
      <c r="G16" s="44">
        <v>21.540659228538015</v>
      </c>
      <c r="H16" s="44">
        <v>16.124515496597098</v>
      </c>
      <c r="I16" s="44">
        <v>9999</v>
      </c>
      <c r="J16" s="44">
        <v>12.649110640673518</v>
      </c>
      <c r="K16" s="44">
        <v>12</v>
      </c>
    </row>
    <row r="17" spans="4:11" ht="22" customHeight="1" x14ac:dyDescent="0.3">
      <c r="D17" s="44" t="s">
        <v>22</v>
      </c>
      <c r="E17" s="44">
        <v>5.0990195135927845</v>
      </c>
      <c r="F17" s="44">
        <v>9.0553851381374173</v>
      </c>
      <c r="G17" s="44">
        <v>8.9442719099991592</v>
      </c>
      <c r="H17" s="44">
        <v>4.4721359549995796</v>
      </c>
      <c r="I17" s="44">
        <v>12.649110640673518</v>
      </c>
      <c r="J17" s="44">
        <v>9999</v>
      </c>
      <c r="K17" s="56">
        <v>4</v>
      </c>
    </row>
    <row r="18" spans="4:11" ht="22" customHeight="1" x14ac:dyDescent="0.3">
      <c r="D18" s="44" t="s">
        <v>23</v>
      </c>
      <c r="E18" s="44">
        <v>5.8309518948453007</v>
      </c>
      <c r="F18" s="44">
        <v>9.4868329805051381</v>
      </c>
      <c r="G18" s="44">
        <v>11.313708498984761</v>
      </c>
      <c r="H18" s="44">
        <v>8.2462112512353212</v>
      </c>
      <c r="I18" s="44">
        <v>12</v>
      </c>
      <c r="J18" s="56">
        <v>4</v>
      </c>
      <c r="K18" s="44">
        <v>9999</v>
      </c>
    </row>
    <row r="20" spans="4:11" ht="22" customHeight="1" x14ac:dyDescent="0.3">
      <c r="D20" s="44"/>
      <c r="E20" s="44" t="s">
        <v>52</v>
      </c>
      <c r="F20" s="44" t="s">
        <v>19</v>
      </c>
      <c r="G20" s="44" t="s">
        <v>20</v>
      </c>
      <c r="H20" s="44" t="s">
        <v>21</v>
      </c>
    </row>
    <row r="21" spans="4:11" ht="22" customHeight="1" x14ac:dyDescent="0.3">
      <c r="D21" s="44" t="s">
        <v>52</v>
      </c>
      <c r="E21" s="44">
        <v>9999</v>
      </c>
      <c r="F21" s="44">
        <v>8.9442000000000004</v>
      </c>
      <c r="G21" s="44">
        <v>4.4721000000000002</v>
      </c>
      <c r="H21" s="56">
        <v>4.2426000000000004</v>
      </c>
    </row>
    <row r="22" spans="4:11" ht="22" customHeight="1" x14ac:dyDescent="0.3">
      <c r="D22" s="44" t="s">
        <v>19</v>
      </c>
      <c r="E22" s="44">
        <v>8.9442000000000004</v>
      </c>
      <c r="F22" s="44">
        <v>9999</v>
      </c>
      <c r="G22" s="44">
        <v>6</v>
      </c>
      <c r="H22" s="44">
        <v>21.540659228538015</v>
      </c>
    </row>
    <row r="23" spans="4:11" ht="22" customHeight="1" x14ac:dyDescent="0.3">
      <c r="D23" s="44" t="s">
        <v>20</v>
      </c>
      <c r="E23" s="44">
        <v>4.4721000000000002</v>
      </c>
      <c r="F23" s="44">
        <v>6</v>
      </c>
      <c r="G23" s="44">
        <v>9999</v>
      </c>
      <c r="H23" s="44">
        <v>16.124515496597098</v>
      </c>
    </row>
    <row r="24" spans="4:11" ht="22" customHeight="1" x14ac:dyDescent="0.3">
      <c r="D24" s="44" t="s">
        <v>21</v>
      </c>
      <c r="E24" s="56">
        <v>4.2426000000000004</v>
      </c>
      <c r="F24" s="44">
        <v>21.540659228538015</v>
      </c>
      <c r="G24" s="44">
        <v>16.124515496597098</v>
      </c>
      <c r="H24" s="44">
        <v>9999</v>
      </c>
    </row>
    <row r="27" spans="4:11" ht="22" customHeight="1" x14ac:dyDescent="0.3">
      <c r="D27" s="44"/>
      <c r="E27" s="44" t="s">
        <v>53</v>
      </c>
      <c r="F27" s="44" t="s">
        <v>19</v>
      </c>
      <c r="G27" s="44" t="s">
        <v>20</v>
      </c>
    </row>
    <row r="28" spans="4:11" ht="22" customHeight="1" x14ac:dyDescent="0.3">
      <c r="D28" s="44" t="s">
        <v>53</v>
      </c>
      <c r="E28" s="44">
        <v>9999</v>
      </c>
      <c r="F28" s="44">
        <v>8.9442000000000004</v>
      </c>
      <c r="G28" s="56">
        <v>4.4721000000000002</v>
      </c>
    </row>
    <row r="29" spans="4:11" ht="22" customHeight="1" x14ac:dyDescent="0.3">
      <c r="D29" s="44" t="s">
        <v>19</v>
      </c>
      <c r="E29" s="44">
        <v>8.9442000000000004</v>
      </c>
      <c r="F29" s="44">
        <v>9999</v>
      </c>
      <c r="G29" s="44">
        <v>6</v>
      </c>
    </row>
    <row r="30" spans="4:11" ht="22" customHeight="1" x14ac:dyDescent="0.3">
      <c r="D30" s="44" t="s">
        <v>20</v>
      </c>
      <c r="E30" s="56">
        <v>4.4721000000000002</v>
      </c>
      <c r="F30" s="44">
        <v>6</v>
      </c>
      <c r="G30" s="44">
        <v>9999</v>
      </c>
    </row>
    <row r="33" spans="4:6" ht="22" customHeight="1" x14ac:dyDescent="0.3">
      <c r="D33" s="44"/>
      <c r="E33" s="44" t="s">
        <v>54</v>
      </c>
      <c r="F33" s="44" t="s">
        <v>19</v>
      </c>
    </row>
    <row r="34" spans="4:6" ht="22" customHeight="1" x14ac:dyDescent="0.3">
      <c r="D34" s="44" t="s">
        <v>54</v>
      </c>
      <c r="E34" s="44">
        <v>9999</v>
      </c>
      <c r="F34" s="56">
        <v>6</v>
      </c>
    </row>
    <row r="35" spans="4:6" ht="22" customHeight="1" x14ac:dyDescent="0.3">
      <c r="D35" s="44" t="s">
        <v>19</v>
      </c>
      <c r="E35" s="56">
        <v>6</v>
      </c>
      <c r="F35" s="44">
        <v>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K-Means_Spring</vt:lpstr>
      <vt:lpstr>Hierarchical</vt:lpstr>
      <vt:lpstr>Hierarchical_Spring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Mohaimen-Bin-Noor</dc:creator>
  <cp:lastModifiedBy>Mohaimen-Bin-Noor</cp:lastModifiedBy>
  <dcterms:created xsi:type="dcterms:W3CDTF">2015-06-05T18:17:20Z</dcterms:created>
  <dcterms:modified xsi:type="dcterms:W3CDTF">2025-05-07T10:05:26Z</dcterms:modified>
</cp:coreProperties>
</file>