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de\node-js-getting-started\public\"/>
    </mc:Choice>
  </mc:AlternateContent>
  <xr:revisionPtr revIDLastSave="0" documentId="13_ncr:1_{F222DDBC-A132-46D7-A0A0-27790A9455EB}" xr6:coauthVersionLast="46" xr6:coauthVersionMax="46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B COMPUTATION FORM" sheetId="1" state="hidden" r:id="rId1"/>
    <sheet name="TBR OS" sheetId="6" r:id="rId2"/>
    <sheet name="TBB OS" sheetId="7" r:id="rId3"/>
    <sheet name="PCR OS" sheetId="8" r:id="rId4"/>
    <sheet name="LT OS" sheetId="9" r:id="rId5"/>
    <sheet name="SAMPLE PCR" sheetId="2" state="hidden" r:id="rId6"/>
    <sheet name="SAMPLE LT" sheetId="3" state="hidden" r:id="rId7"/>
    <sheet name="PROMO" sheetId="4" state="hidden" r:id="rId8"/>
  </sheets>
  <definedNames>
    <definedName name="_xlnm.Print_Area" localSheetId="4">'LT OS'!$A$1:$M$42</definedName>
    <definedName name="_xlnm.Print_Area" localSheetId="3">'PCR OS'!$A$1:$N$149</definedName>
    <definedName name="_xlnm.Print_Area" localSheetId="2">'TBB OS'!$A$1:$N$34</definedName>
    <definedName name="_xlnm.Print_Area" localSheetId="1">'TBR OS'!$A$1:$K$44</definedName>
    <definedName name="_xlnm.Print_Titles" localSheetId="4">'LT OS'!$1:$1</definedName>
    <definedName name="_xlnm.Print_Titles" localSheetId="3">'PCR OS'!$1:$1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8" l="1"/>
  <c r="G140" i="8"/>
  <c r="G134" i="8"/>
  <c r="G128" i="8"/>
  <c r="G132" i="8"/>
  <c r="G136" i="8"/>
  <c r="G142" i="8"/>
  <c r="G143" i="8"/>
  <c r="G124" i="8"/>
  <c r="G133" i="8"/>
  <c r="G135" i="8"/>
  <c r="G60" i="8"/>
  <c r="G145" i="8" l="1"/>
  <c r="G144" i="8"/>
  <c r="G141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5" i="8"/>
  <c r="G84" i="8"/>
  <c r="G83" i="8"/>
  <c r="G82" i="8"/>
  <c r="G81" i="8"/>
  <c r="G80" i="8"/>
  <c r="G76" i="8"/>
  <c r="G75" i="8"/>
  <c r="G74" i="8"/>
  <c r="G73" i="8"/>
  <c r="G72" i="8"/>
  <c r="G71" i="8"/>
  <c r="G67" i="8"/>
  <c r="G66" i="8"/>
  <c r="G65" i="8"/>
  <c r="G64" i="8"/>
  <c r="G63" i="8"/>
  <c r="G62" i="8"/>
  <c r="G61" i="8"/>
  <c r="G59" i="8"/>
  <c r="G58" i="8"/>
  <c r="G57" i="8"/>
  <c r="G56" i="8"/>
  <c r="G55" i="8"/>
  <c r="G54" i="8"/>
  <c r="G53" i="8"/>
  <c r="G52" i="8"/>
  <c r="G51" i="8"/>
  <c r="G50" i="8"/>
  <c r="G49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2" i="8"/>
  <c r="G11" i="8"/>
  <c r="G10" i="8"/>
  <c r="G9" i="8"/>
  <c r="G8" i="8"/>
  <c r="G7" i="8"/>
  <c r="G6" i="8"/>
  <c r="G5" i="8"/>
  <c r="G4" i="8"/>
  <c r="G3" i="8"/>
  <c r="G2" i="8"/>
  <c r="F15" i="7"/>
  <c r="F14" i="7"/>
  <c r="F11" i="7"/>
  <c r="F9" i="7"/>
  <c r="F8" i="7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6" i="9"/>
  <c r="F13" i="9"/>
  <c r="F11" i="9"/>
  <c r="F10" i="9"/>
  <c r="F9" i="9"/>
  <c r="F6" i="9"/>
  <c r="F5" i="9"/>
  <c r="F4" i="9"/>
  <c r="F3" i="9"/>
  <c r="F2" i="9"/>
  <c r="H13" i="9" l="1"/>
  <c r="H20" i="9"/>
  <c r="H22" i="9"/>
  <c r="H23" i="9"/>
  <c r="H24" i="9"/>
  <c r="H26" i="9"/>
  <c r="H28" i="9"/>
  <c r="H29" i="9"/>
  <c r="I111" i="8"/>
  <c r="I117" i="8"/>
  <c r="I121" i="8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F9" i="6"/>
  <c r="G9" i="6"/>
  <c r="F10" i="6"/>
  <c r="G10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4" i="6"/>
  <c r="G4" i="6"/>
  <c r="G22" i="7"/>
  <c r="G23" i="7"/>
  <c r="G16" i="7"/>
  <c r="G10" i="7"/>
  <c r="G6" i="7"/>
  <c r="G5" i="7"/>
  <c r="G3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H22" i="7"/>
  <c r="H21" i="7"/>
  <c r="G21" i="7"/>
  <c r="H20" i="7"/>
  <c r="G20" i="7"/>
  <c r="H19" i="7"/>
  <c r="G19" i="7"/>
  <c r="H18" i="7"/>
  <c r="G18" i="7"/>
  <c r="H17" i="7"/>
  <c r="G17" i="7"/>
  <c r="H16" i="7"/>
  <c r="H15" i="7"/>
  <c r="G15" i="7"/>
  <c r="H14" i="7"/>
  <c r="G14" i="7"/>
  <c r="H13" i="7"/>
  <c r="G13" i="7"/>
  <c r="H12" i="7"/>
  <c r="G12" i="7"/>
  <c r="H11" i="7"/>
  <c r="G11" i="7"/>
  <c r="H10" i="7"/>
  <c r="H9" i="7"/>
  <c r="G9" i="7"/>
  <c r="H8" i="7"/>
  <c r="G8" i="7"/>
  <c r="H7" i="7"/>
  <c r="G7" i="7"/>
  <c r="H6" i="7"/>
  <c r="H5" i="7"/>
  <c r="H4" i="7"/>
  <c r="G4" i="7"/>
  <c r="H3" i="7"/>
  <c r="J145" i="8"/>
  <c r="I145" i="8"/>
  <c r="J144" i="8"/>
  <c r="I144" i="8"/>
  <c r="J143" i="8"/>
  <c r="I143" i="8"/>
  <c r="J142" i="8"/>
  <c r="I142" i="8"/>
  <c r="J141" i="8"/>
  <c r="I141" i="8"/>
  <c r="J135" i="8"/>
  <c r="I135" i="8"/>
  <c r="J133" i="8"/>
  <c r="I133" i="8"/>
  <c r="J124" i="8"/>
  <c r="I124" i="8"/>
  <c r="J121" i="8"/>
  <c r="J120" i="8"/>
  <c r="I120" i="8"/>
  <c r="J119" i="8"/>
  <c r="I119" i="8"/>
  <c r="J118" i="8"/>
  <c r="I118" i="8"/>
  <c r="J117" i="8"/>
  <c r="J116" i="8"/>
  <c r="I116" i="8"/>
  <c r="J115" i="8"/>
  <c r="I115" i="8"/>
  <c r="J114" i="8"/>
  <c r="I114" i="8"/>
  <c r="J113" i="8"/>
  <c r="I113" i="8"/>
  <c r="J112" i="8"/>
  <c r="I112" i="8"/>
  <c r="J111" i="8"/>
  <c r="J110" i="8"/>
  <c r="I110" i="8"/>
  <c r="J109" i="8"/>
  <c r="I109" i="8"/>
  <c r="J108" i="8"/>
  <c r="I108" i="8"/>
  <c r="J107" i="8"/>
  <c r="I107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I88" i="8"/>
  <c r="J88" i="8"/>
  <c r="J85" i="8"/>
  <c r="I85" i="8"/>
  <c r="J84" i="8"/>
  <c r="I84" i="8"/>
  <c r="J83" i="8"/>
  <c r="I83" i="8"/>
  <c r="J82" i="8"/>
  <c r="I82" i="8"/>
  <c r="J81" i="8"/>
  <c r="I81" i="8"/>
  <c r="J80" i="8"/>
  <c r="I80" i="8"/>
  <c r="J76" i="8"/>
  <c r="I76" i="8"/>
  <c r="J75" i="8"/>
  <c r="I75" i="8"/>
  <c r="J74" i="8"/>
  <c r="I74" i="8"/>
  <c r="J73" i="8"/>
  <c r="I73" i="8"/>
  <c r="J72" i="8"/>
  <c r="I72" i="8"/>
  <c r="J71" i="8"/>
  <c r="I71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I2" i="8"/>
  <c r="J2" i="8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I28" i="9"/>
  <c r="I27" i="9"/>
  <c r="H27" i="9"/>
  <c r="I26" i="9"/>
  <c r="I25" i="9"/>
  <c r="H25" i="9"/>
  <c r="I24" i="9"/>
  <c r="I23" i="9"/>
  <c r="I22" i="9"/>
  <c r="I21" i="9"/>
  <c r="H21" i="9"/>
  <c r="I20" i="9"/>
  <c r="I19" i="9"/>
  <c r="H19" i="9"/>
  <c r="I16" i="9"/>
  <c r="H16" i="9"/>
  <c r="I13" i="9"/>
  <c r="I12" i="9"/>
  <c r="H12" i="9"/>
  <c r="I11" i="9"/>
  <c r="H11" i="9"/>
  <c r="I10" i="9"/>
  <c r="H10" i="9"/>
  <c r="I9" i="9"/>
  <c r="H9" i="9"/>
  <c r="I6" i="9"/>
  <c r="H6" i="9"/>
  <c r="I5" i="9"/>
  <c r="H5" i="9"/>
  <c r="I4" i="9"/>
  <c r="H4" i="9"/>
  <c r="I3" i="9"/>
  <c r="H3" i="9"/>
  <c r="H2" i="9"/>
  <c r="I2" i="9"/>
  <c r="F44" i="6" l="1"/>
  <c r="G44" i="6"/>
  <c r="H32" i="7"/>
  <c r="J146" i="8"/>
  <c r="I146" i="8"/>
  <c r="J86" i="8"/>
  <c r="I86" i="8"/>
  <c r="I42" i="9"/>
  <c r="H42" i="9"/>
  <c r="G32" i="7"/>
  <c r="J147" i="8" l="1"/>
  <c r="I147" i="8"/>
  <c r="D77" i="4" l="1"/>
  <c r="C76" i="4"/>
  <c r="E76" i="4" s="1"/>
  <c r="F76" i="4" s="1"/>
  <c r="C64" i="4"/>
  <c r="C65" i="4" s="1"/>
  <c r="O58" i="4"/>
  <c r="N58" i="4"/>
  <c r="K58" i="4"/>
  <c r="U58" i="4" s="1"/>
  <c r="R57" i="4"/>
  <c r="Q57" i="4"/>
  <c r="P57" i="4"/>
  <c r="O57" i="4"/>
  <c r="N57" i="4"/>
  <c r="K57" i="4"/>
  <c r="P56" i="4"/>
  <c r="O56" i="4"/>
  <c r="N56" i="4"/>
  <c r="K56" i="4"/>
  <c r="Q55" i="4"/>
  <c r="P55" i="4"/>
  <c r="O55" i="4"/>
  <c r="N55" i="4"/>
  <c r="K55" i="4"/>
  <c r="P54" i="4"/>
  <c r="O54" i="4"/>
  <c r="N54" i="4"/>
  <c r="K54" i="4"/>
  <c r="P53" i="4"/>
  <c r="O53" i="4"/>
  <c r="N53" i="4"/>
  <c r="K53" i="4"/>
  <c r="P52" i="4"/>
  <c r="O52" i="4"/>
  <c r="N52" i="4"/>
  <c r="K52" i="4"/>
  <c r="D42" i="4"/>
  <c r="C41" i="4"/>
  <c r="E41" i="4" s="1"/>
  <c r="F41" i="4" s="1"/>
  <c r="P21" i="4"/>
  <c r="P20" i="4"/>
  <c r="P19" i="4"/>
  <c r="P18" i="4"/>
  <c r="P17" i="4"/>
  <c r="P16" i="4"/>
  <c r="P15" i="4"/>
  <c r="D4" i="4"/>
  <c r="E4" i="4" s="1"/>
  <c r="D3" i="4"/>
  <c r="E3" i="4" s="1"/>
  <c r="E2" i="4"/>
  <c r="D64" i="4" l="1"/>
  <c r="D65" i="4" s="1"/>
  <c r="E65" i="4" s="1"/>
  <c r="E5" i="4"/>
  <c r="U52" i="4"/>
  <c r="U53" i="4"/>
  <c r="U54" i="4"/>
  <c r="U55" i="4"/>
  <c r="U56" i="4"/>
  <c r="U57" i="4"/>
  <c r="C77" i="4"/>
  <c r="E77" i="4" s="1"/>
  <c r="C42" i="4"/>
  <c r="E42" i="4" s="1"/>
  <c r="F64" i="4"/>
  <c r="H44" i="3" l="1"/>
  <c r="I44" i="3"/>
  <c r="J44" i="3"/>
  <c r="G47" i="3"/>
  <c r="I49" i="3" s="1"/>
  <c r="H47" i="3"/>
  <c r="I47" i="3"/>
  <c r="J47" i="3"/>
  <c r="H49" i="3"/>
  <c r="H123" i="2"/>
  <c r="I123" i="2"/>
  <c r="J123" i="2"/>
  <c r="G126" i="2"/>
  <c r="J128" i="2" s="1"/>
  <c r="H126" i="2"/>
  <c r="I126" i="2"/>
  <c r="J126" i="2"/>
  <c r="H128" i="2"/>
  <c r="L11" i="1"/>
  <c r="M11" i="1" s="1"/>
  <c r="E12" i="1"/>
  <c r="E79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/>
  <c r="L33" i="1"/>
  <c r="M33" i="1" s="1"/>
  <c r="L34" i="1"/>
  <c r="L35" i="1"/>
  <c r="L36" i="1"/>
  <c r="F79" i="1"/>
  <c r="G79" i="1"/>
  <c r="H79" i="1"/>
  <c r="H55" i="3" l="1"/>
  <c r="I128" i="2"/>
  <c r="I134" i="2" s="1"/>
  <c r="H134" i="2"/>
  <c r="J134" i="2"/>
  <c r="J49" i="3"/>
  <c r="J55" i="3" s="1"/>
  <c r="I55" i="3"/>
  <c r="F81" i="1"/>
  <c r="G81" i="1"/>
  <c r="H81" i="1"/>
</calcChain>
</file>

<file path=xl/sharedStrings.xml><?xml version="1.0" encoding="utf-8"?>
<sst xmlns="http://schemas.openxmlformats.org/spreadsheetml/2006/main" count="2072" uniqueCount="477">
  <si>
    <t>TOTAL DISCOUNT</t>
  </si>
  <si>
    <t>ORDER OF THE NIGHT DISCOUNT</t>
  </si>
  <si>
    <t>TOTAL TBB &amp; TBR - QTY</t>
  </si>
  <si>
    <t>TOTAT TBB &amp; TBR - AMOUNT</t>
  </si>
  <si>
    <t>TBB - NET AMOUNT</t>
  </si>
  <si>
    <t>VOLUME DISCOUNT: LESS 2% FOR 30PCS AND UP AND LESS 3% FOR 50PCS AND UP</t>
  </si>
  <si>
    <t>TBB - TOTAL AMOUNT</t>
  </si>
  <si>
    <t>TBB - TOTAL QTY</t>
  </si>
  <si>
    <t>Lug</t>
  </si>
  <si>
    <t>Mine Lug</t>
  </si>
  <si>
    <t>12.00-24 18PR</t>
  </si>
  <si>
    <t>Haulug</t>
  </si>
  <si>
    <t>12.00-20 18PR</t>
  </si>
  <si>
    <t>XT7</t>
  </si>
  <si>
    <t>Rib</t>
  </si>
  <si>
    <t>Amar dlx</t>
  </si>
  <si>
    <t>Cargo Miler</t>
  </si>
  <si>
    <t xml:space="preserve">Mine Lug </t>
  </si>
  <si>
    <t>11.00-20 18PR</t>
  </si>
  <si>
    <t>XT7 HD</t>
  </si>
  <si>
    <t>11.00-20 16PR</t>
  </si>
  <si>
    <t>10.00-20 18PR</t>
  </si>
  <si>
    <t>Loadstar XP</t>
  </si>
  <si>
    <t>Loadstar Super</t>
  </si>
  <si>
    <t>XT7 GOLD PLUS/HD</t>
  </si>
  <si>
    <t>10.00-20 16PR</t>
  </si>
  <si>
    <t xml:space="preserve">XT-9 GOLD </t>
  </si>
  <si>
    <t xml:space="preserve">XT7 </t>
  </si>
  <si>
    <t>AXVD</t>
  </si>
  <si>
    <t>XT1</t>
  </si>
  <si>
    <t xml:space="preserve">Champion </t>
  </si>
  <si>
    <t xml:space="preserve">Amar deluxe </t>
  </si>
  <si>
    <t>Amar Gold</t>
  </si>
  <si>
    <t>Amar deluxe</t>
  </si>
  <si>
    <t>AWR</t>
  </si>
  <si>
    <t>AXVT (5 RIB)*New</t>
  </si>
  <si>
    <t>Amar AT Rib</t>
  </si>
  <si>
    <t>9.00-20 16PR</t>
  </si>
  <si>
    <t>9.00-20 14PR</t>
  </si>
  <si>
    <t>8.25-20 16PR</t>
  </si>
  <si>
    <t xml:space="preserve">Cargo Miler/Amar dlx </t>
  </si>
  <si>
    <t>TBB</t>
  </si>
  <si>
    <t>TOTAL TBB</t>
  </si>
  <si>
    <t>NO 10 + 1</t>
  </si>
  <si>
    <t>Endu Race LDR</t>
  </si>
  <si>
    <t>11.00 R20 16PR</t>
  </si>
  <si>
    <t>Mix</t>
  </si>
  <si>
    <r>
      <t xml:space="preserve">EnduRace- </t>
    </r>
    <r>
      <rPr>
        <b/>
        <sz val="12"/>
        <color rgb="FF000000"/>
        <rFont val="Franklin Gothic Book"/>
        <family val="2"/>
      </rPr>
      <t xml:space="preserve">RA / </t>
    </r>
    <r>
      <rPr>
        <sz val="12"/>
        <color rgb="FF000000"/>
        <rFont val="Franklin Gothic Book"/>
        <family val="2"/>
      </rPr>
      <t>MA731</t>
    </r>
  </si>
  <si>
    <t>Endurace- RA1</t>
  </si>
  <si>
    <t>Endurace- CD</t>
  </si>
  <si>
    <t>10.00 R20 16PR</t>
  </si>
  <si>
    <t>Endurace- LD</t>
  </si>
  <si>
    <t>Endurace- MA326</t>
  </si>
  <si>
    <t>Endurace- HA</t>
  </si>
  <si>
    <t>Endurace- MA</t>
  </si>
  <si>
    <t>9.00 R20 16PR</t>
  </si>
  <si>
    <t>TUBE TYPE</t>
  </si>
  <si>
    <t>RIB</t>
  </si>
  <si>
    <t xml:space="preserve"> ENDURACE RT TL-M</t>
  </si>
  <si>
    <t>385/65 R22.5 160 J 20PR</t>
  </si>
  <si>
    <t>Endu Trax- MD</t>
  </si>
  <si>
    <t>12.00 R22.5 16PR</t>
  </si>
  <si>
    <t>Endu Trax- MA</t>
  </si>
  <si>
    <t>Endu Race- RD</t>
  </si>
  <si>
    <t>Endu Race- RA</t>
  </si>
  <si>
    <t>Endurace- LHD/HD</t>
  </si>
  <si>
    <t>315/80 R22.5 18PR</t>
  </si>
  <si>
    <t>Endu Mile - LHA</t>
  </si>
  <si>
    <t>Endu Race - RD / RD23</t>
  </si>
  <si>
    <t>295/80 R22.5 16PR</t>
  </si>
  <si>
    <t>Endu Race - RA</t>
  </si>
  <si>
    <t>Endu Mile -LHA/HA</t>
  </si>
  <si>
    <t>Endu Race - RD</t>
  </si>
  <si>
    <t>11.00 R22.5 16PR</t>
  </si>
  <si>
    <t>Endu Tuff - SOD</t>
  </si>
  <si>
    <t>Endu Trax - MA</t>
  </si>
  <si>
    <t>TUBELESS</t>
  </si>
  <si>
    <t>TBR</t>
  </si>
  <si>
    <t>10 + 1</t>
  </si>
  <si>
    <t>Less 29</t>
  </si>
  <si>
    <t>JUN</t>
  </si>
  <si>
    <t>MAY</t>
  </si>
  <si>
    <t>APR</t>
  </si>
  <si>
    <t>MAR</t>
  </si>
  <si>
    <t>FEB</t>
  </si>
  <si>
    <t>JAN</t>
  </si>
  <si>
    <t>TOTAL</t>
  </si>
  <si>
    <t>Gross Price</t>
  </si>
  <si>
    <t>Type</t>
  </si>
  <si>
    <t>Model</t>
  </si>
  <si>
    <t>Sizes</t>
  </si>
  <si>
    <t>DISCOUNT</t>
  </si>
  <si>
    <t>QTY</t>
  </si>
  <si>
    <t>TOTAL QTY</t>
  </si>
  <si>
    <t>TOTAL AMT</t>
  </si>
  <si>
    <t>TOTAL PCR</t>
  </si>
  <si>
    <t>TOTAL APTERRA / ALTRUST</t>
  </si>
  <si>
    <t>VAN</t>
  </si>
  <si>
    <t xml:space="preserve"> 108/105</t>
  </si>
  <si>
    <t>Altrust</t>
  </si>
  <si>
    <t>16C</t>
  </si>
  <si>
    <t>215/70R16C</t>
  </si>
  <si>
    <t>102/100T</t>
  </si>
  <si>
    <t>215/65R16C</t>
  </si>
  <si>
    <t>107/105S</t>
  </si>
  <si>
    <t>15C</t>
  </si>
  <si>
    <t>215/70R15C</t>
  </si>
  <si>
    <t>104/102S</t>
  </si>
  <si>
    <t>205/70R15C</t>
  </si>
  <si>
    <t>225/70R15</t>
  </si>
  <si>
    <t>195R15C</t>
  </si>
  <si>
    <t>106/104S</t>
  </si>
  <si>
    <t>14C</t>
  </si>
  <si>
    <t>195R14C</t>
  </si>
  <si>
    <t>102/100S</t>
  </si>
  <si>
    <t>185R14C</t>
  </si>
  <si>
    <t>SUV</t>
  </si>
  <si>
    <t>112H</t>
  </si>
  <si>
    <t>285/60</t>
  </si>
  <si>
    <t>114H</t>
  </si>
  <si>
    <t>265/60</t>
  </si>
  <si>
    <t>107V</t>
  </si>
  <si>
    <t>235/60</t>
  </si>
  <si>
    <t>116H</t>
  </si>
  <si>
    <t>285/65</t>
  </si>
  <si>
    <t>115S</t>
  </si>
  <si>
    <t>Apterra A/T</t>
  </si>
  <si>
    <t>265/70</t>
  </si>
  <si>
    <t>112S</t>
  </si>
  <si>
    <t>Apterra H/T</t>
  </si>
  <si>
    <t>265/65</t>
  </si>
  <si>
    <t>111H</t>
  </si>
  <si>
    <t>245/65</t>
  </si>
  <si>
    <t>104H</t>
  </si>
  <si>
    <t>235/65</t>
  </si>
  <si>
    <t>99H</t>
  </si>
  <si>
    <t xml:space="preserve">Apterra H/P  </t>
  </si>
  <si>
    <t>225/60</t>
  </si>
  <si>
    <t>114T</t>
  </si>
  <si>
    <t>275/70</t>
  </si>
  <si>
    <t>115T</t>
  </si>
  <si>
    <t>Apterra H/T2</t>
  </si>
  <si>
    <t>255/70</t>
  </si>
  <si>
    <t>111T</t>
  </si>
  <si>
    <t>245/70</t>
  </si>
  <si>
    <t>105T</t>
  </si>
  <si>
    <t>235/70</t>
  </si>
  <si>
    <t>100H</t>
  </si>
  <si>
    <t>Apterra H/L</t>
  </si>
  <si>
    <t>215/70</t>
  </si>
  <si>
    <t>98H</t>
  </si>
  <si>
    <t>215/65</t>
  </si>
  <si>
    <t>95S</t>
  </si>
  <si>
    <t>205/65</t>
  </si>
  <si>
    <t>109S</t>
  </si>
  <si>
    <t xml:space="preserve">31x10.5 </t>
  </si>
  <si>
    <t>112T</t>
  </si>
  <si>
    <t>108S</t>
  </si>
  <si>
    <t>235/75</t>
  </si>
  <si>
    <t>100S</t>
  </si>
  <si>
    <t>225/70</t>
  </si>
  <si>
    <t>113/111S</t>
  </si>
  <si>
    <t>215/75</t>
  </si>
  <si>
    <t>94T</t>
  </si>
  <si>
    <t>205/ 65</t>
  </si>
  <si>
    <t>APTERRA AND ALTRUST</t>
  </si>
  <si>
    <t>TOTAL ALNAC, AMAZER, QUANTUM, ASPIRE</t>
  </si>
  <si>
    <t>PCR</t>
  </si>
  <si>
    <t>92S</t>
  </si>
  <si>
    <t>Amazer XL</t>
  </si>
  <si>
    <t>195/70</t>
  </si>
  <si>
    <t>74T</t>
  </si>
  <si>
    <t>145/80</t>
  </si>
  <si>
    <t>97/95S</t>
  </si>
  <si>
    <t>175R13C</t>
  </si>
  <si>
    <t>88T</t>
  </si>
  <si>
    <t>Amazer 3G Maxx</t>
  </si>
  <si>
    <t xml:space="preserve">185/65 </t>
  </si>
  <si>
    <t>88H</t>
  </si>
  <si>
    <t>Alnac 4G</t>
  </si>
  <si>
    <t xml:space="preserve">185/60 </t>
  </si>
  <si>
    <t>84H</t>
  </si>
  <si>
    <t>Alnac</t>
  </si>
  <si>
    <t>185/60</t>
  </si>
  <si>
    <t xml:space="preserve">185/55 </t>
  </si>
  <si>
    <t>91H</t>
  </si>
  <si>
    <t xml:space="preserve">195/70 </t>
  </si>
  <si>
    <t>86H</t>
  </si>
  <si>
    <t xml:space="preserve">195/60 </t>
  </si>
  <si>
    <t>Amazer 4G</t>
  </si>
  <si>
    <t xml:space="preserve">185/70 </t>
  </si>
  <si>
    <t>86T</t>
  </si>
  <si>
    <t>82H</t>
  </si>
  <si>
    <t xml:space="preserve">175/70 </t>
  </si>
  <si>
    <t>84T</t>
  </si>
  <si>
    <t xml:space="preserve">Amazer 4G </t>
  </si>
  <si>
    <t>175/70</t>
  </si>
  <si>
    <t>87H</t>
  </si>
  <si>
    <t xml:space="preserve">175/65 </t>
  </si>
  <si>
    <t>82T</t>
  </si>
  <si>
    <t>79T</t>
  </si>
  <si>
    <t xml:space="preserve">165/65 </t>
  </si>
  <si>
    <t>75T</t>
  </si>
  <si>
    <t>155/65</t>
  </si>
  <si>
    <t xml:space="preserve">205/60 </t>
  </si>
  <si>
    <t>83T</t>
  </si>
  <si>
    <t xml:space="preserve">165/80 </t>
  </si>
  <si>
    <t xml:space="preserve">165/70 </t>
  </si>
  <si>
    <t>77T</t>
  </si>
  <si>
    <t>155/80</t>
  </si>
  <si>
    <t>155/70</t>
  </si>
  <si>
    <t xml:space="preserve">  113/111</t>
  </si>
  <si>
    <t>Quantum</t>
  </si>
  <si>
    <t>215/75R16C</t>
  </si>
  <si>
    <t>110/108R</t>
  </si>
  <si>
    <t>Quantum Plus</t>
  </si>
  <si>
    <t>205/75R16C</t>
  </si>
  <si>
    <t>110/108Q</t>
  </si>
  <si>
    <t>205R16C</t>
  </si>
  <si>
    <t>106/104R</t>
  </si>
  <si>
    <t>102/100R</t>
  </si>
  <si>
    <t>89/88R</t>
  </si>
  <si>
    <t>13C</t>
  </si>
  <si>
    <t>91W</t>
  </si>
  <si>
    <t>Aspire</t>
  </si>
  <si>
    <t xml:space="preserve">235/35 </t>
  </si>
  <si>
    <t>93W</t>
  </si>
  <si>
    <t xml:space="preserve">Aspire </t>
  </si>
  <si>
    <t xml:space="preserve">245/40 </t>
  </si>
  <si>
    <t xml:space="preserve">235/40 </t>
  </si>
  <si>
    <t>92Y</t>
  </si>
  <si>
    <t>225/40</t>
  </si>
  <si>
    <t>101Y</t>
  </si>
  <si>
    <t>225/55</t>
  </si>
  <si>
    <t>94W</t>
  </si>
  <si>
    <t>Aspire 4G</t>
  </si>
  <si>
    <t xml:space="preserve">225/45 </t>
  </si>
  <si>
    <t>94Y</t>
  </si>
  <si>
    <t>Manchester United</t>
  </si>
  <si>
    <t>215/55</t>
  </si>
  <si>
    <t>215/45</t>
  </si>
  <si>
    <t>87W</t>
  </si>
  <si>
    <t xml:space="preserve">215/40 </t>
  </si>
  <si>
    <t>88W</t>
  </si>
  <si>
    <t>Aspire 4G XL</t>
  </si>
  <si>
    <t>205/45</t>
  </si>
  <si>
    <t>84W</t>
  </si>
  <si>
    <t xml:space="preserve">205/40 </t>
  </si>
  <si>
    <t>93V</t>
  </si>
  <si>
    <t xml:space="preserve">215/55 </t>
  </si>
  <si>
    <t>92V</t>
  </si>
  <si>
    <t>205/60</t>
  </si>
  <si>
    <t xml:space="preserve">205/55 </t>
  </si>
  <si>
    <t>205/55</t>
  </si>
  <si>
    <t>87Y</t>
  </si>
  <si>
    <t>88V</t>
  </si>
  <si>
    <t xml:space="preserve">195/50 </t>
  </si>
  <si>
    <t>94H</t>
  </si>
  <si>
    <t xml:space="preserve">205/65 </t>
  </si>
  <si>
    <t xml:space="preserve">195/65 </t>
  </si>
  <si>
    <t>91T</t>
  </si>
  <si>
    <t>195/65</t>
  </si>
  <si>
    <t>85H</t>
  </si>
  <si>
    <t xml:space="preserve">195/55 </t>
  </si>
  <si>
    <t>85V</t>
  </si>
  <si>
    <t>195/55</t>
  </si>
  <si>
    <t>82V</t>
  </si>
  <si>
    <t>LI/SR</t>
  </si>
  <si>
    <t>Rim</t>
  </si>
  <si>
    <t>TOTAL LT</t>
  </si>
  <si>
    <t>LTR</t>
  </si>
  <si>
    <t>Endurace- RD</t>
  </si>
  <si>
    <t>235/75 R17.5</t>
  </si>
  <si>
    <t>Endurace- RA</t>
  </si>
  <si>
    <t>225/75 R17.5</t>
  </si>
  <si>
    <t>215/75 R17.5</t>
  </si>
  <si>
    <t>Duramile T/O</t>
  </si>
  <si>
    <t>8.25 R16 16PR</t>
  </si>
  <si>
    <t>Rancer/Duramile T/O</t>
  </si>
  <si>
    <t>7.50 R16 14PR</t>
  </si>
  <si>
    <t>7.00 R16 12PR</t>
  </si>
  <si>
    <t>7.00 R15 10PR</t>
  </si>
  <si>
    <t>LTB</t>
  </si>
  <si>
    <t>8.25 - 16 18PR</t>
  </si>
  <si>
    <t xml:space="preserve">Mile Star </t>
  </si>
  <si>
    <t>8.25 - 16 16PR</t>
  </si>
  <si>
    <t>Amar Deluxe</t>
  </si>
  <si>
    <t xml:space="preserve">Loadstar Super </t>
  </si>
  <si>
    <t>7.50 - 16 18PR</t>
  </si>
  <si>
    <t>7.50 - 16 16PR</t>
  </si>
  <si>
    <t>7.50 - 16 14PR</t>
  </si>
  <si>
    <t>Mile Star</t>
  </si>
  <si>
    <t>7.00 - 16 14PR</t>
  </si>
  <si>
    <t xml:space="preserve">Cargo Rib </t>
  </si>
  <si>
    <t>Mile Star  Gold</t>
  </si>
  <si>
    <t>7.00 - 15 12PR</t>
  </si>
  <si>
    <t>Semilug</t>
  </si>
  <si>
    <t>LR84</t>
  </si>
  <si>
    <t>Amar</t>
  </si>
  <si>
    <t>Cargo Rib*New</t>
  </si>
  <si>
    <t>6.50 - 16 10PR</t>
  </si>
  <si>
    <t>Hercules</t>
  </si>
  <si>
    <t>6.50 - 14 10PR</t>
  </si>
  <si>
    <t>Cargo Rib</t>
  </si>
  <si>
    <t>6.50 - 14 8PR</t>
  </si>
  <si>
    <t>6.00 - 14 8PR</t>
  </si>
  <si>
    <t>SCV</t>
  </si>
  <si>
    <t>Cargo SL</t>
  </si>
  <si>
    <t>5.00 - 12 8PR</t>
  </si>
  <si>
    <t xml:space="preserve">Loadstar </t>
  </si>
  <si>
    <t>155/80 D12</t>
  </si>
  <si>
    <t>Aspire 4G XL*New</t>
  </si>
  <si>
    <t>Alnac 4G *New</t>
  </si>
  <si>
    <t>Apterra H/S *New</t>
  </si>
  <si>
    <t>Apterra H/T2*New</t>
  </si>
  <si>
    <t>Apterra H/T2 XL*New</t>
  </si>
  <si>
    <t>Apterra H/P XL*New</t>
  </si>
  <si>
    <t>VOLUME DISCOUNT: LESS 4% FOR 50PCS AND UP</t>
  </si>
  <si>
    <t>SCHEME</t>
  </si>
  <si>
    <t>ALLOCATION</t>
  </si>
  <si>
    <t>EFFECTIVE DISCOUNT</t>
  </si>
  <si>
    <t>20+1</t>
  </si>
  <si>
    <t>15+1</t>
  </si>
  <si>
    <t>10+1</t>
  </si>
  <si>
    <t>Discount</t>
  </si>
  <si>
    <t>Base Rate</t>
  </si>
  <si>
    <t>Jan</t>
  </si>
  <si>
    <t>Feb</t>
  </si>
  <si>
    <t>Mar</t>
  </si>
  <si>
    <t>LT / OTR</t>
  </si>
  <si>
    <t>TB</t>
  </si>
  <si>
    <t>Package B</t>
  </si>
  <si>
    <t>11 R 22.5 Endu Mile LHA-16PR</t>
  </si>
  <si>
    <t>Original Price</t>
  </si>
  <si>
    <t>Offer Price</t>
  </si>
  <si>
    <t>Gift</t>
  </si>
  <si>
    <t>Apr</t>
  </si>
  <si>
    <t>May</t>
  </si>
  <si>
    <t>Jun</t>
  </si>
  <si>
    <t>Total</t>
  </si>
  <si>
    <t>Reminder</t>
  </si>
  <si>
    <t>( Jan - March 2019 ) TBR +TBB Quantity</t>
  </si>
  <si>
    <t>Jan Delivery</t>
  </si>
  <si>
    <t>Feb Delivery</t>
  </si>
  <si>
    <t>March Delivery</t>
  </si>
  <si>
    <t>DJI Spark (Drone) or Samsung J7+</t>
  </si>
  <si>
    <t>60-89 Pieces</t>
  </si>
  <si>
    <t>Trip to Hanoi 2020</t>
  </si>
  <si>
    <t>90-119 Pieces</t>
  </si>
  <si>
    <t>Galaxy S9</t>
  </si>
  <si>
    <t>120-150 Pieces</t>
  </si>
  <si>
    <t>Exisitng Volume special prices apply and no other discounts apply</t>
  </si>
  <si>
    <t>150 Pieces and above</t>
  </si>
  <si>
    <t xml:space="preserve">iphone Xs -1 </t>
  </si>
  <si>
    <t>1 Ticket to Holy Land</t>
  </si>
  <si>
    <t>( Jan - March 2019 ) LTB+LTR Quantity</t>
  </si>
  <si>
    <t>60-119 Pieces</t>
  </si>
  <si>
    <t>120-179 Pieces</t>
  </si>
  <si>
    <t>180-239 Pieces</t>
  </si>
  <si>
    <t>240 Pieces and above</t>
  </si>
  <si>
    <t>( Jan - March 2019 ) PCR Quantity</t>
  </si>
  <si>
    <t>The above rebates are over and above the price list and all the quantity  discounts</t>
  </si>
  <si>
    <t>Entry to the above rebate program is only by ordering tonight.</t>
  </si>
  <si>
    <t>Rebates will be issued as Credit Note after delivery</t>
  </si>
  <si>
    <t>Package A</t>
  </si>
  <si>
    <t>Discounted Price</t>
  </si>
  <si>
    <t>11R 22.5 LHA</t>
  </si>
  <si>
    <t>10.00 x 20 XT7</t>
  </si>
  <si>
    <t>Price per Set</t>
  </si>
  <si>
    <t>Package Amount</t>
  </si>
  <si>
    <t xml:space="preserve">Terms: </t>
  </si>
  <si>
    <t>Min Order: 10 sets ( 20 Pieces )</t>
  </si>
  <si>
    <t>Every 1M purchase = 1 Major Ticket</t>
  </si>
  <si>
    <t>Every 250K purchase = 1 Minor Ticket</t>
  </si>
  <si>
    <t>Ex. Purchase 1.5M = 1 Major Ticket + 2 Minor Ticket</t>
  </si>
  <si>
    <t>No more discount apply on Package A</t>
  </si>
  <si>
    <t>No of Dealers Expt</t>
  </si>
  <si>
    <t>Jan Discount</t>
  </si>
  <si>
    <t>Feb Dis</t>
  </si>
  <si>
    <t>March Discount</t>
  </si>
  <si>
    <t>April Disc</t>
  </si>
  <si>
    <t>May Disc</t>
  </si>
  <si>
    <t>June Disc</t>
  </si>
  <si>
    <t>Gift Value</t>
  </si>
  <si>
    <t>Disc Per Tyre</t>
  </si>
  <si>
    <t>Package C</t>
  </si>
  <si>
    <t>11R 22.5 Endu MileLHA</t>
  </si>
  <si>
    <t>12.00 R20 Endu Trax MA</t>
  </si>
  <si>
    <t>Min Order: 10 sets</t>
  </si>
  <si>
    <t>10% Downpayment</t>
  </si>
  <si>
    <t>Maximum order of 2 x Package C</t>
  </si>
  <si>
    <t>Pre-booking; at most 6 months booking</t>
  </si>
  <si>
    <t>NO RAFFLE!</t>
  </si>
  <si>
    <t>Package D</t>
  </si>
  <si>
    <t>12.00 x 20 XT7</t>
  </si>
  <si>
    <t>Maximum order of 2 x Package D</t>
  </si>
  <si>
    <t>Package - Van&amp; SUV</t>
  </si>
  <si>
    <t>200pcs - January 2019 Delivery only</t>
  </si>
  <si>
    <t>Altrust + Apterra Asstd</t>
  </si>
  <si>
    <t>Huawei iMate 20</t>
  </si>
  <si>
    <t>with the discount scheme</t>
  </si>
  <si>
    <t>Cellphone upon clearing of check</t>
  </si>
  <si>
    <t>Package - Light Truck</t>
  </si>
  <si>
    <t>150pcs - January 2019 delivery only</t>
  </si>
  <si>
    <t>LTB+ LTR ( Rim size 14"and above )</t>
  </si>
  <si>
    <t>CellPhone upon clearing of check</t>
  </si>
  <si>
    <t>Package - PCR</t>
  </si>
  <si>
    <t>300pcs - January 2019 delivery only</t>
  </si>
  <si>
    <t>Assorted PCR</t>
  </si>
  <si>
    <t>BUY 3 PACKAGE, 2 IPHONE</t>
  </si>
  <si>
    <t>Terms &amp; Conditions for the Packages of LT+PCR</t>
  </si>
  <si>
    <t>Special Prices are not included</t>
  </si>
  <si>
    <t>Old DOT are not included</t>
  </si>
  <si>
    <t>We are open to volume purchases but we will be offering a different package</t>
  </si>
  <si>
    <r>
      <t xml:space="preserve">EnduRace- </t>
    </r>
    <r>
      <rPr>
        <b/>
        <sz val="12"/>
        <color theme="1"/>
        <rFont val="Franklin Gothic Book"/>
        <family val="2"/>
      </rPr>
      <t xml:space="preserve">RA / </t>
    </r>
    <r>
      <rPr>
        <sz val="12"/>
        <color theme="1"/>
        <rFont val="Franklin Gothic Book"/>
        <family val="2"/>
      </rPr>
      <t>MA731</t>
    </r>
  </si>
  <si>
    <t>TOTAL TBR QTY.</t>
  </si>
  <si>
    <t>REBATE %</t>
  </si>
  <si>
    <t>APRIL</t>
  </si>
  <si>
    <t>Endu Mile -LHA</t>
  </si>
  <si>
    <t>Apterra A/T2</t>
  </si>
  <si>
    <t>265/50</t>
  </si>
  <si>
    <t>Special -Tonight</t>
  </si>
  <si>
    <t>Special - Tonight</t>
  </si>
  <si>
    <t>110H</t>
  </si>
  <si>
    <t>106H</t>
  </si>
  <si>
    <t>12.00 R20 18PR</t>
  </si>
  <si>
    <t>EnduTrax MA</t>
  </si>
  <si>
    <t>12.00 R24 18PR</t>
  </si>
  <si>
    <t>EnduTrax MD</t>
  </si>
  <si>
    <t>EnduRace RA</t>
  </si>
  <si>
    <t>13 R22.5 16PR</t>
  </si>
  <si>
    <t>385/65 R22.5 20PR</t>
  </si>
  <si>
    <t>Endu Trax MA</t>
  </si>
  <si>
    <t>Endu Trax MD</t>
  </si>
  <si>
    <t>Endurace- LHD</t>
  </si>
  <si>
    <t xml:space="preserve"> ENDURACE RT</t>
  </si>
  <si>
    <t>W/ STD. VOLUME DISC.</t>
  </si>
  <si>
    <r>
      <t xml:space="preserve">Net Price 
</t>
    </r>
    <r>
      <rPr>
        <b/>
        <i/>
        <sz val="8"/>
        <color theme="1"/>
        <rFont val="Franklin Gothic Book"/>
        <family val="2"/>
      </rPr>
      <t>(AFTER LESS 30%)</t>
    </r>
  </si>
  <si>
    <t>Altrust 8PR</t>
  </si>
  <si>
    <t>Altrust 6PR</t>
  </si>
  <si>
    <t xml:space="preserve"> 108/106S</t>
  </si>
  <si>
    <r>
      <t xml:space="preserve">Net Price 
</t>
    </r>
    <r>
      <rPr>
        <b/>
        <i/>
        <sz val="8"/>
        <color theme="1"/>
        <rFont val="Franklin Gothic Book"/>
        <family val="2"/>
      </rPr>
      <t>(AFTER LESS 41%)</t>
    </r>
  </si>
  <si>
    <t xml:space="preserve">Net Price </t>
  </si>
  <si>
    <t>Amar Deluxe*</t>
  </si>
  <si>
    <t>Loadstar*</t>
  </si>
  <si>
    <t>W/ STD. VOLUME DISC. / HALF COUNT FOR UPGRADE PACKAGE</t>
  </si>
  <si>
    <t xml:space="preserve"> </t>
  </si>
  <si>
    <t>New Price L30 L3</t>
  </si>
  <si>
    <t>New Price L41 L4</t>
  </si>
  <si>
    <t>Special Price</t>
  </si>
  <si>
    <t>Min (50) Pcs</t>
  </si>
  <si>
    <t>200 Pcs</t>
  </si>
  <si>
    <t>500 pcs</t>
  </si>
  <si>
    <t>100 pcs</t>
  </si>
  <si>
    <t>FEB SALES VAL</t>
  </si>
  <si>
    <t>Special 50 Pcs/Order /Size</t>
  </si>
  <si>
    <t>5500 (MOQ: 20pcs)</t>
  </si>
  <si>
    <t>5800 (MOQ: 20pcs)</t>
  </si>
  <si>
    <t>6000 (MOQ: 12pcs)</t>
  </si>
  <si>
    <t>Min (20) pcs</t>
  </si>
  <si>
    <t>50 pcs</t>
  </si>
  <si>
    <t>35 pcs</t>
  </si>
  <si>
    <t>30 pcs</t>
  </si>
  <si>
    <t>1.95 R15 8 PLY</t>
  </si>
  <si>
    <t>QUANTUM PLUS</t>
  </si>
  <si>
    <t>1.85 R 14 8 PLY</t>
  </si>
  <si>
    <t>QUANTUM</t>
  </si>
  <si>
    <t>185 R14 8PR-RIB</t>
  </si>
  <si>
    <t>2700(limited qty 35 Inv )</t>
  </si>
  <si>
    <t>1.95 R 14 8 PLY</t>
  </si>
  <si>
    <t>3100 (MOQ: 30 Pcs)</t>
  </si>
  <si>
    <t>83H</t>
  </si>
  <si>
    <t>12 pcs</t>
  </si>
  <si>
    <t>20 pcs</t>
  </si>
  <si>
    <t>Special Price Event only</t>
  </si>
  <si>
    <t xml:space="preserve">Amar dlx </t>
  </si>
  <si>
    <t>No Rebate but counts towards the rebate of other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</si>
</sst>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7" x14ac:knownFonts="1">
    <font>
      <sz val="10"/>
      <color theme="1"/>
      <name val="Franklin Gothic Book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sz val="10"/>
      <color rgb="FFFF0000"/>
      <name val="Franklin Gothic Book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sz val="12"/>
      <color rgb="FF000000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1"/>
      <color theme="1"/>
      <name val="Calibri Light"/>
      <family val="2"/>
    </font>
    <font>
      <sz val="12"/>
      <name val="Franklin Gothic Book"/>
      <family val="2"/>
    </font>
    <font>
      <sz val="10"/>
      <name val="Arial"/>
      <family val="2"/>
    </font>
    <font>
      <b/>
      <i/>
      <sz val="10"/>
      <color theme="1"/>
      <name val="Franklin Gothic Book"/>
      <family val="2"/>
    </font>
    <font>
      <sz val="10"/>
      <color indexed="8"/>
      <name val="MS Sans Serif"/>
      <family val="2"/>
    </font>
    <font>
      <i/>
      <sz val="10"/>
      <color rgb="FF000000"/>
      <name val="Franklin Gothic Book"/>
      <family val="2"/>
    </font>
    <font>
      <i/>
      <sz val="10"/>
      <color theme="1"/>
      <name val="Franklin Gothic Book"/>
      <family val="2"/>
    </font>
    <font>
      <i/>
      <sz val="10"/>
      <name val="Franklin Gothic Book"/>
      <family val="2"/>
    </font>
    <font>
      <b/>
      <i/>
      <sz val="8"/>
      <color theme="1"/>
      <name val="Franklin Gothic Book"/>
      <family val="2"/>
    </font>
    <font>
      <sz val="9"/>
      <color theme="1"/>
      <name val="Franklin Gothic Book"/>
      <family val="2"/>
    </font>
    <font>
      <sz val="12"/>
      <color rgb="FFFF0000"/>
      <name val="Franklin Gothic Book"/>
      <family val="2"/>
    </font>
    <font>
      <sz val="8"/>
      <color theme="1"/>
      <name val="Arial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9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4" fillId="0" borderId="0"/>
    <xf numFmtId="0" fontId="2" fillId="0" borderId="0"/>
    <xf numFmtId="0" fontId="16" fillId="0" borderId="0"/>
    <xf numFmtId="0" fontId="14" fillId="0" borderId="0"/>
    <xf numFmtId="0" fontId="2" fillId="0" borderId="0"/>
    <xf numFmtId="0" fontId="16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233">
    <xf numFmtId="0" fontId="0" fillId="0" borderId="0" xfId="0"/>
    <xf numFmtId="0" fontId="6" fillId="0" borderId="0" xfId="0" applyFont="1"/>
    <xf numFmtId="9" fontId="6" fillId="0" borderId="0" xfId="0" applyNumberFormat="1" applyFont="1"/>
    <xf numFmtId="10" fontId="6" fillId="0" borderId="0" xfId="1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1" xfId="0" applyFont="1" applyBorder="1"/>
    <xf numFmtId="0" fontId="9" fillId="0" borderId="0" xfId="0" applyFont="1" applyAlignment="1">
      <alignment horizontal="right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4" fontId="8" fillId="2" borderId="4" xfId="2" applyFont="1" applyFill="1" applyBorder="1" applyAlignment="1">
      <alignment horizontal="center" vertical="center"/>
    </xf>
    <xf numFmtId="164" fontId="8" fillId="2" borderId="1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4" fontId="9" fillId="0" borderId="0" xfId="0" applyNumberFormat="1" applyFont="1" applyBorder="1" applyAlignment="1">
      <alignment horizontal="center"/>
    </xf>
    <xf numFmtId="164" fontId="9" fillId="0" borderId="0" xfId="0" applyNumberFormat="1" applyFont="1" applyFill="1" applyBorder="1"/>
    <xf numFmtId="164" fontId="8" fillId="0" borderId="0" xfId="2" applyFont="1" applyFill="1" applyBorder="1" applyAlignment="1">
      <alignment horizontal="center" vertical="center"/>
    </xf>
    <xf numFmtId="164" fontId="8" fillId="2" borderId="0" xfId="2" applyFont="1" applyFill="1" applyBorder="1" applyAlignment="1">
      <alignment horizontal="right" vertical="center"/>
    </xf>
    <xf numFmtId="164" fontId="8" fillId="2" borderId="6" xfId="2" applyFont="1" applyFill="1" applyBorder="1" applyAlignment="1">
      <alignment horizontal="right" vertical="center"/>
    </xf>
    <xf numFmtId="164" fontId="8" fillId="0" borderId="1" xfId="2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Fill="1" applyBorder="1"/>
    <xf numFmtId="164" fontId="8" fillId="6" borderId="1" xfId="2" applyFont="1" applyFill="1" applyBorder="1" applyAlignment="1">
      <alignment horizontal="center" vertical="center"/>
    </xf>
    <xf numFmtId="164" fontId="8" fillId="4" borderId="1" xfId="2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164" fontId="8" fillId="6" borderId="5" xfId="2" applyFont="1" applyFill="1" applyBorder="1" applyAlignment="1">
      <alignment horizontal="center" vertical="center"/>
    </xf>
    <xf numFmtId="164" fontId="8" fillId="2" borderId="5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9" fillId="8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/>
    <xf numFmtId="164" fontId="8" fillId="9" borderId="1" xfId="2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vertical="center"/>
    </xf>
    <xf numFmtId="164" fontId="8" fillId="8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4" fontId="8" fillId="10" borderId="1" xfId="2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/>
    <xf numFmtId="164" fontId="9" fillId="0" borderId="5" xfId="0" applyNumberFormat="1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6" fillId="0" borderId="0" xfId="3" applyFont="1"/>
    <xf numFmtId="164" fontId="6" fillId="0" borderId="1" xfId="2" applyFont="1" applyBorder="1"/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164" fontId="11" fillId="10" borderId="1" xfId="2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164" fontId="13" fillId="10" borderId="1" xfId="2" applyFont="1" applyFill="1" applyBorder="1" applyAlignment="1">
      <alignment vertical="center"/>
    </xf>
    <xf numFmtId="0" fontId="13" fillId="10" borderId="1" xfId="4" applyFont="1" applyFill="1" applyBorder="1" applyAlignment="1">
      <alignment horizontal="center"/>
    </xf>
    <xf numFmtId="0" fontId="13" fillId="10" borderId="1" xfId="4" applyFont="1" applyFill="1" applyBorder="1" applyAlignment="1">
      <alignment horizontal="left"/>
    </xf>
    <xf numFmtId="164" fontId="11" fillId="0" borderId="1" xfId="2" applyFont="1" applyFill="1" applyBorder="1" applyAlignment="1">
      <alignment vertical="center"/>
    </xf>
    <xf numFmtId="164" fontId="6" fillId="10" borderId="1" xfId="2" applyFont="1" applyFill="1" applyBorder="1" applyAlignment="1">
      <alignment horizontal="center" vertical="center"/>
    </xf>
    <xf numFmtId="164" fontId="13" fillId="0" borderId="1" xfId="2" applyFont="1" applyBorder="1" applyAlignment="1">
      <alignment vertical="center"/>
    </xf>
    <xf numFmtId="0" fontId="13" fillId="10" borderId="1" xfId="0" applyFont="1" applyFill="1" applyBorder="1" applyAlignment="1">
      <alignment horizontal="center"/>
    </xf>
    <xf numFmtId="0" fontId="13" fillId="10" borderId="1" xfId="0" applyFont="1" applyFill="1" applyBorder="1"/>
    <xf numFmtId="164" fontId="6" fillId="11" borderId="1" xfId="2" applyFont="1" applyFill="1" applyBorder="1"/>
    <xf numFmtId="0" fontId="13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1" xfId="4" applyFont="1" applyFill="1" applyBorder="1" applyAlignment="1">
      <alignment horizontal="center"/>
    </xf>
    <xf numFmtId="0" fontId="13" fillId="10" borderId="1" xfId="4" applyFont="1" applyFill="1" applyBorder="1" applyAlignment="1">
      <alignment horizontal="center" vertical="center"/>
    </xf>
    <xf numFmtId="0" fontId="13" fillId="10" borderId="1" xfId="4" applyFont="1" applyFill="1" applyBorder="1" applyAlignment="1">
      <alignment vertical="center"/>
    </xf>
    <xf numFmtId="164" fontId="6" fillId="0" borderId="1" xfId="2" applyFont="1" applyFill="1" applyBorder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/>
    <xf numFmtId="9" fontId="0" fillId="4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/>
    <xf numFmtId="164" fontId="0" fillId="0" borderId="0" xfId="3" applyFont="1"/>
    <xf numFmtId="0" fontId="0" fillId="0" borderId="1" xfId="0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0" xfId="0" applyFill="1"/>
    <xf numFmtId="0" fontId="0" fillId="12" borderId="0" xfId="0" applyFill="1" applyAlignment="1"/>
    <xf numFmtId="0" fontId="0" fillId="15" borderId="1" xfId="0" applyFill="1" applyBorder="1"/>
    <xf numFmtId="165" fontId="0" fillId="0" borderId="0" xfId="0" applyNumberFormat="1"/>
    <xf numFmtId="0" fontId="0" fillId="16" borderId="1" xfId="0" applyFill="1" applyBorder="1"/>
    <xf numFmtId="0" fontId="0" fillId="0" borderId="0" xfId="0" applyBorder="1"/>
    <xf numFmtId="10" fontId="0" fillId="0" borderId="0" xfId="0" applyNumberFormat="1" applyBorder="1"/>
    <xf numFmtId="165" fontId="0" fillId="0" borderId="0" xfId="0" applyNumberFormat="1" applyBorder="1"/>
    <xf numFmtId="9" fontId="0" fillId="0" borderId="0" xfId="0" applyNumberFormat="1" applyBorder="1"/>
    <xf numFmtId="0" fontId="0" fillId="0" borderId="0" xfId="0" applyFill="1" applyBorder="1"/>
    <xf numFmtId="10" fontId="0" fillId="0" borderId="0" xfId="1" applyNumberFormat="1" applyFont="1"/>
    <xf numFmtId="0" fontId="4" fillId="0" borderId="0" xfId="0" applyFont="1"/>
    <xf numFmtId="1" fontId="0" fillId="4" borderId="0" xfId="0" applyNumberFormat="1" applyFill="1" applyAlignment="1">
      <alignment horizont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4" fontId="9" fillId="0" borderId="1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64" fontId="6" fillId="0" borderId="1" xfId="2" applyFont="1" applyFill="1" applyBorder="1" applyAlignment="1">
      <alignment horizontal="center" vertical="center"/>
    </xf>
    <xf numFmtId="164" fontId="11" fillId="2" borderId="1" xfId="2" applyFont="1" applyFill="1" applyBorder="1" applyAlignment="1">
      <alignment horizontal="center" vertical="center"/>
    </xf>
    <xf numFmtId="164" fontId="6" fillId="0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64" fontId="11" fillId="0" borderId="1" xfId="2" applyFont="1" applyFill="1" applyBorder="1" applyAlignment="1">
      <alignment horizontal="center" vertical="center"/>
    </xf>
    <xf numFmtId="164" fontId="13" fillId="0" borderId="3" xfId="2" applyFont="1" applyBorder="1" applyAlignment="1">
      <alignment vertical="center"/>
    </xf>
    <xf numFmtId="164" fontId="11" fillId="0" borderId="3" xfId="2" applyFont="1" applyFill="1" applyBorder="1" applyAlignment="1">
      <alignment vertical="center"/>
    </xf>
    <xf numFmtId="164" fontId="6" fillId="0" borderId="3" xfId="2" applyFont="1" applyBorder="1"/>
    <xf numFmtId="164" fontId="6" fillId="10" borderId="3" xfId="2" applyFont="1" applyFill="1" applyBorder="1" applyAlignment="1">
      <alignment horizontal="center" vertical="center"/>
    </xf>
    <xf numFmtId="164" fontId="13" fillId="10" borderId="3" xfId="2" applyFont="1" applyFill="1" applyBorder="1" applyAlignment="1">
      <alignment vertical="center"/>
    </xf>
    <xf numFmtId="164" fontId="11" fillId="10" borderId="3" xfId="2" applyFont="1" applyFill="1" applyBorder="1" applyAlignment="1">
      <alignment vertical="center"/>
    </xf>
    <xf numFmtId="0" fontId="6" fillId="0" borderId="3" xfId="0" applyFont="1" applyBorder="1"/>
    <xf numFmtId="0" fontId="6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164" fontId="11" fillId="2" borderId="1" xfId="2" applyFont="1" applyFill="1" applyBorder="1" applyAlignment="1">
      <alignment horizontal="right" vertical="center"/>
    </xf>
    <xf numFmtId="164" fontId="17" fillId="2" borderId="1" xfId="2" applyFont="1" applyFill="1" applyBorder="1" applyAlignment="1">
      <alignment horizontal="right" vertical="center"/>
    </xf>
    <xf numFmtId="0" fontId="13" fillId="0" borderId="1" xfId="4" applyFont="1" applyFill="1" applyBorder="1" applyAlignment="1">
      <alignment horizontal="center"/>
    </xf>
    <xf numFmtId="164" fontId="6" fillId="0" borderId="3" xfId="2" applyFont="1" applyFill="1" applyBorder="1"/>
    <xf numFmtId="0" fontId="6" fillId="0" borderId="0" xfId="0" applyFont="1" applyFill="1"/>
    <xf numFmtId="0" fontId="9" fillId="0" borderId="1" xfId="0" applyFont="1" applyFill="1" applyBorder="1" applyAlignment="1">
      <alignment horizontal="right" vertical="center"/>
    </xf>
    <xf numFmtId="164" fontId="19" fillId="0" borderId="1" xfId="2" applyFont="1" applyBorder="1" applyAlignment="1">
      <alignment horizontal="right" vertical="center"/>
    </xf>
    <xf numFmtId="164" fontId="13" fillId="0" borderId="1" xfId="2" applyFont="1" applyBorder="1" applyAlignment="1">
      <alignment horizontal="right" vertical="center"/>
    </xf>
    <xf numFmtId="164" fontId="17" fillId="0" borderId="1" xfId="2" applyFont="1" applyFill="1" applyBorder="1" applyAlignment="1">
      <alignment horizontal="right" vertical="center"/>
    </xf>
    <xf numFmtId="164" fontId="6" fillId="0" borderId="1" xfId="2" applyFont="1" applyFill="1" applyBorder="1" applyAlignment="1">
      <alignment horizontal="right"/>
    </xf>
    <xf numFmtId="164" fontId="6" fillId="0" borderId="1" xfId="2" applyFont="1" applyBorder="1" applyAlignment="1">
      <alignment horizontal="right"/>
    </xf>
    <xf numFmtId="164" fontId="18" fillId="10" borderId="1" xfId="2" applyFont="1" applyFill="1" applyBorder="1" applyAlignment="1">
      <alignment horizontal="right" vertical="center"/>
    </xf>
    <xf numFmtId="164" fontId="18" fillId="0" borderId="1" xfId="2" applyFont="1" applyBorder="1" applyAlignment="1">
      <alignment horizontal="right"/>
    </xf>
    <xf numFmtId="164" fontId="11" fillId="0" borderId="1" xfId="2" applyFont="1" applyFill="1" applyBorder="1" applyAlignment="1">
      <alignment horizontal="right" vertical="center"/>
    </xf>
    <xf numFmtId="164" fontId="13" fillId="10" borderId="1" xfId="2" applyFont="1" applyFill="1" applyBorder="1" applyAlignment="1">
      <alignment horizontal="right" vertical="center"/>
    </xf>
    <xf numFmtId="164" fontId="17" fillId="10" borderId="1" xfId="2" applyFont="1" applyFill="1" applyBorder="1" applyAlignment="1">
      <alignment horizontal="right" vertical="center"/>
    </xf>
    <xf numFmtId="164" fontId="18" fillId="0" borderId="1" xfId="2" applyFont="1" applyFill="1" applyBorder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2" borderId="1" xfId="2" applyFont="1" applyFill="1" applyBorder="1"/>
    <xf numFmtId="164" fontId="6" fillId="10" borderId="1" xfId="2" applyFont="1" applyFill="1" applyBorder="1"/>
    <xf numFmtId="164" fontId="6" fillId="10" borderId="3" xfId="2" applyFont="1" applyFill="1" applyBorder="1"/>
    <xf numFmtId="0" fontId="6" fillId="10" borderId="0" xfId="0" applyFont="1" applyFill="1"/>
    <xf numFmtId="164" fontId="13" fillId="0" borderId="1" xfId="2" applyFont="1" applyFill="1" applyBorder="1" applyAlignment="1">
      <alignment vertical="center"/>
    </xf>
    <xf numFmtId="164" fontId="19" fillId="0" borderId="1" xfId="2" applyFont="1" applyFill="1" applyBorder="1" applyAlignment="1">
      <alignment horizontal="right" vertical="center"/>
    </xf>
    <xf numFmtId="164" fontId="17" fillId="17" borderId="1" xfId="2" applyFont="1" applyFill="1" applyBorder="1" applyAlignment="1">
      <alignment horizontal="right" vertical="center" wrapText="1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164" fontId="9" fillId="12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164" fontId="15" fillId="12" borderId="4" xfId="2" applyFont="1" applyFill="1" applyBorder="1" applyAlignment="1">
      <alignment horizontal="center" vertical="center" wrapText="1"/>
    </xf>
    <xf numFmtId="164" fontId="15" fillId="12" borderId="10" xfId="2" applyFont="1" applyFill="1" applyBorder="1" applyAlignment="1">
      <alignment horizontal="center" vertical="center" wrapText="1"/>
    </xf>
    <xf numFmtId="164" fontId="15" fillId="12" borderId="11" xfId="2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left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9" fillId="0" borderId="5" xfId="0" applyNumberFormat="1" applyFont="1" applyBorder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12" borderId="4" xfId="2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4" fontId="22" fillId="0" borderId="1" xfId="2" applyFont="1" applyFill="1" applyBorder="1" applyAlignment="1">
      <alignment vertical="center"/>
    </xf>
    <xf numFmtId="0" fontId="6" fillId="0" borderId="0" xfId="0" applyFont="1" applyAlignment="1">
      <alignment horizontal="center"/>
    </xf>
    <xf numFmtId="164" fontId="6" fillId="12" borderId="1" xfId="2" applyFont="1" applyFill="1" applyBorder="1" applyAlignment="1">
      <alignment horizontal="center"/>
    </xf>
    <xf numFmtId="164" fontId="17" fillId="0" borderId="1" xfId="2" applyFont="1" applyFill="1" applyBorder="1" applyAlignment="1">
      <alignment horizontal="right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164" fontId="17" fillId="0" borderId="1" xfId="2" applyFont="1" applyFill="1" applyBorder="1" applyAlignment="1">
      <alignment horizontal="left" vertical="center"/>
    </xf>
    <xf numFmtId="0" fontId="24" fillId="12" borderId="1" xfId="4" applyFont="1" applyFill="1" applyBorder="1" applyAlignment="1">
      <alignment horizontal="center"/>
    </xf>
    <xf numFmtId="0" fontId="24" fillId="10" borderId="1" xfId="4" applyFont="1" applyFill="1" applyBorder="1" applyAlignment="1">
      <alignment horizontal="center" vertical="center"/>
    </xf>
    <xf numFmtId="0" fontId="24" fillId="10" borderId="1" xfId="4" applyFont="1" applyFill="1" applyBorder="1" applyAlignment="1">
      <alignment vertical="center"/>
    </xf>
    <xf numFmtId="164" fontId="24" fillId="10" borderId="1" xfId="12" applyFont="1" applyFill="1" applyBorder="1" applyAlignment="1">
      <alignment vertical="center"/>
    </xf>
    <xf numFmtId="164" fontId="25" fillId="0" borderId="1" xfId="12" applyFont="1" applyBorder="1" applyAlignment="1">
      <alignment horizontal="right"/>
    </xf>
    <xf numFmtId="0" fontId="24" fillId="0" borderId="1" xfId="4" applyFont="1" applyFill="1" applyBorder="1" applyAlignment="1">
      <alignment horizontal="center"/>
    </xf>
    <xf numFmtId="164" fontId="8" fillId="2" borderId="3" xfId="2" applyFont="1" applyFill="1" applyBorder="1" applyAlignment="1">
      <alignment horizontal="right" vertical="center"/>
    </xf>
    <xf numFmtId="164" fontId="8" fillId="2" borderId="2" xfId="2" applyFont="1" applyFill="1" applyBorder="1" applyAlignment="1">
      <alignment horizontal="right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8" fillId="2" borderId="5" xfId="2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0" fontId="9" fillId="10" borderId="3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164" fontId="15" fillId="12" borderId="4" xfId="2" applyFont="1" applyFill="1" applyBorder="1" applyAlignment="1">
      <alignment horizontal="center" vertical="center" wrapText="1"/>
    </xf>
    <xf numFmtId="164" fontId="15" fillId="12" borderId="10" xfId="2" applyFont="1" applyFill="1" applyBorder="1" applyAlignment="1">
      <alignment horizontal="center" vertical="center" wrapText="1"/>
    </xf>
    <xf numFmtId="164" fontId="15" fillId="12" borderId="11" xfId="2" applyFont="1" applyFill="1" applyBorder="1" applyAlignment="1">
      <alignment horizontal="center" vertical="center" wrapText="1"/>
    </xf>
    <xf numFmtId="164" fontId="5" fillId="12" borderId="7" xfId="3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</cellXfs>
  <cellStyles count="13">
    <cellStyle name="Comma" xfId="12" builtinId="3"/>
    <cellStyle name="Comma 2" xfId="2" xr:uid="{00000000-0005-0000-0000-000001000000}"/>
    <cellStyle name="Comma 3" xfId="3" xr:uid="{00000000-0005-0000-0000-000002000000}"/>
    <cellStyle name="Normal" xfId="0" builtinId="0"/>
    <cellStyle name="Normal 2" xfId="5" xr:uid="{00000000-0005-0000-0000-000004000000}"/>
    <cellStyle name="Normal 2 2" xfId="6" xr:uid="{00000000-0005-0000-0000-000005000000}"/>
    <cellStyle name="Normal 2 2 2" xfId="7" xr:uid="{00000000-0005-0000-0000-000006000000}"/>
    <cellStyle name="Normal 3" xfId="10" xr:uid="{00000000-0005-0000-0000-000007000000}"/>
    <cellStyle name="Normal 4" xfId="8" xr:uid="{00000000-0005-0000-0000-000008000000}"/>
    <cellStyle name="Normal 4 2" xfId="11" xr:uid="{00000000-0005-0000-0000-000009000000}"/>
    <cellStyle name="Normal 6" xfId="9" xr:uid="{00000000-0005-0000-0000-00000A000000}"/>
    <cellStyle name="Normal_Sheet1" xfId="4" xr:uid="{00000000-0005-0000-0000-00000B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30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9916405">
          <a:off x="1931125" y="533728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201152</xdr:colOff>
      <xdr:row>6</xdr:row>
      <xdr:rowOff>155464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9839590">
          <a:off x="871712" y="1207024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33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9916405">
          <a:off x="5299165" y="1498420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380445</xdr:colOff>
      <xdr:row>0</xdr:row>
      <xdr:rowOff>0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19839590">
          <a:off x="2969004" y="5310169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21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9916405">
          <a:off x="5299165" y="779092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201152</xdr:colOff>
      <xdr:row>0</xdr:row>
      <xdr:rowOff>0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9839590">
          <a:off x="2791952" y="2929144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33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9839590">
          <a:off x="1086735" y="772974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37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19839590">
          <a:off x="1223895" y="660198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1114552</xdr:colOff>
      <xdr:row>55</xdr:row>
      <xdr:rowOff>41758</xdr:rowOff>
    </xdr:from>
    <xdr:ext cx="5458354" cy="192759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9916405">
          <a:off x="672592" y="9681058"/>
          <a:ext cx="5458354" cy="1927599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34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9839590">
          <a:off x="1223895" y="607620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47" zoomScale="85" zoomScaleNormal="85" workbookViewId="0">
      <selection activeCell="A40" sqref="A40:M75"/>
    </sheetView>
  </sheetViews>
  <sheetFormatPr defaultColWidth="8.75" defaultRowHeight="16.5" x14ac:dyDescent="0.3"/>
  <cols>
    <col min="1" max="1" width="29.75" style="1" bestFit="1" customWidth="1"/>
    <col min="2" max="2" width="27.75" style="1" bestFit="1" customWidth="1"/>
    <col min="3" max="3" width="6.75" style="1" bestFit="1" customWidth="1"/>
    <col min="4" max="4" width="20.75" style="1" customWidth="1"/>
    <col min="5" max="11" width="14.5" style="1" customWidth="1"/>
    <col min="12" max="13" width="17.25" style="1" hidden="1" customWidth="1"/>
    <col min="14" max="16384" width="8.75" style="1"/>
  </cols>
  <sheetData>
    <row r="1" spans="1:13" x14ac:dyDescent="0.3">
      <c r="C1" s="1" t="s">
        <v>92</v>
      </c>
      <c r="D1" s="1" t="s">
        <v>92</v>
      </c>
      <c r="F1" s="213" t="s">
        <v>91</v>
      </c>
      <c r="G1" s="213"/>
      <c r="H1" s="213"/>
      <c r="I1" s="53"/>
      <c r="J1" s="53"/>
      <c r="K1" s="53"/>
    </row>
    <row r="2" spans="1:13" x14ac:dyDescent="0.3">
      <c r="C2" s="1">
        <v>0</v>
      </c>
      <c r="D2" s="1">
        <v>59</v>
      </c>
      <c r="F2" s="52">
        <v>0</v>
      </c>
      <c r="G2" s="52">
        <v>0</v>
      </c>
      <c r="H2" s="52">
        <v>0</v>
      </c>
      <c r="I2" s="51"/>
      <c r="J2" s="51"/>
      <c r="K2" s="51"/>
    </row>
    <row r="3" spans="1:13" x14ac:dyDescent="0.3">
      <c r="C3" s="1">
        <v>60</v>
      </c>
      <c r="D3" s="1">
        <v>89</v>
      </c>
      <c r="F3" s="50">
        <v>0.02</v>
      </c>
      <c r="G3" s="50">
        <v>1.4999999999999999E-2</v>
      </c>
      <c r="H3" s="50">
        <v>0.01</v>
      </c>
      <c r="I3" s="49"/>
      <c r="J3" s="49"/>
      <c r="K3" s="49"/>
    </row>
    <row r="4" spans="1:13" x14ac:dyDescent="0.3">
      <c r="C4" s="1">
        <v>90</v>
      </c>
      <c r="D4" s="1">
        <v>119</v>
      </c>
      <c r="F4" s="50">
        <v>2.5000000000000001E-2</v>
      </c>
      <c r="G4" s="50">
        <v>0.02</v>
      </c>
      <c r="H4" s="50">
        <v>1.4999999999999999E-2</v>
      </c>
      <c r="I4" s="49"/>
      <c r="J4" s="49"/>
      <c r="K4" s="49"/>
    </row>
    <row r="5" spans="1:13" x14ac:dyDescent="0.3">
      <c r="C5" s="1">
        <v>120</v>
      </c>
      <c r="D5" s="1">
        <v>149</v>
      </c>
      <c r="F5" s="50">
        <v>0.03</v>
      </c>
      <c r="G5" s="50">
        <v>2.5000000000000001E-2</v>
      </c>
      <c r="H5" s="50">
        <v>0.02</v>
      </c>
      <c r="I5" s="49"/>
      <c r="J5" s="49"/>
      <c r="K5" s="49"/>
    </row>
    <row r="6" spans="1:13" x14ac:dyDescent="0.3">
      <c r="C6" s="1">
        <v>150</v>
      </c>
      <c r="F6" s="50">
        <v>0.04</v>
      </c>
      <c r="G6" s="50">
        <v>0.03</v>
      </c>
      <c r="H6" s="50">
        <v>0.02</v>
      </c>
      <c r="I6" s="49"/>
      <c r="J6" s="49"/>
      <c r="K6" s="49"/>
    </row>
    <row r="8" spans="1:13" x14ac:dyDescent="0.3">
      <c r="A8" s="48" t="s">
        <v>90</v>
      </c>
      <c r="B8" s="48" t="s">
        <v>89</v>
      </c>
      <c r="C8" s="47" t="s">
        <v>88</v>
      </c>
      <c r="D8" s="48" t="s">
        <v>87</v>
      </c>
      <c r="E8" s="48" t="s">
        <v>86</v>
      </c>
      <c r="F8" s="48" t="s">
        <v>85</v>
      </c>
      <c r="G8" s="48" t="s">
        <v>84</v>
      </c>
      <c r="H8" s="48" t="s">
        <v>83</v>
      </c>
      <c r="I8" s="48" t="s">
        <v>82</v>
      </c>
      <c r="J8" s="48" t="s">
        <v>81</v>
      </c>
      <c r="K8" s="48" t="s">
        <v>80</v>
      </c>
      <c r="L8" s="48" t="s">
        <v>79</v>
      </c>
      <c r="M8" s="47" t="s">
        <v>78</v>
      </c>
    </row>
    <row r="9" spans="1:13" x14ac:dyDescent="0.3">
      <c r="A9" s="207" t="s">
        <v>77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</row>
    <row r="10" spans="1:13" x14ac:dyDescent="0.3">
      <c r="A10" s="211" t="s">
        <v>76</v>
      </c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</row>
    <row r="11" spans="1:13" x14ac:dyDescent="0.3">
      <c r="A11" s="26" t="s">
        <v>73</v>
      </c>
      <c r="B11" s="26" t="s">
        <v>71</v>
      </c>
      <c r="C11" s="25" t="s">
        <v>14</v>
      </c>
      <c r="D11" s="20">
        <v>14520.514285714286</v>
      </c>
      <c r="E11" s="20"/>
      <c r="F11" s="20"/>
      <c r="G11" s="20"/>
      <c r="H11" s="20"/>
      <c r="I11" s="20"/>
      <c r="J11" s="20"/>
      <c r="K11" s="20"/>
      <c r="L11" s="46">
        <f t="shared" ref="L11:L26" si="0">D11*0.71</f>
        <v>10309.565142857142</v>
      </c>
      <c r="M11" s="21">
        <f t="shared" ref="M11:M26" si="1">L11/1.1</f>
        <v>9372.3319480519458</v>
      </c>
    </row>
    <row r="12" spans="1:13" x14ac:dyDescent="0.3">
      <c r="A12" s="26" t="s">
        <v>73</v>
      </c>
      <c r="B12" s="26" t="s">
        <v>70</v>
      </c>
      <c r="C12" s="25" t="s">
        <v>14</v>
      </c>
      <c r="D12" s="20">
        <v>14752.785714285716</v>
      </c>
      <c r="E12" s="20">
        <f>SUM(F12:H12)</f>
        <v>90</v>
      </c>
      <c r="F12" s="20">
        <v>30</v>
      </c>
      <c r="G12" s="20">
        <v>30</v>
      </c>
      <c r="H12" s="20">
        <v>30</v>
      </c>
      <c r="I12" s="24"/>
      <c r="J12" s="24"/>
      <c r="K12" s="24"/>
      <c r="L12" s="22">
        <f t="shared" si="0"/>
        <v>10474.477857142858</v>
      </c>
      <c r="M12" s="21">
        <f t="shared" si="1"/>
        <v>9522.2525974025975</v>
      </c>
    </row>
    <row r="13" spans="1:13" x14ac:dyDescent="0.3">
      <c r="A13" s="14" t="s">
        <v>73</v>
      </c>
      <c r="B13" s="14" t="s">
        <v>75</v>
      </c>
      <c r="C13" s="13" t="s">
        <v>46</v>
      </c>
      <c r="D13" s="12">
        <v>13185.714285714286</v>
      </c>
      <c r="E13" s="12"/>
      <c r="F13" s="12"/>
      <c r="G13" s="12"/>
      <c r="H13" s="12"/>
      <c r="I13" s="23"/>
      <c r="J13" s="23"/>
      <c r="K13" s="23"/>
      <c r="L13" s="22">
        <f t="shared" si="0"/>
        <v>9361.8571428571431</v>
      </c>
      <c r="M13" s="21">
        <f t="shared" si="1"/>
        <v>8510.7792207792209</v>
      </c>
    </row>
    <row r="14" spans="1:13" x14ac:dyDescent="0.3">
      <c r="A14" s="45" t="s">
        <v>73</v>
      </c>
      <c r="B14" s="45" t="s">
        <v>74</v>
      </c>
      <c r="C14" s="44" t="s">
        <v>8</v>
      </c>
      <c r="D14" s="41">
        <v>15214.285714285714</v>
      </c>
      <c r="E14" s="41"/>
      <c r="F14" s="41"/>
      <c r="G14" s="41"/>
      <c r="H14" s="41"/>
      <c r="I14" s="24"/>
      <c r="J14" s="24"/>
      <c r="K14" s="24"/>
      <c r="L14" s="22">
        <f t="shared" si="0"/>
        <v>10802.142857142857</v>
      </c>
      <c r="M14" s="21">
        <f t="shared" si="1"/>
        <v>9820.1298701298692</v>
      </c>
    </row>
    <row r="15" spans="1:13" x14ac:dyDescent="0.3">
      <c r="A15" s="45" t="s">
        <v>73</v>
      </c>
      <c r="B15" s="45" t="s">
        <v>72</v>
      </c>
      <c r="C15" s="44" t="s">
        <v>8</v>
      </c>
      <c r="D15" s="41">
        <v>14982.014285714287</v>
      </c>
      <c r="E15" s="41"/>
      <c r="F15" s="41"/>
      <c r="G15" s="41"/>
      <c r="H15" s="41"/>
      <c r="I15" s="24"/>
      <c r="J15" s="24"/>
      <c r="K15" s="24"/>
      <c r="L15" s="22">
        <f t="shared" si="0"/>
        <v>10637.230142857143</v>
      </c>
      <c r="M15" s="21">
        <f t="shared" si="1"/>
        <v>9670.2092207792193</v>
      </c>
    </row>
    <row r="16" spans="1:13" x14ac:dyDescent="0.3">
      <c r="A16" s="43" t="s">
        <v>69</v>
      </c>
      <c r="B16" s="43" t="s">
        <v>71</v>
      </c>
      <c r="C16" s="42" t="s">
        <v>14</v>
      </c>
      <c r="D16" s="41">
        <v>16228.571428571428</v>
      </c>
      <c r="E16" s="41"/>
      <c r="F16" s="41"/>
      <c r="G16" s="41"/>
      <c r="H16" s="41"/>
      <c r="I16" s="24"/>
      <c r="J16" s="24"/>
      <c r="K16" s="24"/>
      <c r="L16" s="22">
        <f t="shared" si="0"/>
        <v>11522.285714285714</v>
      </c>
      <c r="M16" s="21">
        <f t="shared" si="1"/>
        <v>10474.805194805194</v>
      </c>
    </row>
    <row r="17" spans="1:13" x14ac:dyDescent="0.3">
      <c r="A17" s="43" t="s">
        <v>69</v>
      </c>
      <c r="B17" s="43" t="s">
        <v>70</v>
      </c>
      <c r="C17" s="42" t="s">
        <v>14</v>
      </c>
      <c r="D17" s="41">
        <v>16532.857142857141</v>
      </c>
      <c r="E17" s="41"/>
      <c r="F17" s="41"/>
      <c r="G17" s="41"/>
      <c r="H17" s="41"/>
      <c r="I17" s="24"/>
      <c r="J17" s="24"/>
      <c r="K17" s="24"/>
      <c r="L17" s="22">
        <f t="shared" si="0"/>
        <v>11738.32857142857</v>
      </c>
      <c r="M17" s="21">
        <f t="shared" si="1"/>
        <v>10671.20779220779</v>
      </c>
    </row>
    <row r="18" spans="1:13" x14ac:dyDescent="0.3">
      <c r="A18" s="40" t="s">
        <v>69</v>
      </c>
      <c r="B18" s="40" t="s">
        <v>68</v>
      </c>
      <c r="C18" s="29" t="s">
        <v>14</v>
      </c>
      <c r="D18" s="12">
        <v>17750</v>
      </c>
      <c r="E18" s="12"/>
      <c r="F18" s="12"/>
      <c r="G18" s="12"/>
      <c r="H18" s="12"/>
      <c r="I18" s="23"/>
      <c r="J18" s="23"/>
      <c r="K18" s="23"/>
      <c r="L18" s="22">
        <f t="shared" si="0"/>
        <v>12602.5</v>
      </c>
      <c r="M18" s="21">
        <f t="shared" si="1"/>
        <v>11456.81818181818</v>
      </c>
    </row>
    <row r="19" spans="1:13" x14ac:dyDescent="0.3">
      <c r="A19" s="39" t="s">
        <v>66</v>
      </c>
      <c r="B19" s="39" t="s">
        <v>67</v>
      </c>
      <c r="C19" s="38" t="s">
        <v>14</v>
      </c>
      <c r="D19" s="37">
        <v>17750</v>
      </c>
      <c r="E19" s="37"/>
      <c r="F19" s="37"/>
      <c r="G19" s="37"/>
      <c r="H19" s="37"/>
      <c r="I19" s="24"/>
      <c r="J19" s="24"/>
      <c r="K19" s="24"/>
      <c r="L19" s="33">
        <f t="shared" si="0"/>
        <v>12602.5</v>
      </c>
      <c r="M19" s="32">
        <f t="shared" si="1"/>
        <v>11456.81818181818</v>
      </c>
    </row>
    <row r="20" spans="1:13" x14ac:dyDescent="0.3">
      <c r="A20" s="40" t="s">
        <v>66</v>
      </c>
      <c r="B20" s="40" t="s">
        <v>62</v>
      </c>
      <c r="C20" s="29" t="s">
        <v>46</v>
      </c>
      <c r="D20" s="12">
        <v>18257.142857142855</v>
      </c>
      <c r="E20" s="12"/>
      <c r="F20" s="12"/>
      <c r="G20" s="12"/>
      <c r="H20" s="12"/>
      <c r="I20" s="23"/>
      <c r="J20" s="23"/>
      <c r="K20" s="23"/>
      <c r="L20" s="22">
        <f t="shared" si="0"/>
        <v>12962.571428571426</v>
      </c>
      <c r="M20" s="21">
        <f t="shared" si="1"/>
        <v>11784.155844155841</v>
      </c>
    </row>
    <row r="21" spans="1:13" x14ac:dyDescent="0.3">
      <c r="A21" s="39" t="s">
        <v>66</v>
      </c>
      <c r="B21" s="39" t="s">
        <v>65</v>
      </c>
      <c r="C21" s="38" t="s">
        <v>8</v>
      </c>
      <c r="D21" s="37">
        <v>19271.428571428569</v>
      </c>
      <c r="E21" s="37"/>
      <c r="F21" s="37"/>
      <c r="G21" s="37"/>
      <c r="H21" s="37"/>
      <c r="I21" s="24"/>
      <c r="J21" s="24"/>
      <c r="K21" s="24"/>
      <c r="L21" s="33">
        <f t="shared" si="0"/>
        <v>13682.714285714283</v>
      </c>
      <c r="M21" s="32">
        <f t="shared" si="1"/>
        <v>12438.831168831164</v>
      </c>
    </row>
    <row r="22" spans="1:13" x14ac:dyDescent="0.3">
      <c r="A22" s="36" t="s">
        <v>61</v>
      </c>
      <c r="B22" s="36" t="s">
        <v>64</v>
      </c>
      <c r="C22" s="35" t="s">
        <v>57</v>
      </c>
      <c r="D22" s="34">
        <v>16435.002545454543</v>
      </c>
      <c r="E22" s="34"/>
      <c r="F22" s="34"/>
      <c r="G22" s="34"/>
      <c r="H22" s="34"/>
      <c r="I22" s="23"/>
      <c r="J22" s="23"/>
      <c r="K22" s="23"/>
      <c r="L22" s="33">
        <f t="shared" si="0"/>
        <v>11668.851807272726</v>
      </c>
      <c r="M22" s="32">
        <f t="shared" si="1"/>
        <v>10608.047097520659</v>
      </c>
    </row>
    <row r="23" spans="1:13" x14ac:dyDescent="0.3">
      <c r="A23" s="36" t="s">
        <v>61</v>
      </c>
      <c r="B23" s="36" t="s">
        <v>63</v>
      </c>
      <c r="C23" s="35" t="s">
        <v>57</v>
      </c>
      <c r="D23" s="37">
        <v>16962.997272727269</v>
      </c>
      <c r="E23" s="37"/>
      <c r="F23" s="37"/>
      <c r="G23" s="37"/>
      <c r="H23" s="37"/>
      <c r="I23" s="24"/>
      <c r="J23" s="24"/>
      <c r="K23" s="24"/>
      <c r="L23" s="33">
        <f t="shared" si="0"/>
        <v>12043.728063636361</v>
      </c>
      <c r="M23" s="32">
        <f t="shared" si="1"/>
        <v>10948.843694214873</v>
      </c>
    </row>
    <row r="24" spans="1:13" x14ac:dyDescent="0.3">
      <c r="A24" s="36" t="s">
        <v>61</v>
      </c>
      <c r="B24" s="36" t="s">
        <v>62</v>
      </c>
      <c r="C24" s="35" t="s">
        <v>46</v>
      </c>
      <c r="D24" s="34">
        <v>16735.714285714283</v>
      </c>
      <c r="E24" s="34"/>
      <c r="F24" s="34"/>
      <c r="G24" s="34"/>
      <c r="H24" s="34"/>
      <c r="I24" s="23"/>
      <c r="J24" s="23"/>
      <c r="K24" s="23"/>
      <c r="L24" s="33">
        <f t="shared" si="0"/>
        <v>11882.357142857139</v>
      </c>
      <c r="M24" s="32">
        <f t="shared" si="1"/>
        <v>10802.142857142853</v>
      </c>
    </row>
    <row r="25" spans="1:13" x14ac:dyDescent="0.3">
      <c r="A25" s="36" t="s">
        <v>61</v>
      </c>
      <c r="B25" s="36" t="s">
        <v>60</v>
      </c>
      <c r="C25" s="35" t="s">
        <v>8</v>
      </c>
      <c r="D25" s="34">
        <v>17242.857142857141</v>
      </c>
      <c r="E25" s="34"/>
      <c r="F25" s="34"/>
      <c r="G25" s="34"/>
      <c r="H25" s="34"/>
      <c r="I25" s="23"/>
      <c r="J25" s="23"/>
      <c r="K25" s="23"/>
      <c r="L25" s="33">
        <f t="shared" si="0"/>
        <v>12242.428571428569</v>
      </c>
      <c r="M25" s="32">
        <f t="shared" si="1"/>
        <v>11129.480519480516</v>
      </c>
    </row>
    <row r="26" spans="1:13" x14ac:dyDescent="0.3">
      <c r="A26" s="31" t="s">
        <v>59</v>
      </c>
      <c r="B26" s="30" t="s">
        <v>58</v>
      </c>
      <c r="C26" s="29" t="s">
        <v>57</v>
      </c>
      <c r="D26" s="28">
        <v>21300</v>
      </c>
      <c r="E26" s="28"/>
      <c r="F26" s="28"/>
      <c r="G26" s="28"/>
      <c r="H26" s="28"/>
      <c r="I26" s="27"/>
      <c r="J26" s="27"/>
      <c r="K26" s="27"/>
      <c r="L26" s="22">
        <f t="shared" si="0"/>
        <v>15123</v>
      </c>
      <c r="M26" s="21">
        <f t="shared" si="1"/>
        <v>13748.181818181816</v>
      </c>
    </row>
    <row r="27" spans="1:13" x14ac:dyDescent="0.3">
      <c r="A27" s="209" t="s">
        <v>56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</row>
    <row r="28" spans="1:13" x14ac:dyDescent="0.3">
      <c r="A28" s="14" t="s">
        <v>55</v>
      </c>
      <c r="B28" s="14" t="s">
        <v>54</v>
      </c>
      <c r="C28" s="13" t="s">
        <v>14</v>
      </c>
      <c r="D28" s="12">
        <v>13830.8</v>
      </c>
      <c r="E28" s="12"/>
      <c r="F28" s="12"/>
      <c r="G28" s="12"/>
      <c r="H28" s="12"/>
      <c r="I28" s="23"/>
      <c r="J28" s="23"/>
      <c r="K28" s="23"/>
      <c r="L28" s="22">
        <f t="shared" ref="L28:L36" si="2">D28*0.71</f>
        <v>9819.8679999999986</v>
      </c>
      <c r="M28" s="21">
        <f t="shared" ref="M28:M33" si="3">L28/1.1</f>
        <v>8927.1527272727253</v>
      </c>
    </row>
    <row r="29" spans="1:13" x14ac:dyDescent="0.3">
      <c r="A29" s="26" t="s">
        <v>50</v>
      </c>
      <c r="B29" s="26" t="s">
        <v>54</v>
      </c>
      <c r="C29" s="25" t="s">
        <v>14</v>
      </c>
      <c r="D29" s="20">
        <v>14937.385714285714</v>
      </c>
      <c r="E29" s="20"/>
      <c r="F29" s="20"/>
      <c r="G29" s="20"/>
      <c r="H29" s="20"/>
      <c r="I29" s="24"/>
      <c r="J29" s="24"/>
      <c r="K29" s="24"/>
      <c r="L29" s="22">
        <f t="shared" si="2"/>
        <v>10605.543857142857</v>
      </c>
      <c r="M29" s="21">
        <f t="shared" si="3"/>
        <v>9641.4035064935051</v>
      </c>
    </row>
    <row r="30" spans="1:13" x14ac:dyDescent="0.3">
      <c r="A30" s="26" t="s">
        <v>50</v>
      </c>
      <c r="B30" s="26" t="s">
        <v>53</v>
      </c>
      <c r="C30" s="25" t="s">
        <v>14</v>
      </c>
      <c r="D30" s="20">
        <v>14937.385714285714</v>
      </c>
      <c r="E30" s="20"/>
      <c r="F30" s="20"/>
      <c r="G30" s="20"/>
      <c r="H30" s="20"/>
      <c r="I30" s="24"/>
      <c r="J30" s="24"/>
      <c r="K30" s="24"/>
      <c r="L30" s="22">
        <f t="shared" si="2"/>
        <v>10605.543857142857</v>
      </c>
      <c r="M30" s="21">
        <f t="shared" si="3"/>
        <v>9641.4035064935051</v>
      </c>
    </row>
    <row r="31" spans="1:13" x14ac:dyDescent="0.3">
      <c r="A31" s="26" t="s">
        <v>50</v>
      </c>
      <c r="B31" s="26" t="s">
        <v>52</v>
      </c>
      <c r="C31" s="25" t="s">
        <v>46</v>
      </c>
      <c r="D31" s="20">
        <v>15039.82857142857</v>
      </c>
      <c r="E31" s="20"/>
      <c r="F31" s="20"/>
      <c r="G31" s="20"/>
      <c r="H31" s="20"/>
      <c r="I31" s="24"/>
      <c r="J31" s="24"/>
      <c r="K31" s="24"/>
      <c r="L31" s="22">
        <f t="shared" si="2"/>
        <v>10678.278285714285</v>
      </c>
      <c r="M31" s="21">
        <f t="shared" si="3"/>
        <v>9707.5257142857117</v>
      </c>
    </row>
    <row r="32" spans="1:13" x14ac:dyDescent="0.3">
      <c r="A32" s="26" t="s">
        <v>50</v>
      </c>
      <c r="B32" s="26" t="s">
        <v>51</v>
      </c>
      <c r="C32" s="25" t="s">
        <v>8</v>
      </c>
      <c r="D32" s="20">
        <v>15351.214285714286</v>
      </c>
      <c r="E32" s="20"/>
      <c r="F32" s="20"/>
      <c r="G32" s="20"/>
      <c r="H32" s="20"/>
      <c r="I32" s="24"/>
      <c r="J32" s="24"/>
      <c r="K32" s="24"/>
      <c r="L32" s="22">
        <f t="shared" si="2"/>
        <v>10899.362142857142</v>
      </c>
      <c r="M32" s="21">
        <f t="shared" si="3"/>
        <v>9908.5110389610381</v>
      </c>
    </row>
    <row r="33" spans="1:13" x14ac:dyDescent="0.3">
      <c r="A33" s="26" t="s">
        <v>50</v>
      </c>
      <c r="B33" s="26" t="s">
        <v>49</v>
      </c>
      <c r="C33" s="25" t="s">
        <v>8</v>
      </c>
      <c r="D33" s="20">
        <v>15618.985714285714</v>
      </c>
      <c r="E33" s="20"/>
      <c r="F33" s="20"/>
      <c r="G33" s="20"/>
      <c r="H33" s="20"/>
      <c r="I33" s="24"/>
      <c r="J33" s="24"/>
      <c r="K33" s="24"/>
      <c r="L33" s="22">
        <f t="shared" si="2"/>
        <v>11089.479857142856</v>
      </c>
      <c r="M33" s="21">
        <f t="shared" si="3"/>
        <v>10081.345324675323</v>
      </c>
    </row>
    <row r="34" spans="1:13" x14ac:dyDescent="0.3">
      <c r="A34" s="14" t="s">
        <v>45</v>
      </c>
      <c r="B34" s="14" t="s">
        <v>48</v>
      </c>
      <c r="C34" s="13" t="s">
        <v>14</v>
      </c>
      <c r="D34" s="12">
        <v>16627.185714285715</v>
      </c>
      <c r="E34" s="12"/>
      <c r="F34" s="12"/>
      <c r="G34" s="12"/>
      <c r="H34" s="12"/>
      <c r="I34" s="23"/>
      <c r="J34" s="23"/>
      <c r="K34" s="23"/>
      <c r="L34" s="22">
        <f t="shared" si="2"/>
        <v>11805.301857142857</v>
      </c>
      <c r="M34" s="21" t="s">
        <v>43</v>
      </c>
    </row>
    <row r="35" spans="1:13" x14ac:dyDescent="0.3">
      <c r="A35" s="14" t="s">
        <v>45</v>
      </c>
      <c r="B35" s="14" t="s">
        <v>47</v>
      </c>
      <c r="C35" s="13" t="s">
        <v>46</v>
      </c>
      <c r="D35" s="12">
        <v>17242.857142857141</v>
      </c>
      <c r="E35" s="12"/>
      <c r="F35" s="12"/>
      <c r="G35" s="12"/>
      <c r="H35" s="12"/>
      <c r="I35" s="23"/>
      <c r="J35" s="23"/>
      <c r="K35" s="23"/>
      <c r="L35" s="22">
        <f t="shared" si="2"/>
        <v>12242.428571428569</v>
      </c>
      <c r="M35" s="21" t="s">
        <v>43</v>
      </c>
    </row>
    <row r="36" spans="1:13" x14ac:dyDescent="0.3">
      <c r="A36" s="14" t="s">
        <v>45</v>
      </c>
      <c r="B36" s="14" t="s">
        <v>44</v>
      </c>
      <c r="C36" s="13" t="s">
        <v>8</v>
      </c>
      <c r="D36" s="12">
        <v>18155.714285714286</v>
      </c>
      <c r="E36" s="12"/>
      <c r="F36" s="12"/>
      <c r="G36" s="12"/>
      <c r="H36" s="12"/>
      <c r="I36" s="23"/>
      <c r="J36" s="23"/>
      <c r="K36" s="23"/>
      <c r="L36" s="22">
        <f t="shared" si="2"/>
        <v>12890.557142857142</v>
      </c>
      <c r="M36" s="21" t="s">
        <v>43</v>
      </c>
    </row>
    <row r="37" spans="1:13" x14ac:dyDescent="0.3">
      <c r="A37" s="205" t="s">
        <v>42</v>
      </c>
      <c r="B37" s="206"/>
      <c r="C37" s="206"/>
      <c r="D37" s="214"/>
      <c r="E37" s="20"/>
      <c r="F37" s="20"/>
      <c r="G37" s="20"/>
      <c r="H37" s="20"/>
      <c r="I37" s="20"/>
      <c r="J37" s="20"/>
      <c r="K37" s="20"/>
      <c r="L37" s="16"/>
      <c r="M37" s="15"/>
    </row>
    <row r="38" spans="1:13" x14ac:dyDescent="0.3">
      <c r="A38" s="205" t="s">
        <v>42</v>
      </c>
      <c r="B38" s="206"/>
      <c r="C38" s="206"/>
      <c r="D38" s="214"/>
      <c r="E38" s="20"/>
      <c r="F38" s="20"/>
      <c r="G38" s="20"/>
      <c r="H38" s="20"/>
      <c r="I38" s="20"/>
      <c r="J38" s="20"/>
      <c r="K38" s="20"/>
      <c r="L38" s="16"/>
      <c r="M38" s="15"/>
    </row>
    <row r="39" spans="1:13" x14ac:dyDescent="0.3">
      <c r="A39" s="19"/>
      <c r="B39" s="18"/>
      <c r="C39" s="18"/>
      <c r="D39" s="18"/>
      <c r="E39" s="17"/>
      <c r="F39" s="17"/>
      <c r="G39" s="17"/>
      <c r="H39" s="17"/>
      <c r="I39" s="17"/>
      <c r="J39" s="17"/>
      <c r="K39" s="17"/>
      <c r="L39" s="16"/>
      <c r="M39" s="15"/>
    </row>
    <row r="40" spans="1:13" x14ac:dyDescent="0.3">
      <c r="A40" s="207" t="s">
        <v>41</v>
      </c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</row>
    <row r="41" spans="1:13" x14ac:dyDescent="0.3">
      <c r="A41" s="14" t="s">
        <v>39</v>
      </c>
      <c r="B41" s="14" t="s">
        <v>40</v>
      </c>
      <c r="C41" s="13" t="s">
        <v>14</v>
      </c>
      <c r="D41" s="12">
        <v>9793.8144329896913</v>
      </c>
      <c r="E41" s="12"/>
      <c r="F41" s="12"/>
      <c r="G41" s="12"/>
      <c r="H41" s="12"/>
      <c r="I41" s="10"/>
      <c r="J41" s="10"/>
      <c r="K41" s="10"/>
      <c r="L41" s="9"/>
      <c r="M41" s="8"/>
    </row>
    <row r="42" spans="1:13" x14ac:dyDescent="0.3">
      <c r="A42" s="14" t="s">
        <v>39</v>
      </c>
      <c r="B42" s="14" t="s">
        <v>27</v>
      </c>
      <c r="C42" s="13" t="s">
        <v>8</v>
      </c>
      <c r="D42" s="12">
        <v>10103.092783505155</v>
      </c>
      <c r="E42" s="12"/>
      <c r="F42" s="12"/>
      <c r="G42" s="12"/>
      <c r="H42" s="12"/>
      <c r="I42" s="10"/>
      <c r="J42" s="10"/>
      <c r="K42" s="10"/>
      <c r="L42" s="9"/>
      <c r="M42" s="8"/>
    </row>
    <row r="43" spans="1:13" x14ac:dyDescent="0.3">
      <c r="A43" s="14" t="s">
        <v>38</v>
      </c>
      <c r="B43" s="14" t="s">
        <v>16</v>
      </c>
      <c r="C43" s="13" t="s">
        <v>14</v>
      </c>
      <c r="D43" s="12">
        <v>10331.958762886597</v>
      </c>
      <c r="E43" s="12"/>
      <c r="F43" s="12"/>
      <c r="G43" s="12"/>
      <c r="H43" s="12"/>
      <c r="I43" s="10"/>
      <c r="J43" s="10"/>
      <c r="K43" s="10"/>
      <c r="L43" s="9"/>
      <c r="M43" s="8"/>
    </row>
    <row r="44" spans="1:13" x14ac:dyDescent="0.3">
      <c r="A44" s="14" t="s">
        <v>37</v>
      </c>
      <c r="B44" s="14" t="s">
        <v>16</v>
      </c>
      <c r="C44" s="13" t="s">
        <v>14</v>
      </c>
      <c r="D44" s="12">
        <v>10428.865979381444</v>
      </c>
      <c r="E44" s="12"/>
      <c r="F44" s="12"/>
      <c r="G44" s="12"/>
      <c r="H44" s="12"/>
      <c r="I44" s="10"/>
      <c r="J44" s="10"/>
      <c r="K44" s="10"/>
      <c r="L44" s="9"/>
      <c r="M44" s="8"/>
    </row>
    <row r="45" spans="1:13" x14ac:dyDescent="0.3">
      <c r="A45" s="14" t="s">
        <v>37</v>
      </c>
      <c r="B45" s="14" t="s">
        <v>31</v>
      </c>
      <c r="C45" s="13" t="s">
        <v>14</v>
      </c>
      <c r="D45" s="12">
        <v>12746.391752577319</v>
      </c>
      <c r="E45" s="12"/>
      <c r="F45" s="12"/>
      <c r="G45" s="12"/>
      <c r="H45" s="12"/>
      <c r="I45" s="10"/>
      <c r="J45" s="10"/>
      <c r="K45" s="10"/>
      <c r="L45" s="9"/>
      <c r="M45" s="8"/>
    </row>
    <row r="46" spans="1:13" x14ac:dyDescent="0.3">
      <c r="A46" s="14" t="s">
        <v>37</v>
      </c>
      <c r="B46" s="14" t="s">
        <v>13</v>
      </c>
      <c r="C46" s="13" t="s">
        <v>8</v>
      </c>
      <c r="D46" s="12">
        <v>12919.58762886598</v>
      </c>
      <c r="E46" s="12"/>
      <c r="F46" s="12"/>
      <c r="G46" s="12"/>
      <c r="H46" s="12"/>
      <c r="I46" s="10"/>
      <c r="J46" s="10"/>
      <c r="K46" s="10"/>
      <c r="L46" s="9"/>
      <c r="M46" s="8"/>
    </row>
    <row r="47" spans="1:13" x14ac:dyDescent="0.3">
      <c r="A47" s="14" t="s">
        <v>25</v>
      </c>
      <c r="B47" s="14" t="s">
        <v>36</v>
      </c>
      <c r="C47" s="13" t="s">
        <v>14</v>
      </c>
      <c r="D47" s="12">
        <v>11286.59793814433</v>
      </c>
      <c r="E47" s="12"/>
      <c r="F47" s="12"/>
      <c r="G47" s="12"/>
      <c r="H47" s="12"/>
      <c r="I47" s="10"/>
      <c r="J47" s="10"/>
      <c r="K47" s="10"/>
      <c r="L47" s="9"/>
      <c r="M47" s="8"/>
    </row>
    <row r="48" spans="1:13" x14ac:dyDescent="0.3">
      <c r="A48" s="14" t="s">
        <v>25</v>
      </c>
      <c r="B48" s="14" t="s">
        <v>35</v>
      </c>
      <c r="C48" s="13" t="s">
        <v>14</v>
      </c>
      <c r="D48" s="12">
        <v>12371.134020618558</v>
      </c>
      <c r="E48" s="12"/>
      <c r="F48" s="12"/>
      <c r="G48" s="12"/>
      <c r="H48" s="12"/>
      <c r="I48" s="10"/>
      <c r="J48" s="10"/>
      <c r="K48" s="10"/>
      <c r="L48" s="9"/>
      <c r="M48" s="8"/>
    </row>
    <row r="49" spans="1:13" x14ac:dyDescent="0.3">
      <c r="A49" s="14" t="s">
        <v>25</v>
      </c>
      <c r="B49" s="14" t="s">
        <v>34</v>
      </c>
      <c r="C49" s="13" t="s">
        <v>14</v>
      </c>
      <c r="D49" s="12">
        <v>12886.59793814433</v>
      </c>
      <c r="E49" s="12"/>
      <c r="F49" s="12"/>
      <c r="G49" s="12"/>
      <c r="H49" s="12"/>
      <c r="I49" s="10"/>
      <c r="J49" s="10"/>
      <c r="K49" s="10"/>
      <c r="L49" s="9"/>
      <c r="M49" s="8"/>
    </row>
    <row r="50" spans="1:13" x14ac:dyDescent="0.3">
      <c r="A50" s="14" t="s">
        <v>25</v>
      </c>
      <c r="B50" s="14" t="s">
        <v>33</v>
      </c>
      <c r="C50" s="13" t="s">
        <v>14</v>
      </c>
      <c r="D50" s="12">
        <v>12886.59793814433</v>
      </c>
      <c r="E50" s="12"/>
      <c r="F50" s="12"/>
      <c r="G50" s="12"/>
      <c r="H50" s="12"/>
      <c r="I50" s="10"/>
      <c r="J50" s="10"/>
      <c r="K50" s="10"/>
      <c r="L50" s="9"/>
      <c r="M50" s="8"/>
    </row>
    <row r="51" spans="1:13" x14ac:dyDescent="0.3">
      <c r="A51" s="14" t="s">
        <v>25</v>
      </c>
      <c r="B51" s="14" t="s">
        <v>32</v>
      </c>
      <c r="C51" s="13" t="s">
        <v>14</v>
      </c>
      <c r="D51" s="12">
        <v>13195.876288659794</v>
      </c>
      <c r="E51" s="12"/>
      <c r="F51" s="12"/>
      <c r="G51" s="12"/>
      <c r="H51" s="12"/>
      <c r="I51" s="10"/>
      <c r="J51" s="10"/>
      <c r="K51" s="10"/>
      <c r="L51" s="9"/>
      <c r="M51" s="8"/>
    </row>
    <row r="52" spans="1:13" x14ac:dyDescent="0.3">
      <c r="A52" s="14" t="s">
        <v>21</v>
      </c>
      <c r="B52" s="14" t="s">
        <v>31</v>
      </c>
      <c r="C52" s="13" t="s">
        <v>14</v>
      </c>
      <c r="D52" s="12">
        <v>13195.876288659794</v>
      </c>
      <c r="E52" s="12"/>
      <c r="F52" s="12"/>
      <c r="G52" s="12"/>
      <c r="H52" s="12"/>
      <c r="I52" s="10"/>
      <c r="J52" s="10"/>
      <c r="K52" s="10"/>
      <c r="L52" s="9"/>
      <c r="M52" s="8"/>
    </row>
    <row r="53" spans="1:13" x14ac:dyDescent="0.3">
      <c r="A53" s="14" t="s">
        <v>25</v>
      </c>
      <c r="B53" s="14" t="s">
        <v>30</v>
      </c>
      <c r="C53" s="13" t="s">
        <v>8</v>
      </c>
      <c r="D53" s="12">
        <v>11269.072164948453</v>
      </c>
      <c r="E53" s="12"/>
      <c r="F53" s="12"/>
      <c r="G53" s="12"/>
      <c r="H53" s="12"/>
      <c r="I53" s="10"/>
      <c r="J53" s="10"/>
      <c r="K53" s="10"/>
      <c r="L53" s="9"/>
      <c r="M53" s="8"/>
    </row>
    <row r="54" spans="1:13" x14ac:dyDescent="0.3">
      <c r="A54" s="14" t="s">
        <v>25</v>
      </c>
      <c r="B54" s="14" t="s">
        <v>29</v>
      </c>
      <c r="C54" s="13" t="s">
        <v>8</v>
      </c>
      <c r="D54" s="12">
        <v>11855.670103092783</v>
      </c>
      <c r="E54" s="12"/>
      <c r="F54" s="12"/>
      <c r="G54" s="12"/>
      <c r="H54" s="12"/>
      <c r="I54" s="10"/>
      <c r="J54" s="10"/>
      <c r="K54" s="10"/>
      <c r="L54" s="9"/>
      <c r="M54" s="8"/>
    </row>
    <row r="55" spans="1:13" x14ac:dyDescent="0.3">
      <c r="A55" s="14" t="s">
        <v>25</v>
      </c>
      <c r="B55" s="14" t="s">
        <v>28</v>
      </c>
      <c r="C55" s="13" t="s">
        <v>8</v>
      </c>
      <c r="D55" s="12">
        <v>13402.061855670103</v>
      </c>
      <c r="E55" s="12"/>
      <c r="F55" s="12"/>
      <c r="G55" s="12"/>
      <c r="H55" s="12"/>
      <c r="I55" s="10"/>
      <c r="J55" s="10"/>
      <c r="K55" s="10"/>
      <c r="L55" s="9"/>
      <c r="M55" s="8"/>
    </row>
    <row r="56" spans="1:13" x14ac:dyDescent="0.3">
      <c r="A56" s="14" t="s">
        <v>25</v>
      </c>
      <c r="B56" s="14" t="s">
        <v>27</v>
      </c>
      <c r="C56" s="13" t="s">
        <v>8</v>
      </c>
      <c r="D56" s="12">
        <v>13402.061855670103</v>
      </c>
      <c r="E56" s="12"/>
      <c r="F56" s="12"/>
      <c r="G56" s="12"/>
      <c r="H56" s="12"/>
      <c r="I56" s="10"/>
      <c r="J56" s="10"/>
      <c r="K56" s="10"/>
      <c r="L56" s="9"/>
      <c r="M56" s="8"/>
    </row>
    <row r="57" spans="1:13" x14ac:dyDescent="0.3">
      <c r="A57" s="14" t="s">
        <v>25</v>
      </c>
      <c r="B57" s="14" t="s">
        <v>26</v>
      </c>
      <c r="C57" s="13" t="s">
        <v>8</v>
      </c>
      <c r="D57" s="12">
        <v>14432.989690721652</v>
      </c>
      <c r="E57" s="12"/>
      <c r="F57" s="12"/>
      <c r="G57" s="12"/>
      <c r="H57" s="12"/>
      <c r="I57" s="10"/>
      <c r="J57" s="10"/>
      <c r="K57" s="10"/>
      <c r="L57" s="9"/>
      <c r="M57" s="8"/>
    </row>
    <row r="58" spans="1:13" x14ac:dyDescent="0.3">
      <c r="A58" s="14" t="s">
        <v>25</v>
      </c>
      <c r="B58" s="14" t="s">
        <v>24</v>
      </c>
      <c r="C58" s="13" t="s">
        <v>8</v>
      </c>
      <c r="D58" s="12">
        <v>13505.154639175258</v>
      </c>
      <c r="E58" s="12"/>
      <c r="F58" s="12"/>
      <c r="G58" s="12"/>
      <c r="H58" s="12"/>
      <c r="I58" s="10"/>
      <c r="J58" s="10"/>
      <c r="K58" s="10"/>
      <c r="L58" s="9"/>
      <c r="M58" s="8"/>
    </row>
    <row r="59" spans="1:13" x14ac:dyDescent="0.3">
      <c r="A59" s="14" t="s">
        <v>21</v>
      </c>
      <c r="B59" s="14" t="s">
        <v>23</v>
      </c>
      <c r="C59" s="13" t="s">
        <v>8</v>
      </c>
      <c r="D59" s="12">
        <v>14432.989690721652</v>
      </c>
      <c r="E59" s="12"/>
      <c r="F59" s="12"/>
      <c r="G59" s="12"/>
      <c r="H59" s="12"/>
      <c r="I59" s="10"/>
      <c r="J59" s="10"/>
      <c r="K59" s="10"/>
      <c r="L59" s="9"/>
      <c r="M59" s="8"/>
    </row>
    <row r="60" spans="1:13" x14ac:dyDescent="0.3">
      <c r="A60" s="14" t="s">
        <v>21</v>
      </c>
      <c r="B60" s="14" t="s">
        <v>22</v>
      </c>
      <c r="C60" s="13" t="s">
        <v>8</v>
      </c>
      <c r="D60" s="12">
        <v>14639.175257731957</v>
      </c>
      <c r="E60" s="12"/>
      <c r="F60" s="12"/>
      <c r="G60" s="12"/>
      <c r="H60" s="12"/>
      <c r="I60" s="10"/>
      <c r="J60" s="10"/>
      <c r="K60" s="10"/>
      <c r="L60" s="9"/>
      <c r="M60" s="8"/>
    </row>
    <row r="61" spans="1:13" x14ac:dyDescent="0.3">
      <c r="A61" s="14" t="s">
        <v>21</v>
      </c>
      <c r="B61" s="14" t="s">
        <v>17</v>
      </c>
      <c r="C61" s="13" t="s">
        <v>8</v>
      </c>
      <c r="D61" s="12">
        <v>17010.309278350516</v>
      </c>
      <c r="E61" s="12"/>
      <c r="F61" s="12"/>
      <c r="G61" s="12"/>
      <c r="H61" s="12"/>
      <c r="I61" s="10"/>
      <c r="J61" s="10"/>
      <c r="K61" s="10"/>
      <c r="L61" s="9"/>
      <c r="M61" s="8"/>
    </row>
    <row r="62" spans="1:13" x14ac:dyDescent="0.3">
      <c r="A62" s="14" t="s">
        <v>20</v>
      </c>
      <c r="B62" s="14" t="s">
        <v>15</v>
      </c>
      <c r="C62" s="13" t="s">
        <v>14</v>
      </c>
      <c r="D62" s="12">
        <v>14814.432989690724</v>
      </c>
      <c r="E62" s="12"/>
      <c r="F62" s="12"/>
      <c r="G62" s="12"/>
      <c r="H62" s="12"/>
      <c r="I62" s="10"/>
      <c r="J62" s="10"/>
      <c r="K62" s="10"/>
      <c r="L62" s="9"/>
      <c r="M62" s="8"/>
    </row>
    <row r="63" spans="1:13" x14ac:dyDescent="0.3">
      <c r="A63" s="14" t="s">
        <v>18</v>
      </c>
      <c r="B63" s="14" t="s">
        <v>13</v>
      </c>
      <c r="C63" s="13" t="s">
        <v>8</v>
      </c>
      <c r="D63" s="12">
        <v>15614.432989690722</v>
      </c>
      <c r="E63" s="12"/>
      <c r="F63" s="12"/>
      <c r="G63" s="12"/>
      <c r="H63" s="12"/>
      <c r="I63" s="10"/>
      <c r="J63" s="10"/>
      <c r="K63" s="10"/>
      <c r="L63" s="9"/>
      <c r="M63" s="8"/>
    </row>
    <row r="64" spans="1:13" x14ac:dyDescent="0.3">
      <c r="A64" s="14" t="s">
        <v>20</v>
      </c>
      <c r="B64" s="14" t="s">
        <v>19</v>
      </c>
      <c r="C64" s="13" t="s">
        <v>8</v>
      </c>
      <c r="D64" s="12">
        <v>14500.002999999999</v>
      </c>
      <c r="E64" s="12"/>
      <c r="F64" s="12"/>
      <c r="G64" s="12"/>
      <c r="H64" s="12"/>
      <c r="I64" s="10"/>
      <c r="J64" s="10"/>
      <c r="K64" s="10"/>
      <c r="L64" s="9"/>
      <c r="M64" s="8"/>
    </row>
    <row r="65" spans="1:13" x14ac:dyDescent="0.3">
      <c r="A65" s="14" t="s">
        <v>18</v>
      </c>
      <c r="B65" s="14" t="s">
        <v>17</v>
      </c>
      <c r="C65" s="13" t="s">
        <v>8</v>
      </c>
      <c r="D65" s="12">
        <v>19075.257731958762</v>
      </c>
      <c r="E65" s="12"/>
      <c r="F65" s="12"/>
      <c r="G65" s="12"/>
      <c r="H65" s="12"/>
      <c r="I65" s="10"/>
      <c r="J65" s="10"/>
      <c r="K65" s="10"/>
      <c r="L65" s="9"/>
      <c r="M65" s="8"/>
    </row>
    <row r="66" spans="1:13" x14ac:dyDescent="0.3">
      <c r="A66" s="14" t="s">
        <v>12</v>
      </c>
      <c r="B66" s="14" t="s">
        <v>16</v>
      </c>
      <c r="C66" s="13" t="s">
        <v>14</v>
      </c>
      <c r="D66" s="12">
        <v>15463.917525773197</v>
      </c>
      <c r="E66" s="12"/>
      <c r="F66" s="12"/>
      <c r="G66" s="12"/>
      <c r="H66" s="12"/>
      <c r="I66" s="10"/>
      <c r="J66" s="10"/>
      <c r="K66" s="10"/>
      <c r="L66" s="9"/>
      <c r="M66" s="8"/>
    </row>
    <row r="67" spans="1:13" x14ac:dyDescent="0.3">
      <c r="A67" s="14" t="s">
        <v>12</v>
      </c>
      <c r="B67" s="14" t="s">
        <v>15</v>
      </c>
      <c r="C67" s="13" t="s">
        <v>14</v>
      </c>
      <c r="D67" s="12">
        <v>17014.676288659793</v>
      </c>
      <c r="E67" s="12"/>
      <c r="F67" s="12"/>
      <c r="G67" s="12"/>
      <c r="H67" s="12"/>
      <c r="I67" s="10"/>
      <c r="J67" s="10"/>
      <c r="K67" s="10"/>
      <c r="L67" s="9"/>
      <c r="M67" s="8"/>
    </row>
    <row r="68" spans="1:13" x14ac:dyDescent="0.3">
      <c r="A68" s="14" t="s">
        <v>12</v>
      </c>
      <c r="B68" s="14" t="s">
        <v>13</v>
      </c>
      <c r="C68" s="13" t="s">
        <v>8</v>
      </c>
      <c r="D68" s="12">
        <v>17604.890721649488</v>
      </c>
      <c r="E68" s="12"/>
      <c r="F68" s="12"/>
      <c r="G68" s="12"/>
      <c r="H68" s="12"/>
      <c r="I68" s="10"/>
      <c r="J68" s="10"/>
      <c r="K68" s="10"/>
      <c r="L68" s="9"/>
      <c r="M68" s="8"/>
    </row>
    <row r="69" spans="1:13" x14ac:dyDescent="0.3">
      <c r="A69" s="14" t="s">
        <v>12</v>
      </c>
      <c r="B69" s="14" t="s">
        <v>9</v>
      </c>
      <c r="C69" s="13" t="s">
        <v>8</v>
      </c>
      <c r="D69" s="12">
        <v>19295.851546391754</v>
      </c>
      <c r="E69" s="12"/>
      <c r="F69" s="12"/>
      <c r="G69" s="12"/>
      <c r="H69" s="12"/>
      <c r="I69" s="10"/>
      <c r="J69" s="10"/>
      <c r="K69" s="10"/>
      <c r="L69" s="9"/>
      <c r="M69" s="8"/>
    </row>
    <row r="70" spans="1:13" x14ac:dyDescent="0.3">
      <c r="A70" s="14" t="s">
        <v>10</v>
      </c>
      <c r="B70" s="14" t="s">
        <v>11</v>
      </c>
      <c r="C70" s="13" t="s">
        <v>8</v>
      </c>
      <c r="D70" s="12">
        <v>19764.074226804125</v>
      </c>
      <c r="E70" s="12"/>
      <c r="F70" s="12"/>
      <c r="G70" s="12"/>
      <c r="H70" s="12"/>
      <c r="I70" s="10"/>
      <c r="J70" s="10"/>
      <c r="K70" s="10"/>
      <c r="L70" s="9"/>
      <c r="M70" s="8"/>
    </row>
    <row r="71" spans="1:13" x14ac:dyDescent="0.3">
      <c r="A71" s="14" t="s">
        <v>10</v>
      </c>
      <c r="B71" s="14" t="s">
        <v>9</v>
      </c>
      <c r="C71" s="13" t="s">
        <v>8</v>
      </c>
      <c r="D71" s="12">
        <v>23516.202061855671</v>
      </c>
      <c r="E71" s="12"/>
      <c r="F71" s="12"/>
      <c r="G71" s="12"/>
      <c r="H71" s="12"/>
      <c r="I71" s="10"/>
      <c r="J71" s="10"/>
      <c r="K71" s="10"/>
      <c r="L71" s="9"/>
      <c r="M71" s="8"/>
    </row>
    <row r="72" spans="1:13" x14ac:dyDescent="0.3">
      <c r="A72" s="205" t="s">
        <v>7</v>
      </c>
      <c r="B72" s="206"/>
      <c r="C72" s="206"/>
      <c r="D72" s="214"/>
      <c r="E72" s="11"/>
      <c r="F72" s="11"/>
      <c r="G72" s="11"/>
      <c r="H72" s="11"/>
      <c r="I72" s="10"/>
      <c r="J72" s="10"/>
      <c r="K72" s="10"/>
      <c r="L72" s="9"/>
      <c r="M72" s="8"/>
    </row>
    <row r="73" spans="1:13" x14ac:dyDescent="0.3">
      <c r="A73" s="205" t="s">
        <v>6</v>
      </c>
      <c r="B73" s="206"/>
      <c r="C73" s="206"/>
      <c r="D73" s="206"/>
      <c r="E73" s="6"/>
      <c r="F73" s="6"/>
      <c r="G73" s="6"/>
      <c r="H73" s="6"/>
      <c r="I73" s="6"/>
      <c r="J73" s="6"/>
      <c r="K73" s="6"/>
    </row>
    <row r="74" spans="1:13" x14ac:dyDescent="0.3">
      <c r="D74" s="7" t="s">
        <v>5</v>
      </c>
      <c r="E74" s="6"/>
      <c r="F74" s="6"/>
      <c r="G74" s="6"/>
      <c r="H74" s="6"/>
      <c r="I74" s="6"/>
      <c r="J74" s="6"/>
      <c r="K74" s="6"/>
    </row>
    <row r="75" spans="1:13" x14ac:dyDescent="0.3">
      <c r="A75" s="205" t="s">
        <v>4</v>
      </c>
      <c r="B75" s="206"/>
      <c r="C75" s="206"/>
      <c r="D75" s="206"/>
      <c r="E75" s="6"/>
      <c r="F75" s="6"/>
      <c r="G75" s="6"/>
      <c r="H75" s="6"/>
      <c r="I75" s="6"/>
      <c r="J75" s="6"/>
      <c r="K75" s="6"/>
    </row>
    <row r="76" spans="1:13" x14ac:dyDescent="0.3">
      <c r="D76" s="5"/>
    </row>
    <row r="77" spans="1:13" x14ac:dyDescent="0.3">
      <c r="D77" s="5" t="s">
        <v>3</v>
      </c>
    </row>
    <row r="78" spans="1:13" x14ac:dyDescent="0.3">
      <c r="D78" s="5"/>
    </row>
    <row r="79" spans="1:13" x14ac:dyDescent="0.3">
      <c r="D79" s="5" t="s">
        <v>2</v>
      </c>
      <c r="E79" s="4">
        <f>SUM(E12:E26,E28:E36)</f>
        <v>90</v>
      </c>
      <c r="F79" s="4">
        <f>SUM(F12:F26,F28:F36)</f>
        <v>30</v>
      </c>
      <c r="G79" s="4">
        <f>SUM(G12:G26,G28:G36)</f>
        <v>30</v>
      </c>
      <c r="H79" s="4">
        <f>SUM(H12:H26,H28:H36)</f>
        <v>30</v>
      </c>
    </row>
    <row r="80" spans="1:13" x14ac:dyDescent="0.3">
      <c r="D80" s="5"/>
    </row>
    <row r="81" spans="4:11" x14ac:dyDescent="0.3">
      <c r="D81" s="5" t="s">
        <v>1</v>
      </c>
      <c r="F81" s="3">
        <f>IF(AND($E$79&gt;=$C$3,$E$79&lt;=$D$3),F3,IF(AND($E$79&gt;=$C$4,$E$79&lt;=$D$4),F4,IF(AND($E$79&gt;=$C$5,$E$79=$D$5),F5,IF($E$79&gt;=$C$6,F6,0%))))</f>
        <v>2.5000000000000001E-2</v>
      </c>
      <c r="G81" s="3">
        <f>IF(AND($E$79&gt;=$C$3,$E$79&lt;=$D$3),G3,IF(AND($E$79&gt;=$C$4,$E$79&lt;=$D$4),G4,IF(AND($E$79&gt;=$C$5,$E$79=$D$5),G5,IF($E$79&gt;=$C$6,G6,0%))))</f>
        <v>0.02</v>
      </c>
      <c r="H81" s="3">
        <f>IF(AND($E$79&gt;=$C$3,$E$79&lt;=$D$3),H3,IF(AND($E$79&gt;=$C$4,$E$79&lt;=$D$4),H4,IF(AND($E$79&gt;=$C$5,$E$79=$D$5),H5,IF($E$79&gt;=$C$6,H6,0%))))</f>
        <v>1.4999999999999999E-2</v>
      </c>
    </row>
    <row r="83" spans="4:11" x14ac:dyDescent="0.3">
      <c r="D83" s="5"/>
    </row>
    <row r="84" spans="4:11" x14ac:dyDescent="0.3">
      <c r="F84" s="4"/>
      <c r="G84" s="4"/>
      <c r="H84" s="4"/>
      <c r="I84" s="4"/>
      <c r="J84" s="4"/>
      <c r="K84" s="4"/>
    </row>
    <row r="87" spans="4:11" x14ac:dyDescent="0.3">
      <c r="I87" s="4"/>
      <c r="J87" s="4"/>
      <c r="K87" s="4"/>
    </row>
    <row r="89" spans="4:11" x14ac:dyDescent="0.3">
      <c r="I89" s="3"/>
      <c r="J89" s="3"/>
      <c r="K89" s="3"/>
    </row>
    <row r="91" spans="4:11" x14ac:dyDescent="0.3">
      <c r="F91" s="2"/>
    </row>
    <row r="95" spans="4:11" x14ac:dyDescent="0.3">
      <c r="D95" s="1" t="s">
        <v>0</v>
      </c>
    </row>
  </sheetData>
  <mergeCells count="10">
    <mergeCell ref="A75:D75"/>
    <mergeCell ref="A9:M9"/>
    <mergeCell ref="A27:M27"/>
    <mergeCell ref="A10:M10"/>
    <mergeCell ref="F1:H1"/>
    <mergeCell ref="A72:D72"/>
    <mergeCell ref="A40:M40"/>
    <mergeCell ref="A37:D37"/>
    <mergeCell ref="A73:D73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K48"/>
  <sheetViews>
    <sheetView view="pageBreakPreview" topLeftCell="A29" zoomScale="70" zoomScaleNormal="60" zoomScaleSheetLayoutView="70" workbookViewId="0">
      <selection activeCell="A44" sqref="A44:D44"/>
    </sheetView>
  </sheetViews>
  <sheetFormatPr defaultColWidth="8.75" defaultRowHeight="16.5" x14ac:dyDescent="0.3"/>
  <cols>
    <col min="1" max="1" width="19.75" style="1" customWidth="1"/>
    <col min="2" max="2" width="16.75" style="1" customWidth="1"/>
    <col min="3" max="3" width="10.875" style="1" customWidth="1"/>
    <col min="4" max="6" width="20.75" style="1" customWidth="1"/>
    <col min="7" max="10" width="14.5" style="1" customWidth="1"/>
    <col min="11" max="11" width="14.625" style="1" customWidth="1"/>
    <col min="12" max="12" width="20" style="1" bestFit="1" customWidth="1"/>
    <col min="13" max="13" width="17.25" style="1" customWidth="1"/>
    <col min="14" max="14" width="16.375" style="1" bestFit="1" customWidth="1"/>
    <col min="15" max="16384" width="8.75" style="1"/>
  </cols>
  <sheetData>
    <row r="1" spans="1:11" x14ac:dyDescent="0.3">
      <c r="A1" s="158" t="s">
        <v>90</v>
      </c>
      <c r="B1" s="158" t="s">
        <v>89</v>
      </c>
      <c r="C1" s="112" t="s">
        <v>88</v>
      </c>
      <c r="D1" s="112" t="s">
        <v>442</v>
      </c>
      <c r="E1" s="112" t="s">
        <v>449</v>
      </c>
      <c r="F1" s="112" t="s">
        <v>454</v>
      </c>
      <c r="G1" s="158" t="s">
        <v>86</v>
      </c>
      <c r="H1" s="158" t="s">
        <v>84</v>
      </c>
      <c r="I1" s="158" t="s">
        <v>83</v>
      </c>
      <c r="J1" s="158" t="s">
        <v>417</v>
      </c>
      <c r="K1" s="189" t="s">
        <v>81</v>
      </c>
    </row>
    <row r="2" spans="1:11" x14ac:dyDescent="0.3">
      <c r="A2" s="122" t="s">
        <v>77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1" x14ac:dyDescent="0.3">
      <c r="A3" s="215" t="s">
        <v>76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</row>
    <row r="4" spans="1:11" x14ac:dyDescent="0.3">
      <c r="A4" s="117" t="s">
        <v>73</v>
      </c>
      <c r="B4" s="117" t="s">
        <v>418</v>
      </c>
      <c r="C4" s="116" t="s">
        <v>14</v>
      </c>
      <c r="D4" s="118">
        <v>13500</v>
      </c>
      <c r="E4" s="118">
        <v>13500</v>
      </c>
      <c r="F4" s="118">
        <f>H4*D4</f>
        <v>0</v>
      </c>
      <c r="G4" s="115">
        <f>SUM(H4:K4)</f>
        <v>0</v>
      </c>
      <c r="H4" s="115"/>
      <c r="I4" s="115"/>
      <c r="J4" s="115"/>
      <c r="K4" s="115"/>
    </row>
    <row r="5" spans="1:11" x14ac:dyDescent="0.3">
      <c r="A5" s="117"/>
      <c r="B5" s="117"/>
      <c r="C5" s="116"/>
      <c r="D5" s="118" t="s">
        <v>450</v>
      </c>
      <c r="E5" s="118">
        <v>12500</v>
      </c>
      <c r="F5" s="118"/>
      <c r="G5" s="115"/>
      <c r="H5" s="115"/>
      <c r="I5" s="115"/>
      <c r="J5" s="115"/>
      <c r="K5" s="115"/>
    </row>
    <row r="6" spans="1:11" x14ac:dyDescent="0.3">
      <c r="A6" s="117"/>
      <c r="B6" s="117"/>
      <c r="C6" s="116"/>
      <c r="D6" s="118" t="s">
        <v>453</v>
      </c>
      <c r="E6" s="118">
        <v>12400</v>
      </c>
      <c r="F6" s="118"/>
      <c r="G6" s="115"/>
      <c r="H6" s="115"/>
      <c r="I6" s="115"/>
      <c r="J6" s="115"/>
      <c r="K6" s="115"/>
    </row>
    <row r="7" spans="1:11" x14ac:dyDescent="0.3">
      <c r="A7" s="117"/>
      <c r="B7" s="117"/>
      <c r="C7" s="116"/>
      <c r="D7" s="118" t="s">
        <v>451</v>
      </c>
      <c r="E7" s="118">
        <v>12300</v>
      </c>
      <c r="F7" s="118"/>
      <c r="G7" s="115"/>
      <c r="H7" s="115"/>
      <c r="I7" s="115"/>
      <c r="J7" s="115"/>
      <c r="K7" s="115"/>
    </row>
    <row r="8" spans="1:11" x14ac:dyDescent="0.3">
      <c r="A8" s="117"/>
      <c r="B8" s="117"/>
      <c r="C8" s="116"/>
      <c r="D8" s="118" t="s">
        <v>452</v>
      </c>
      <c r="E8" s="118">
        <v>12000</v>
      </c>
      <c r="F8" s="118"/>
      <c r="G8" s="115"/>
      <c r="H8" s="115"/>
      <c r="I8" s="115"/>
      <c r="J8" s="115"/>
      <c r="K8" s="115"/>
    </row>
    <row r="9" spans="1:11" x14ac:dyDescent="0.3">
      <c r="A9" s="113" t="s">
        <v>73</v>
      </c>
      <c r="B9" s="113" t="s">
        <v>70</v>
      </c>
      <c r="C9" s="114" t="s">
        <v>14</v>
      </c>
      <c r="D9" s="118">
        <v>14752.785714285716</v>
      </c>
      <c r="E9" s="118">
        <v>14752.785714285716</v>
      </c>
      <c r="F9" s="118">
        <f t="shared" ref="F9:F29" si="0">H9*D9</f>
        <v>0</v>
      </c>
      <c r="G9" s="115">
        <f t="shared" ref="G9:G29" si="1">SUM(H9:K9)</f>
        <v>0</v>
      </c>
      <c r="H9" s="115"/>
      <c r="I9" s="115"/>
      <c r="J9" s="115"/>
      <c r="K9" s="115"/>
    </row>
    <row r="10" spans="1:11" x14ac:dyDescent="0.3">
      <c r="A10" s="113" t="s">
        <v>73</v>
      </c>
      <c r="B10" s="113" t="s">
        <v>75</v>
      </c>
      <c r="C10" s="114" t="s">
        <v>46</v>
      </c>
      <c r="D10" s="118">
        <v>13185.714285714286</v>
      </c>
      <c r="E10" s="118">
        <v>13185.714285714286</v>
      </c>
      <c r="F10" s="118">
        <f t="shared" si="0"/>
        <v>0</v>
      </c>
      <c r="G10" s="115">
        <f t="shared" si="1"/>
        <v>0</v>
      </c>
      <c r="H10" s="115"/>
      <c r="I10" s="115"/>
      <c r="J10" s="115"/>
      <c r="K10" s="115"/>
    </row>
    <row r="11" spans="1:11" x14ac:dyDescent="0.3">
      <c r="A11" s="113"/>
      <c r="B11" s="113"/>
      <c r="C11" s="114"/>
      <c r="D11" s="118" t="s">
        <v>450</v>
      </c>
      <c r="E11" s="118">
        <v>12500</v>
      </c>
      <c r="F11" s="118"/>
      <c r="G11" s="115"/>
      <c r="H11" s="115"/>
      <c r="I11" s="115"/>
      <c r="J11" s="115"/>
      <c r="K11" s="115"/>
    </row>
    <row r="12" spans="1:11" x14ac:dyDescent="0.3">
      <c r="A12" s="113"/>
      <c r="B12" s="113"/>
      <c r="C12" s="114"/>
      <c r="D12" s="118" t="s">
        <v>453</v>
      </c>
      <c r="E12" s="118">
        <v>12400</v>
      </c>
      <c r="F12" s="118"/>
      <c r="G12" s="115"/>
      <c r="H12" s="115"/>
      <c r="I12" s="115"/>
      <c r="J12" s="115"/>
      <c r="K12" s="115"/>
    </row>
    <row r="13" spans="1:11" x14ac:dyDescent="0.3">
      <c r="A13" s="113"/>
      <c r="B13" s="113"/>
      <c r="C13" s="114"/>
      <c r="D13" s="118" t="s">
        <v>451</v>
      </c>
      <c r="E13" s="118">
        <v>12200</v>
      </c>
      <c r="F13" s="118"/>
      <c r="G13" s="115"/>
      <c r="H13" s="115"/>
      <c r="I13" s="115"/>
      <c r="J13" s="115"/>
      <c r="K13" s="115"/>
    </row>
    <row r="14" spans="1:11" x14ac:dyDescent="0.3">
      <c r="A14" s="113"/>
      <c r="B14" s="113"/>
      <c r="C14" s="114"/>
      <c r="D14" s="118" t="s">
        <v>452</v>
      </c>
      <c r="E14" s="118">
        <v>12000</v>
      </c>
      <c r="F14" s="118"/>
      <c r="G14" s="115"/>
      <c r="H14" s="115"/>
      <c r="I14" s="115"/>
      <c r="J14" s="115"/>
      <c r="K14" s="115"/>
    </row>
    <row r="15" spans="1:11" x14ac:dyDescent="0.3">
      <c r="A15" s="113" t="s">
        <v>73</v>
      </c>
      <c r="B15" s="113" t="s">
        <v>74</v>
      </c>
      <c r="C15" s="114" t="s">
        <v>8</v>
      </c>
      <c r="D15" s="118">
        <v>15214.285714285714</v>
      </c>
      <c r="E15" s="118">
        <v>15214.285714285714</v>
      </c>
      <c r="F15" s="118">
        <f t="shared" si="0"/>
        <v>0</v>
      </c>
      <c r="G15" s="115">
        <f t="shared" si="1"/>
        <v>0</v>
      </c>
      <c r="H15" s="115"/>
      <c r="I15" s="115"/>
      <c r="J15" s="115"/>
      <c r="K15" s="115"/>
    </row>
    <row r="16" spans="1:11" x14ac:dyDescent="0.3">
      <c r="A16" s="113" t="s">
        <v>73</v>
      </c>
      <c r="B16" s="113" t="s">
        <v>72</v>
      </c>
      <c r="C16" s="114" t="s">
        <v>8</v>
      </c>
      <c r="D16" s="118">
        <v>14982.014285714287</v>
      </c>
      <c r="E16" s="118">
        <v>14982.014285714287</v>
      </c>
      <c r="F16" s="118">
        <f t="shared" si="0"/>
        <v>0</v>
      </c>
      <c r="G16" s="115">
        <f t="shared" si="1"/>
        <v>0</v>
      </c>
      <c r="H16" s="115"/>
      <c r="I16" s="115"/>
      <c r="J16" s="115"/>
      <c r="K16" s="115"/>
    </row>
    <row r="17" spans="1:11" x14ac:dyDescent="0.3">
      <c r="A17" s="110" t="s">
        <v>69</v>
      </c>
      <c r="B17" s="110" t="s">
        <v>418</v>
      </c>
      <c r="C17" s="116" t="s">
        <v>14</v>
      </c>
      <c r="D17" s="118">
        <v>16228.571428571428</v>
      </c>
      <c r="E17" s="118">
        <v>16228.571428571428</v>
      </c>
      <c r="F17" s="118">
        <f t="shared" si="0"/>
        <v>0</v>
      </c>
      <c r="G17" s="115">
        <f t="shared" si="1"/>
        <v>0</v>
      </c>
      <c r="H17" s="115"/>
      <c r="I17" s="115"/>
      <c r="J17" s="115"/>
      <c r="K17" s="115"/>
    </row>
    <row r="18" spans="1:11" x14ac:dyDescent="0.3">
      <c r="A18" s="110" t="s">
        <v>69</v>
      </c>
      <c r="B18" s="110" t="s">
        <v>70</v>
      </c>
      <c r="C18" s="116" t="s">
        <v>14</v>
      </c>
      <c r="D18" s="118">
        <v>16532.857142857141</v>
      </c>
      <c r="E18" s="118">
        <v>16532.857142857141</v>
      </c>
      <c r="F18" s="118">
        <f t="shared" si="0"/>
        <v>0</v>
      </c>
      <c r="G18" s="115">
        <f t="shared" si="1"/>
        <v>0</v>
      </c>
      <c r="H18" s="115"/>
      <c r="I18" s="115"/>
      <c r="J18" s="115"/>
      <c r="K18" s="115"/>
    </row>
    <row r="19" spans="1:11" x14ac:dyDescent="0.3">
      <c r="A19" s="110" t="s">
        <v>69</v>
      </c>
      <c r="B19" s="110" t="s">
        <v>68</v>
      </c>
      <c r="C19" s="116" t="s">
        <v>14</v>
      </c>
      <c r="D19" s="118">
        <v>17750</v>
      </c>
      <c r="E19" s="118">
        <v>17750</v>
      </c>
      <c r="F19" s="118">
        <f t="shared" si="0"/>
        <v>0</v>
      </c>
      <c r="G19" s="115">
        <f t="shared" si="1"/>
        <v>0</v>
      </c>
      <c r="H19" s="115"/>
      <c r="I19" s="115"/>
      <c r="J19" s="115"/>
      <c r="K19" s="115"/>
    </row>
    <row r="20" spans="1:11" x14ac:dyDescent="0.3">
      <c r="A20" s="110" t="s">
        <v>66</v>
      </c>
      <c r="B20" s="110" t="s">
        <v>67</v>
      </c>
      <c r="C20" s="116" t="s">
        <v>14</v>
      </c>
      <c r="D20" s="118">
        <v>17750</v>
      </c>
      <c r="E20" s="118">
        <v>17750</v>
      </c>
      <c r="F20" s="118">
        <f t="shared" si="0"/>
        <v>0</v>
      </c>
      <c r="G20" s="115">
        <f t="shared" si="1"/>
        <v>0</v>
      </c>
      <c r="H20" s="115"/>
      <c r="I20" s="115"/>
      <c r="J20" s="115"/>
      <c r="K20" s="115"/>
    </row>
    <row r="21" spans="1:11" x14ac:dyDescent="0.3">
      <c r="A21" s="110" t="s">
        <v>66</v>
      </c>
      <c r="B21" s="110" t="s">
        <v>62</v>
      </c>
      <c r="C21" s="116" t="s">
        <v>46</v>
      </c>
      <c r="D21" s="118">
        <v>18257.142857142855</v>
      </c>
      <c r="E21" s="118">
        <v>18257.142857142855</v>
      </c>
      <c r="F21" s="118">
        <f t="shared" si="0"/>
        <v>0</v>
      </c>
      <c r="G21" s="115">
        <f t="shared" si="1"/>
        <v>0</v>
      </c>
      <c r="H21" s="115"/>
      <c r="I21" s="115"/>
      <c r="J21" s="115"/>
      <c r="K21" s="115"/>
    </row>
    <row r="22" spans="1:11" x14ac:dyDescent="0.3">
      <c r="A22" s="110" t="s">
        <v>66</v>
      </c>
      <c r="B22" s="110" t="s">
        <v>434</v>
      </c>
      <c r="C22" s="116" t="s">
        <v>8</v>
      </c>
      <c r="D22" s="118">
        <v>19271.428571428569</v>
      </c>
      <c r="E22" s="118">
        <v>19271.428571428569</v>
      </c>
      <c r="F22" s="118">
        <f t="shared" si="0"/>
        <v>0</v>
      </c>
      <c r="G22" s="115">
        <f t="shared" si="1"/>
        <v>0</v>
      </c>
      <c r="H22" s="115"/>
      <c r="I22" s="115"/>
      <c r="J22" s="115"/>
      <c r="K22" s="115"/>
    </row>
    <row r="23" spans="1:11" x14ac:dyDescent="0.3">
      <c r="A23" s="110" t="s">
        <v>61</v>
      </c>
      <c r="B23" s="110" t="s">
        <v>64</v>
      </c>
      <c r="C23" s="116" t="s">
        <v>57</v>
      </c>
      <c r="D23" s="118">
        <v>16435.002545454543</v>
      </c>
      <c r="E23" s="118">
        <v>16435.002545454543</v>
      </c>
      <c r="F23" s="118">
        <f t="shared" si="0"/>
        <v>0</v>
      </c>
      <c r="G23" s="115">
        <f t="shared" si="1"/>
        <v>0</v>
      </c>
      <c r="H23" s="115"/>
      <c r="I23" s="115"/>
      <c r="J23" s="115"/>
      <c r="K23" s="115"/>
    </row>
    <row r="24" spans="1:11" x14ac:dyDescent="0.3">
      <c r="A24" s="110" t="s">
        <v>61</v>
      </c>
      <c r="B24" s="110" t="s">
        <v>63</v>
      </c>
      <c r="C24" s="116" t="s">
        <v>57</v>
      </c>
      <c r="D24" s="118">
        <v>16962.997272727269</v>
      </c>
      <c r="E24" s="118">
        <v>16962.997272727269</v>
      </c>
      <c r="F24" s="118">
        <f t="shared" si="0"/>
        <v>0</v>
      </c>
      <c r="G24" s="115">
        <f t="shared" si="1"/>
        <v>0</v>
      </c>
      <c r="H24" s="115"/>
      <c r="I24" s="115"/>
      <c r="J24" s="115"/>
      <c r="K24" s="115"/>
    </row>
    <row r="25" spans="1:11" x14ac:dyDescent="0.3">
      <c r="A25" s="110" t="s">
        <v>61</v>
      </c>
      <c r="B25" s="110" t="s">
        <v>62</v>
      </c>
      <c r="C25" s="116" t="s">
        <v>46</v>
      </c>
      <c r="D25" s="118">
        <v>16735.714285714283</v>
      </c>
      <c r="E25" s="118">
        <v>16735.714285714283</v>
      </c>
      <c r="F25" s="118">
        <f t="shared" si="0"/>
        <v>0</v>
      </c>
      <c r="G25" s="115">
        <f t="shared" si="1"/>
        <v>0</v>
      </c>
      <c r="H25" s="115"/>
      <c r="I25" s="115"/>
      <c r="J25" s="115"/>
      <c r="K25" s="115"/>
    </row>
    <row r="26" spans="1:11" x14ac:dyDescent="0.3">
      <c r="A26" s="110" t="s">
        <v>61</v>
      </c>
      <c r="B26" s="110" t="s">
        <v>60</v>
      </c>
      <c r="C26" s="116" t="s">
        <v>8</v>
      </c>
      <c r="D26" s="118">
        <v>17242.857142857141</v>
      </c>
      <c r="E26" s="118">
        <v>17242.857142857141</v>
      </c>
      <c r="F26" s="118">
        <f t="shared" si="0"/>
        <v>0</v>
      </c>
      <c r="G26" s="115">
        <f t="shared" si="1"/>
        <v>0</v>
      </c>
      <c r="H26" s="115"/>
      <c r="I26" s="115"/>
      <c r="J26" s="115"/>
      <c r="K26" s="115"/>
    </row>
    <row r="27" spans="1:11" x14ac:dyDescent="0.3">
      <c r="A27" s="110" t="s">
        <v>431</v>
      </c>
      <c r="B27" s="139" t="s">
        <v>435</v>
      </c>
      <c r="C27" s="116" t="s">
        <v>14</v>
      </c>
      <c r="D27" s="118">
        <v>21300</v>
      </c>
      <c r="E27" s="118">
        <v>21300</v>
      </c>
      <c r="F27" s="118">
        <f t="shared" si="0"/>
        <v>0</v>
      </c>
      <c r="G27" s="115">
        <f t="shared" si="1"/>
        <v>0</v>
      </c>
      <c r="H27" s="115"/>
      <c r="I27" s="115"/>
      <c r="J27" s="115"/>
      <c r="K27" s="115"/>
    </row>
    <row r="28" spans="1:11" x14ac:dyDescent="0.3">
      <c r="A28" s="110" t="s">
        <v>430</v>
      </c>
      <c r="B28" s="110" t="s">
        <v>432</v>
      </c>
      <c r="C28" s="116" t="s">
        <v>14</v>
      </c>
      <c r="D28" s="118">
        <v>18000</v>
      </c>
      <c r="E28" s="118">
        <v>18000</v>
      </c>
      <c r="F28" s="118">
        <f t="shared" si="0"/>
        <v>0</v>
      </c>
      <c r="G28" s="115">
        <f t="shared" si="1"/>
        <v>0</v>
      </c>
      <c r="H28" s="115"/>
      <c r="I28" s="115"/>
      <c r="J28" s="115"/>
      <c r="K28" s="115"/>
    </row>
    <row r="29" spans="1:11" x14ac:dyDescent="0.3">
      <c r="A29" s="110" t="s">
        <v>430</v>
      </c>
      <c r="B29" s="110" t="s">
        <v>433</v>
      </c>
      <c r="C29" s="116" t="s">
        <v>8</v>
      </c>
      <c r="D29" s="118">
        <v>19000</v>
      </c>
      <c r="E29" s="118">
        <v>19000</v>
      </c>
      <c r="F29" s="118">
        <f t="shared" si="0"/>
        <v>0</v>
      </c>
      <c r="G29" s="115">
        <f t="shared" si="1"/>
        <v>0</v>
      </c>
      <c r="H29" s="115"/>
      <c r="I29" s="115"/>
      <c r="J29" s="115"/>
      <c r="K29" s="115"/>
    </row>
    <row r="30" spans="1:11" x14ac:dyDescent="0.3">
      <c r="A30" s="215" t="s">
        <v>56</v>
      </c>
      <c r="B30" s="215"/>
      <c r="C30" s="215"/>
      <c r="D30" s="215"/>
      <c r="E30" s="215"/>
      <c r="F30" s="215"/>
      <c r="G30" s="215"/>
      <c r="H30" s="215"/>
      <c r="I30" s="215"/>
      <c r="J30" s="215"/>
      <c r="K30" s="6"/>
    </row>
    <row r="31" spans="1:11" x14ac:dyDescent="0.3">
      <c r="A31" s="113" t="s">
        <v>55</v>
      </c>
      <c r="B31" s="113" t="s">
        <v>54</v>
      </c>
      <c r="C31" s="114" t="s">
        <v>14</v>
      </c>
      <c r="D31" s="118">
        <v>13830.8</v>
      </c>
      <c r="E31" s="118">
        <v>13830.8</v>
      </c>
      <c r="F31" s="118">
        <f t="shared" ref="F31:F43" si="2">H31*D31</f>
        <v>0</v>
      </c>
      <c r="G31" s="115">
        <f t="shared" ref="G31:G43" si="3">SUM(H31:K31)</f>
        <v>0</v>
      </c>
      <c r="H31" s="115"/>
      <c r="I31" s="115"/>
      <c r="J31" s="115"/>
      <c r="K31" s="115"/>
    </row>
    <row r="32" spans="1:11" x14ac:dyDescent="0.3">
      <c r="A32" s="113" t="s">
        <v>50</v>
      </c>
      <c r="B32" s="113" t="s">
        <v>54</v>
      </c>
      <c r="C32" s="114" t="s">
        <v>14</v>
      </c>
      <c r="D32" s="118">
        <v>14937.385714285714</v>
      </c>
      <c r="E32" s="118">
        <v>14937.385714285714</v>
      </c>
      <c r="F32" s="118">
        <f t="shared" si="2"/>
        <v>0</v>
      </c>
      <c r="G32" s="115">
        <f t="shared" si="3"/>
        <v>0</v>
      </c>
      <c r="H32" s="115"/>
      <c r="I32" s="115"/>
      <c r="J32" s="115"/>
      <c r="K32" s="115"/>
    </row>
    <row r="33" spans="1:11" x14ac:dyDescent="0.3">
      <c r="A33" s="113" t="s">
        <v>50</v>
      </c>
      <c r="B33" s="113" t="s">
        <v>53</v>
      </c>
      <c r="C33" s="114" t="s">
        <v>14</v>
      </c>
      <c r="D33" s="118">
        <v>14937.385714285714</v>
      </c>
      <c r="E33" s="118">
        <v>14937.385714285714</v>
      </c>
      <c r="F33" s="118">
        <f t="shared" si="2"/>
        <v>0</v>
      </c>
      <c r="G33" s="115">
        <f t="shared" si="3"/>
        <v>0</v>
      </c>
      <c r="H33" s="115"/>
      <c r="I33" s="115"/>
      <c r="J33" s="115"/>
      <c r="K33" s="115"/>
    </row>
    <row r="34" spans="1:11" x14ac:dyDescent="0.3">
      <c r="A34" s="113" t="s">
        <v>50</v>
      </c>
      <c r="B34" s="113" t="s">
        <v>52</v>
      </c>
      <c r="C34" s="114" t="s">
        <v>46</v>
      </c>
      <c r="D34" s="118">
        <v>15039.82857142857</v>
      </c>
      <c r="E34" s="118">
        <v>15039.82857142857</v>
      </c>
      <c r="F34" s="118">
        <f t="shared" si="2"/>
        <v>0</v>
      </c>
      <c r="G34" s="115">
        <f t="shared" si="3"/>
        <v>0</v>
      </c>
      <c r="H34" s="115"/>
      <c r="I34" s="115"/>
      <c r="J34" s="115"/>
      <c r="K34" s="115"/>
    </row>
    <row r="35" spans="1:11" x14ac:dyDescent="0.3">
      <c r="A35" s="113" t="s">
        <v>50</v>
      </c>
      <c r="B35" s="113" t="s">
        <v>51</v>
      </c>
      <c r="C35" s="114" t="s">
        <v>8</v>
      </c>
      <c r="D35" s="118">
        <v>15351.214285714286</v>
      </c>
      <c r="E35" s="118">
        <v>15351.214285714286</v>
      </c>
      <c r="F35" s="118">
        <f t="shared" si="2"/>
        <v>0</v>
      </c>
      <c r="G35" s="115">
        <f t="shared" si="3"/>
        <v>0</v>
      </c>
      <c r="H35" s="115"/>
      <c r="I35" s="115"/>
      <c r="J35" s="115"/>
      <c r="K35" s="115"/>
    </row>
    <row r="36" spans="1:11" x14ac:dyDescent="0.3">
      <c r="A36" s="113" t="s">
        <v>50</v>
      </c>
      <c r="B36" s="113" t="s">
        <v>49</v>
      </c>
      <c r="C36" s="114" t="s">
        <v>8</v>
      </c>
      <c r="D36" s="118">
        <v>15618.985714285714</v>
      </c>
      <c r="E36" s="118">
        <v>15618.985714285714</v>
      </c>
      <c r="F36" s="118">
        <f t="shared" si="2"/>
        <v>0</v>
      </c>
      <c r="G36" s="115">
        <f t="shared" si="3"/>
        <v>0</v>
      </c>
      <c r="H36" s="115"/>
      <c r="I36" s="115"/>
      <c r="J36" s="115"/>
      <c r="K36" s="115"/>
    </row>
    <row r="37" spans="1:11" x14ac:dyDescent="0.3">
      <c r="A37" s="113" t="s">
        <v>45</v>
      </c>
      <c r="B37" s="113" t="s">
        <v>48</v>
      </c>
      <c r="C37" s="114" t="s">
        <v>14</v>
      </c>
      <c r="D37" s="118">
        <v>16627.185714285715</v>
      </c>
      <c r="E37" s="118">
        <v>16627.185714285715</v>
      </c>
      <c r="F37" s="118">
        <f t="shared" si="2"/>
        <v>0</v>
      </c>
      <c r="G37" s="115">
        <f t="shared" si="3"/>
        <v>0</v>
      </c>
      <c r="H37" s="115"/>
      <c r="I37" s="115"/>
      <c r="J37" s="115"/>
      <c r="K37" s="115"/>
    </row>
    <row r="38" spans="1:11" x14ac:dyDescent="0.3">
      <c r="A38" s="113" t="s">
        <v>45</v>
      </c>
      <c r="B38" s="113" t="s">
        <v>414</v>
      </c>
      <c r="C38" s="114" t="s">
        <v>46</v>
      </c>
      <c r="D38" s="118">
        <v>17242.857142857141</v>
      </c>
      <c r="E38" s="118">
        <v>17242.857142857141</v>
      </c>
      <c r="F38" s="118">
        <f t="shared" si="2"/>
        <v>0</v>
      </c>
      <c r="G38" s="115">
        <f t="shared" si="3"/>
        <v>0</v>
      </c>
      <c r="H38" s="115"/>
      <c r="I38" s="115"/>
      <c r="J38" s="115"/>
      <c r="K38" s="115"/>
    </row>
    <row r="39" spans="1:11" x14ac:dyDescent="0.3">
      <c r="A39" s="113" t="s">
        <v>45</v>
      </c>
      <c r="B39" s="113" t="s">
        <v>44</v>
      </c>
      <c r="C39" s="114" t="s">
        <v>8</v>
      </c>
      <c r="D39" s="118">
        <v>18155.714285714286</v>
      </c>
      <c r="E39" s="118">
        <v>18155.714285714286</v>
      </c>
      <c r="F39" s="118">
        <f t="shared" si="2"/>
        <v>0</v>
      </c>
      <c r="G39" s="115">
        <f t="shared" si="3"/>
        <v>0</v>
      </c>
      <c r="H39" s="115"/>
      <c r="I39" s="115"/>
      <c r="J39" s="115"/>
      <c r="K39" s="115"/>
    </row>
    <row r="40" spans="1:11" x14ac:dyDescent="0.3">
      <c r="A40" s="113" t="s">
        <v>425</v>
      </c>
      <c r="B40" s="113" t="s">
        <v>426</v>
      </c>
      <c r="C40" s="114" t="s">
        <v>46</v>
      </c>
      <c r="D40" s="118">
        <v>19000.000181818177</v>
      </c>
      <c r="E40" s="118">
        <v>19000.000181818177</v>
      </c>
      <c r="F40" s="118">
        <f t="shared" si="2"/>
        <v>0</v>
      </c>
      <c r="G40" s="115">
        <f t="shared" si="3"/>
        <v>0</v>
      </c>
      <c r="H40" s="115"/>
      <c r="I40" s="115"/>
      <c r="J40" s="115"/>
      <c r="K40" s="115"/>
    </row>
    <row r="41" spans="1:11" x14ac:dyDescent="0.3">
      <c r="A41" s="113" t="s">
        <v>427</v>
      </c>
      <c r="B41" s="113" t="s">
        <v>426</v>
      </c>
      <c r="C41" s="114" t="s">
        <v>46</v>
      </c>
      <c r="D41" s="118">
        <v>22000</v>
      </c>
      <c r="E41" s="118">
        <v>22000</v>
      </c>
      <c r="F41" s="118">
        <f t="shared" si="2"/>
        <v>0</v>
      </c>
      <c r="G41" s="115">
        <f t="shared" si="3"/>
        <v>0</v>
      </c>
      <c r="H41" s="115"/>
      <c r="I41" s="115"/>
      <c r="J41" s="115"/>
      <c r="K41" s="115"/>
    </row>
    <row r="42" spans="1:11" x14ac:dyDescent="0.3">
      <c r="A42" s="113" t="s">
        <v>427</v>
      </c>
      <c r="B42" s="113" t="s">
        <v>428</v>
      </c>
      <c r="C42" s="114" t="s">
        <v>8</v>
      </c>
      <c r="D42" s="118">
        <v>23000</v>
      </c>
      <c r="E42" s="118">
        <v>23000</v>
      </c>
      <c r="F42" s="118">
        <f t="shared" si="2"/>
        <v>0</v>
      </c>
      <c r="G42" s="115">
        <f t="shared" si="3"/>
        <v>0</v>
      </c>
      <c r="H42" s="115"/>
      <c r="I42" s="115"/>
      <c r="J42" s="115"/>
      <c r="K42" s="115"/>
    </row>
    <row r="43" spans="1:11" x14ac:dyDescent="0.3">
      <c r="A43" s="113" t="s">
        <v>427</v>
      </c>
      <c r="B43" s="113" t="s">
        <v>429</v>
      </c>
      <c r="C43" s="114" t="s">
        <v>14</v>
      </c>
      <c r="D43" s="118">
        <v>21500</v>
      </c>
      <c r="E43" s="118">
        <v>21500</v>
      </c>
      <c r="F43" s="118">
        <f t="shared" si="2"/>
        <v>0</v>
      </c>
      <c r="G43" s="115">
        <f t="shared" si="3"/>
        <v>0</v>
      </c>
      <c r="H43" s="115"/>
      <c r="I43" s="115"/>
      <c r="J43" s="115"/>
      <c r="K43" s="115"/>
    </row>
    <row r="44" spans="1:11" x14ac:dyDescent="0.3">
      <c r="A44" s="216" t="s">
        <v>415</v>
      </c>
      <c r="B44" s="216"/>
      <c r="C44" s="216"/>
      <c r="D44" s="216"/>
      <c r="E44" s="180"/>
      <c r="F44" s="171">
        <f>SUM(F31:F43,F4:F29)</f>
        <v>0</v>
      </c>
      <c r="G44" s="171">
        <f>SUM(G31:G43,G4:G29)</f>
        <v>0</v>
      </c>
      <c r="H44" s="115"/>
      <c r="I44" s="115"/>
      <c r="J44" s="115"/>
      <c r="K44" s="115"/>
    </row>
    <row r="45" spans="1:11" x14ac:dyDescent="0.3">
      <c r="H45" s="2"/>
    </row>
    <row r="48" spans="1:11" x14ac:dyDescent="0.3">
      <c r="H48" s="2"/>
    </row>
  </sheetData>
  <mergeCells count="3">
    <mergeCell ref="A30:J30"/>
    <mergeCell ref="A44:D44"/>
    <mergeCell ref="A3:K3"/>
  </mergeCells>
  <pageMargins left="0.2" right="0.2" top="0.25" bottom="0.25" header="0.3" footer="0.3"/>
  <pageSetup scale="71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L34"/>
  <sheetViews>
    <sheetView zoomScale="55" zoomScaleNormal="55" workbookViewId="0">
      <selection activeCell="F12" sqref="F12"/>
    </sheetView>
  </sheetViews>
  <sheetFormatPr defaultColWidth="8.75" defaultRowHeight="16.5" x14ac:dyDescent="0.3"/>
  <cols>
    <col min="1" max="1" width="34" style="1" customWidth="1"/>
    <col min="2" max="2" width="27.75" style="1" bestFit="1" customWidth="1"/>
    <col min="3" max="3" width="18.375" style="1" customWidth="1"/>
    <col min="4" max="4" width="30.75" style="1" customWidth="1"/>
    <col min="5" max="5" width="22.5" style="1" bestFit="1" customWidth="1"/>
    <col min="6" max="6" width="28" style="1" bestFit="1" customWidth="1"/>
    <col min="7" max="7" width="22.5" style="1" customWidth="1"/>
    <col min="8" max="8" width="8.875" style="1" bestFit="1" customWidth="1"/>
    <col min="9" max="9" width="7.25" style="1" customWidth="1"/>
    <col min="10" max="10" width="9.25" style="1" customWidth="1"/>
    <col min="11" max="12" width="7.875" style="1" bestFit="1" customWidth="1"/>
    <col min="13" max="13" width="47.75" style="1" bestFit="1" customWidth="1"/>
    <col min="14" max="14" width="8.75" style="1" bestFit="1" customWidth="1"/>
    <col min="15" max="16384" width="8.75" style="1"/>
  </cols>
  <sheetData>
    <row r="1" spans="1:12" ht="29.25" x14ac:dyDescent="0.3">
      <c r="A1" s="111" t="s">
        <v>90</v>
      </c>
      <c r="B1" s="111" t="s">
        <v>89</v>
      </c>
      <c r="C1" s="112" t="s">
        <v>88</v>
      </c>
      <c r="D1" s="112" t="s">
        <v>437</v>
      </c>
      <c r="E1" s="123" t="s">
        <v>422</v>
      </c>
      <c r="F1" s="187" t="s">
        <v>455</v>
      </c>
      <c r="G1" s="170" t="s">
        <v>454</v>
      </c>
      <c r="H1" s="111" t="s">
        <v>86</v>
      </c>
      <c r="I1" s="111" t="s">
        <v>84</v>
      </c>
      <c r="J1" s="111" t="s">
        <v>83</v>
      </c>
      <c r="K1" s="111" t="s">
        <v>417</v>
      </c>
      <c r="L1" s="121" t="s">
        <v>81</v>
      </c>
    </row>
    <row r="2" spans="1:12" x14ac:dyDescent="0.3">
      <c r="A2" s="221" t="s">
        <v>41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</row>
    <row r="3" spans="1:12" x14ac:dyDescent="0.3">
      <c r="A3" s="14" t="s">
        <v>39</v>
      </c>
      <c r="B3" s="14" t="s">
        <v>475</v>
      </c>
      <c r="C3" s="13" t="s">
        <v>14</v>
      </c>
      <c r="D3" s="119">
        <v>9793.8144329896913</v>
      </c>
      <c r="E3" s="141">
        <v>9100</v>
      </c>
      <c r="F3" s="141">
        <v>7900</v>
      </c>
      <c r="G3" s="141">
        <f>I3*E3</f>
        <v>0</v>
      </c>
      <c r="H3" s="12">
        <f>SUM(I3:L3)</f>
        <v>0</v>
      </c>
      <c r="I3" s="12"/>
      <c r="J3" s="12"/>
      <c r="K3" s="12"/>
      <c r="L3" s="12"/>
    </row>
    <row r="4" spans="1:12" x14ac:dyDescent="0.3">
      <c r="A4" s="14" t="s">
        <v>39</v>
      </c>
      <c r="B4" s="14" t="s">
        <v>27</v>
      </c>
      <c r="C4" s="13" t="s">
        <v>8</v>
      </c>
      <c r="D4" s="119">
        <v>10103.092783505155</v>
      </c>
      <c r="E4" s="142" t="s">
        <v>436</v>
      </c>
      <c r="F4" s="141">
        <v>8400</v>
      </c>
      <c r="G4" s="141">
        <f t="shared" ref="G4:G31" si="0">I4*D4</f>
        <v>0</v>
      </c>
      <c r="H4" s="12">
        <f t="shared" ref="H4:H31" si="1">SUM(I4:L4)</f>
        <v>0</v>
      </c>
      <c r="I4" s="12"/>
      <c r="J4" s="12"/>
      <c r="K4" s="12"/>
      <c r="L4" s="12"/>
    </row>
    <row r="5" spans="1:12" x14ac:dyDescent="0.3">
      <c r="A5" s="14" t="s">
        <v>37</v>
      </c>
      <c r="B5" s="14" t="s">
        <v>31</v>
      </c>
      <c r="C5" s="13" t="s">
        <v>14</v>
      </c>
      <c r="D5" s="119">
        <v>12746.391752577319</v>
      </c>
      <c r="E5" s="141">
        <v>10550</v>
      </c>
      <c r="F5" s="141"/>
      <c r="G5" s="141">
        <f>I5*E5</f>
        <v>0</v>
      </c>
      <c r="H5" s="12">
        <f t="shared" si="1"/>
        <v>0</v>
      </c>
      <c r="I5" s="12"/>
      <c r="J5" s="12"/>
      <c r="K5" s="12"/>
      <c r="L5" s="12"/>
    </row>
    <row r="6" spans="1:12" x14ac:dyDescent="0.3">
      <c r="A6" s="14" t="s">
        <v>37</v>
      </c>
      <c r="B6" s="14" t="s">
        <v>13</v>
      </c>
      <c r="C6" s="13" t="s">
        <v>8</v>
      </c>
      <c r="D6" s="119">
        <v>12919.58762886598</v>
      </c>
      <c r="E6" s="141">
        <v>11400</v>
      </c>
      <c r="F6" s="141"/>
      <c r="G6" s="141">
        <f>I6*E6</f>
        <v>0</v>
      </c>
      <c r="H6" s="12">
        <f t="shared" si="1"/>
        <v>0</v>
      </c>
      <c r="I6" s="12"/>
      <c r="J6" s="12"/>
      <c r="K6" s="12"/>
      <c r="L6" s="12"/>
    </row>
    <row r="7" spans="1:12" x14ac:dyDescent="0.3">
      <c r="A7" s="14" t="s">
        <v>25</v>
      </c>
      <c r="B7" s="14" t="s">
        <v>36</v>
      </c>
      <c r="C7" s="13" t="s">
        <v>14</v>
      </c>
      <c r="D7" s="119">
        <v>11286.59793814433</v>
      </c>
      <c r="E7" s="142" t="s">
        <v>436</v>
      </c>
      <c r="F7" s="141">
        <v>10500</v>
      </c>
      <c r="G7" s="141">
        <f t="shared" si="0"/>
        <v>0</v>
      </c>
      <c r="H7" s="12">
        <f t="shared" si="1"/>
        <v>0</v>
      </c>
      <c r="I7" s="12"/>
      <c r="J7" s="12"/>
      <c r="K7" s="12"/>
      <c r="L7" s="12"/>
    </row>
    <row r="8" spans="1:12" x14ac:dyDescent="0.3">
      <c r="A8" s="14" t="s">
        <v>25</v>
      </c>
      <c r="B8" s="14" t="s">
        <v>35</v>
      </c>
      <c r="C8" s="13" t="s">
        <v>14</v>
      </c>
      <c r="D8" s="119">
        <v>12371.134020618558</v>
      </c>
      <c r="E8" s="142" t="s">
        <v>436</v>
      </c>
      <c r="F8" s="141">
        <f t="shared" ref="F8:F15" si="2">D8*0.97</f>
        <v>12000</v>
      </c>
      <c r="G8" s="141">
        <f t="shared" si="0"/>
        <v>0</v>
      </c>
      <c r="H8" s="12">
        <f t="shared" si="1"/>
        <v>0</v>
      </c>
      <c r="I8" s="12"/>
      <c r="J8" s="12"/>
      <c r="K8" s="12"/>
      <c r="L8" s="12"/>
    </row>
    <row r="9" spans="1:12" x14ac:dyDescent="0.3">
      <c r="A9" s="26" t="s">
        <v>25</v>
      </c>
      <c r="B9" s="26" t="s">
        <v>34</v>
      </c>
      <c r="C9" s="25" t="s">
        <v>14</v>
      </c>
      <c r="D9" s="131">
        <v>12886.59793814433</v>
      </c>
      <c r="E9" s="142" t="s">
        <v>436</v>
      </c>
      <c r="F9" s="141">
        <f t="shared" si="2"/>
        <v>12500</v>
      </c>
      <c r="G9" s="141">
        <f t="shared" si="0"/>
        <v>0</v>
      </c>
      <c r="H9" s="12">
        <f t="shared" si="1"/>
        <v>0</v>
      </c>
      <c r="I9" s="12"/>
      <c r="J9" s="12"/>
      <c r="K9" s="12"/>
      <c r="L9" s="12"/>
    </row>
    <row r="10" spans="1:12" x14ac:dyDescent="0.3">
      <c r="A10" s="14" t="s">
        <v>25</v>
      </c>
      <c r="B10" s="14" t="s">
        <v>33</v>
      </c>
      <c r="C10" s="13" t="s">
        <v>14</v>
      </c>
      <c r="D10" s="119">
        <v>12886.59793814433</v>
      </c>
      <c r="E10" s="141">
        <v>12000</v>
      </c>
      <c r="F10" s="141">
        <v>11800</v>
      </c>
      <c r="G10" s="141">
        <f>I10*E10</f>
        <v>0</v>
      </c>
      <c r="H10" s="12">
        <f t="shared" si="1"/>
        <v>0</v>
      </c>
      <c r="I10" s="12"/>
      <c r="J10" s="12"/>
      <c r="K10" s="12"/>
      <c r="L10" s="12"/>
    </row>
    <row r="11" spans="1:12" x14ac:dyDescent="0.3">
      <c r="A11" s="14" t="s">
        <v>25</v>
      </c>
      <c r="B11" s="14" t="s">
        <v>32</v>
      </c>
      <c r="C11" s="13" t="s">
        <v>14</v>
      </c>
      <c r="D11" s="119">
        <v>13195.876288659794</v>
      </c>
      <c r="E11" s="142" t="s">
        <v>436</v>
      </c>
      <c r="F11" s="141">
        <f t="shared" si="2"/>
        <v>12800</v>
      </c>
      <c r="G11" s="141">
        <f t="shared" si="0"/>
        <v>0</v>
      </c>
      <c r="H11" s="12">
        <f t="shared" si="1"/>
        <v>0</v>
      </c>
      <c r="I11" s="12"/>
      <c r="J11" s="12"/>
      <c r="K11" s="12"/>
      <c r="L11" s="12"/>
    </row>
    <row r="12" spans="1:12" x14ac:dyDescent="0.3">
      <c r="A12" s="14" t="s">
        <v>21</v>
      </c>
      <c r="B12" s="14" t="s">
        <v>31</v>
      </c>
      <c r="C12" s="13" t="s">
        <v>14</v>
      </c>
      <c r="D12" s="119">
        <v>13195.876288659794</v>
      </c>
      <c r="E12" s="142" t="s">
        <v>436</v>
      </c>
      <c r="F12" s="141">
        <v>12000</v>
      </c>
      <c r="G12" s="141">
        <f t="shared" si="0"/>
        <v>0</v>
      </c>
      <c r="H12" s="12">
        <f t="shared" si="1"/>
        <v>0</v>
      </c>
      <c r="I12" s="12"/>
      <c r="J12" s="12"/>
      <c r="K12" s="12"/>
      <c r="L12" s="12"/>
    </row>
    <row r="13" spans="1:12" x14ac:dyDescent="0.3">
      <c r="A13" s="14" t="s">
        <v>25</v>
      </c>
      <c r="B13" s="14" t="s">
        <v>30</v>
      </c>
      <c r="C13" s="13" t="s">
        <v>8</v>
      </c>
      <c r="D13" s="119">
        <v>11269.072164948453</v>
      </c>
      <c r="E13" s="142" t="s">
        <v>436</v>
      </c>
      <c r="F13" s="141">
        <v>10600</v>
      </c>
      <c r="G13" s="141">
        <f t="shared" si="0"/>
        <v>0</v>
      </c>
      <c r="H13" s="12">
        <f t="shared" si="1"/>
        <v>0</v>
      </c>
      <c r="I13" s="12"/>
      <c r="J13" s="12"/>
      <c r="K13" s="12"/>
      <c r="L13" s="12"/>
    </row>
    <row r="14" spans="1:12" x14ac:dyDescent="0.3">
      <c r="A14" s="14" t="s">
        <v>25</v>
      </c>
      <c r="B14" s="14" t="s">
        <v>29</v>
      </c>
      <c r="C14" s="13" t="s">
        <v>8</v>
      </c>
      <c r="D14" s="119">
        <v>11855.670103092783</v>
      </c>
      <c r="E14" s="142" t="s">
        <v>436</v>
      </c>
      <c r="F14" s="141">
        <f t="shared" si="2"/>
        <v>11500</v>
      </c>
      <c r="G14" s="141">
        <f t="shared" si="0"/>
        <v>0</v>
      </c>
      <c r="H14" s="12">
        <f t="shared" si="1"/>
        <v>0</v>
      </c>
      <c r="I14" s="12"/>
      <c r="J14" s="12"/>
      <c r="K14" s="12"/>
      <c r="L14" s="12"/>
    </row>
    <row r="15" spans="1:12" x14ac:dyDescent="0.3">
      <c r="A15" s="14" t="s">
        <v>25</v>
      </c>
      <c r="B15" s="14" t="s">
        <v>28</v>
      </c>
      <c r="C15" s="13" t="s">
        <v>8</v>
      </c>
      <c r="D15" s="119">
        <v>13402.061855670103</v>
      </c>
      <c r="E15" s="142" t="s">
        <v>436</v>
      </c>
      <c r="F15" s="141">
        <f t="shared" si="2"/>
        <v>13000</v>
      </c>
      <c r="G15" s="141">
        <f t="shared" si="0"/>
        <v>0</v>
      </c>
      <c r="H15" s="12">
        <f t="shared" si="1"/>
        <v>0</v>
      </c>
      <c r="I15" s="12"/>
      <c r="J15" s="12"/>
      <c r="K15" s="12"/>
      <c r="L15" s="12"/>
    </row>
    <row r="16" spans="1:12" x14ac:dyDescent="0.3">
      <c r="A16" s="14" t="s">
        <v>25</v>
      </c>
      <c r="B16" s="14" t="s">
        <v>27</v>
      </c>
      <c r="C16" s="13" t="s">
        <v>8</v>
      </c>
      <c r="D16" s="119">
        <v>13402.061855670103</v>
      </c>
      <c r="E16" s="141">
        <v>12300</v>
      </c>
      <c r="F16" s="141">
        <v>12300</v>
      </c>
      <c r="G16" s="141">
        <f>I16*E16</f>
        <v>0</v>
      </c>
      <c r="H16" s="12">
        <f t="shared" si="1"/>
        <v>0</v>
      </c>
      <c r="I16" s="12"/>
      <c r="J16" s="12"/>
      <c r="K16" s="12"/>
      <c r="L16" s="12"/>
    </row>
    <row r="17" spans="1:12" x14ac:dyDescent="0.3">
      <c r="A17" s="14" t="s">
        <v>25</v>
      </c>
      <c r="B17" s="14" t="s">
        <v>26</v>
      </c>
      <c r="C17" s="13" t="s">
        <v>8</v>
      </c>
      <c r="D17" s="119">
        <v>14432.989690721652</v>
      </c>
      <c r="E17" s="142" t="s">
        <v>436</v>
      </c>
      <c r="F17" s="141">
        <v>13000</v>
      </c>
      <c r="G17" s="141">
        <f t="shared" si="0"/>
        <v>0</v>
      </c>
      <c r="H17" s="12">
        <f t="shared" si="1"/>
        <v>0</v>
      </c>
      <c r="I17" s="12"/>
      <c r="J17" s="12"/>
      <c r="K17" s="12"/>
      <c r="L17" s="12"/>
    </row>
    <row r="18" spans="1:12" x14ac:dyDescent="0.3">
      <c r="A18" s="14" t="s">
        <v>25</v>
      </c>
      <c r="B18" s="14" t="s">
        <v>24</v>
      </c>
      <c r="C18" s="13" t="s">
        <v>8</v>
      </c>
      <c r="D18" s="119">
        <v>13505.154639175258</v>
      </c>
      <c r="E18" s="142" t="s">
        <v>436</v>
      </c>
      <c r="F18" s="141">
        <v>12300</v>
      </c>
      <c r="G18" s="141">
        <f t="shared" si="0"/>
        <v>0</v>
      </c>
      <c r="H18" s="12">
        <f t="shared" si="1"/>
        <v>0</v>
      </c>
      <c r="I18" s="12"/>
      <c r="J18" s="12"/>
      <c r="K18" s="12"/>
      <c r="L18" s="12"/>
    </row>
    <row r="19" spans="1:12" x14ac:dyDescent="0.3">
      <c r="A19" s="14" t="s">
        <v>21</v>
      </c>
      <c r="B19" s="14" t="s">
        <v>23</v>
      </c>
      <c r="C19" s="13" t="s">
        <v>8</v>
      </c>
      <c r="D19" s="119">
        <v>14432.989690721652</v>
      </c>
      <c r="E19" s="142" t="s">
        <v>436</v>
      </c>
      <c r="F19" s="141">
        <v>13500</v>
      </c>
      <c r="G19" s="141">
        <f t="shared" si="0"/>
        <v>0</v>
      </c>
      <c r="H19" s="12">
        <f t="shared" si="1"/>
        <v>0</v>
      </c>
      <c r="I19" s="12"/>
      <c r="J19" s="12"/>
      <c r="K19" s="12"/>
      <c r="L19" s="12"/>
    </row>
    <row r="20" spans="1:12" x14ac:dyDescent="0.3">
      <c r="A20" s="14" t="s">
        <v>21</v>
      </c>
      <c r="B20" s="14" t="s">
        <v>22</v>
      </c>
      <c r="C20" s="13" t="s">
        <v>8</v>
      </c>
      <c r="D20" s="119">
        <v>14639.175257731957</v>
      </c>
      <c r="E20" s="142" t="s">
        <v>436</v>
      </c>
      <c r="F20" s="141">
        <v>13500</v>
      </c>
      <c r="G20" s="141">
        <f t="shared" si="0"/>
        <v>0</v>
      </c>
      <c r="H20" s="12">
        <f t="shared" si="1"/>
        <v>0</v>
      </c>
      <c r="I20" s="12"/>
      <c r="J20" s="12"/>
      <c r="K20" s="12"/>
      <c r="L20" s="12"/>
    </row>
    <row r="21" spans="1:12" x14ac:dyDescent="0.3">
      <c r="A21" s="14" t="s">
        <v>21</v>
      </c>
      <c r="B21" s="14" t="s">
        <v>17</v>
      </c>
      <c r="C21" s="13" t="s">
        <v>8</v>
      </c>
      <c r="D21" s="119">
        <v>17010.309278350516</v>
      </c>
      <c r="E21" s="142" t="s">
        <v>436</v>
      </c>
      <c r="F21" s="141">
        <v>14500</v>
      </c>
      <c r="G21" s="141">
        <f t="shared" si="0"/>
        <v>0</v>
      </c>
      <c r="H21" s="12">
        <f t="shared" si="1"/>
        <v>0</v>
      </c>
      <c r="I21" s="12"/>
      <c r="J21" s="12"/>
      <c r="K21" s="12"/>
      <c r="L21" s="12"/>
    </row>
    <row r="22" spans="1:12" x14ac:dyDescent="0.3">
      <c r="A22" s="14" t="s">
        <v>20</v>
      </c>
      <c r="B22" s="14" t="s">
        <v>15</v>
      </c>
      <c r="C22" s="13" t="s">
        <v>14</v>
      </c>
      <c r="D22" s="119">
        <v>14814.432989690724</v>
      </c>
      <c r="E22" s="141">
        <v>13700</v>
      </c>
      <c r="F22" s="141">
        <v>13500</v>
      </c>
      <c r="G22" s="141">
        <f>I22*E22</f>
        <v>0</v>
      </c>
      <c r="H22" s="12">
        <f t="shared" si="1"/>
        <v>0</v>
      </c>
      <c r="I22" s="12"/>
      <c r="J22" s="12"/>
      <c r="K22" s="12"/>
      <c r="L22" s="12"/>
    </row>
    <row r="23" spans="1:12" x14ac:dyDescent="0.3">
      <c r="A23" s="14" t="s">
        <v>18</v>
      </c>
      <c r="B23" s="14" t="s">
        <v>13</v>
      </c>
      <c r="C23" s="13" t="s">
        <v>8</v>
      </c>
      <c r="D23" s="119">
        <v>15614.432989690722</v>
      </c>
      <c r="E23" s="141">
        <v>14300</v>
      </c>
      <c r="F23" s="141">
        <v>14200</v>
      </c>
      <c r="G23" s="141">
        <f>I23*E23</f>
        <v>0</v>
      </c>
      <c r="H23" s="12">
        <f t="shared" si="1"/>
        <v>0</v>
      </c>
      <c r="I23" s="12"/>
      <c r="J23" s="12"/>
      <c r="K23" s="12"/>
      <c r="L23" s="12"/>
    </row>
    <row r="24" spans="1:12" x14ac:dyDescent="0.3">
      <c r="A24" s="14" t="s">
        <v>20</v>
      </c>
      <c r="B24" s="14" t="s">
        <v>19</v>
      </c>
      <c r="C24" s="13" t="s">
        <v>8</v>
      </c>
      <c r="D24" s="119">
        <v>14500.002999999999</v>
      </c>
      <c r="E24" s="142" t="s">
        <v>436</v>
      </c>
      <c r="F24" s="141">
        <v>13000</v>
      </c>
      <c r="G24" s="141">
        <f t="shared" si="0"/>
        <v>0</v>
      </c>
      <c r="H24" s="12">
        <f t="shared" si="1"/>
        <v>0</v>
      </c>
      <c r="I24" s="12"/>
      <c r="J24" s="12"/>
      <c r="K24" s="12"/>
      <c r="L24" s="12"/>
    </row>
    <row r="25" spans="1:12" x14ac:dyDescent="0.3">
      <c r="A25" s="14" t="s">
        <v>18</v>
      </c>
      <c r="B25" s="14" t="s">
        <v>17</v>
      </c>
      <c r="C25" s="13" t="s">
        <v>8</v>
      </c>
      <c r="D25" s="119">
        <v>19075.257731958762</v>
      </c>
      <c r="E25" s="142" t="s">
        <v>436</v>
      </c>
      <c r="F25" s="141">
        <v>15500</v>
      </c>
      <c r="G25" s="141">
        <f t="shared" si="0"/>
        <v>0</v>
      </c>
      <c r="H25" s="12">
        <f t="shared" si="1"/>
        <v>0</v>
      </c>
      <c r="I25" s="12"/>
      <c r="J25" s="12"/>
      <c r="K25" s="12"/>
      <c r="L25" s="12"/>
    </row>
    <row r="26" spans="1:12" x14ac:dyDescent="0.3">
      <c r="A26" s="14" t="s">
        <v>12</v>
      </c>
      <c r="B26" s="14" t="s">
        <v>16</v>
      </c>
      <c r="C26" s="13" t="s">
        <v>14</v>
      </c>
      <c r="D26" s="119">
        <v>15463.917525773197</v>
      </c>
      <c r="E26" s="142" t="s">
        <v>436</v>
      </c>
      <c r="F26" s="141">
        <v>14000</v>
      </c>
      <c r="G26" s="141">
        <f t="shared" si="0"/>
        <v>0</v>
      </c>
      <c r="H26" s="12">
        <f t="shared" si="1"/>
        <v>0</v>
      </c>
      <c r="I26" s="12"/>
      <c r="J26" s="12"/>
      <c r="K26" s="12"/>
      <c r="L26" s="12"/>
    </row>
    <row r="27" spans="1:12" x14ac:dyDescent="0.3">
      <c r="A27" s="14" t="s">
        <v>12</v>
      </c>
      <c r="B27" s="14" t="s">
        <v>15</v>
      </c>
      <c r="C27" s="13" t="s">
        <v>14</v>
      </c>
      <c r="D27" s="119">
        <v>17014.676288659793</v>
      </c>
      <c r="E27" s="142" t="s">
        <v>436</v>
      </c>
      <c r="F27" s="141">
        <v>14000</v>
      </c>
      <c r="G27" s="141">
        <f t="shared" si="0"/>
        <v>0</v>
      </c>
      <c r="H27" s="12">
        <f t="shared" si="1"/>
        <v>0</v>
      </c>
      <c r="I27" s="12"/>
      <c r="J27" s="12"/>
      <c r="K27" s="12"/>
      <c r="L27" s="12"/>
    </row>
    <row r="28" spans="1:12" x14ac:dyDescent="0.3">
      <c r="A28" s="14" t="s">
        <v>12</v>
      </c>
      <c r="B28" s="14" t="s">
        <v>13</v>
      </c>
      <c r="C28" s="13" t="s">
        <v>8</v>
      </c>
      <c r="D28" s="119">
        <v>17604.890721649488</v>
      </c>
      <c r="E28" s="142" t="s">
        <v>436</v>
      </c>
      <c r="F28" s="141">
        <v>16000</v>
      </c>
      <c r="G28" s="141">
        <f t="shared" si="0"/>
        <v>0</v>
      </c>
      <c r="H28" s="12">
        <f t="shared" si="1"/>
        <v>0</v>
      </c>
      <c r="I28" s="12"/>
      <c r="J28" s="12"/>
      <c r="K28" s="12"/>
      <c r="L28" s="12"/>
    </row>
    <row r="29" spans="1:12" x14ac:dyDescent="0.3">
      <c r="A29" s="14" t="s">
        <v>12</v>
      </c>
      <c r="B29" s="14" t="s">
        <v>9</v>
      </c>
      <c r="C29" s="13" t="s">
        <v>8</v>
      </c>
      <c r="D29" s="119">
        <v>19295.851546391754</v>
      </c>
      <c r="E29" s="142" t="s">
        <v>436</v>
      </c>
      <c r="F29" s="141">
        <v>16500</v>
      </c>
      <c r="G29" s="141">
        <f t="shared" si="0"/>
        <v>0</v>
      </c>
      <c r="H29" s="12">
        <f t="shared" si="1"/>
        <v>0</v>
      </c>
      <c r="I29" s="12"/>
      <c r="J29" s="12"/>
      <c r="K29" s="12"/>
      <c r="L29" s="12"/>
    </row>
    <row r="30" spans="1:12" x14ac:dyDescent="0.3">
      <c r="A30" s="14" t="s">
        <v>10</v>
      </c>
      <c r="B30" s="14" t="s">
        <v>11</v>
      </c>
      <c r="C30" s="13" t="s">
        <v>8</v>
      </c>
      <c r="D30" s="119">
        <v>19764.074226804125</v>
      </c>
      <c r="E30" s="142" t="s">
        <v>436</v>
      </c>
      <c r="F30" s="141">
        <v>16500</v>
      </c>
      <c r="G30" s="141">
        <f t="shared" si="0"/>
        <v>0</v>
      </c>
      <c r="H30" s="12">
        <f t="shared" si="1"/>
        <v>0</v>
      </c>
      <c r="I30" s="12"/>
      <c r="J30" s="12"/>
      <c r="K30" s="12"/>
      <c r="L30" s="12"/>
    </row>
    <row r="31" spans="1:12" x14ac:dyDescent="0.3">
      <c r="A31" s="14" t="s">
        <v>10</v>
      </c>
      <c r="B31" s="14" t="s">
        <v>9</v>
      </c>
      <c r="C31" s="13" t="s">
        <v>8</v>
      </c>
      <c r="D31" s="119">
        <v>23516.202061855671</v>
      </c>
      <c r="E31" s="142" t="s">
        <v>436</v>
      </c>
      <c r="F31" s="141">
        <v>21000</v>
      </c>
      <c r="G31" s="141">
        <f t="shared" si="0"/>
        <v>0</v>
      </c>
      <c r="H31" s="12">
        <f t="shared" si="1"/>
        <v>0</v>
      </c>
      <c r="I31" s="12"/>
      <c r="J31" s="12"/>
      <c r="K31" s="12"/>
      <c r="L31" s="12"/>
    </row>
    <row r="32" spans="1:12" x14ac:dyDescent="0.3">
      <c r="A32" s="220" t="s">
        <v>7</v>
      </c>
      <c r="B32" s="220"/>
      <c r="C32" s="220"/>
      <c r="D32" s="220"/>
      <c r="E32" s="126"/>
      <c r="F32" s="182"/>
      <c r="G32" s="173">
        <f>SUM(G3:G31)</f>
        <v>0</v>
      </c>
      <c r="H32" s="173">
        <f>SUM(H3:H31)</f>
        <v>0</v>
      </c>
      <c r="I32" s="12"/>
      <c r="J32" s="12"/>
      <c r="K32" s="12"/>
      <c r="L32" s="12"/>
    </row>
    <row r="33" spans="1:12" ht="4.9000000000000004" customHeight="1" x14ac:dyDescent="0.3"/>
    <row r="34" spans="1:12" x14ac:dyDescent="0.3">
      <c r="A34" s="217" t="s">
        <v>416</v>
      </c>
      <c r="B34" s="218"/>
      <c r="C34" s="218"/>
      <c r="D34" s="219"/>
      <c r="E34" s="125"/>
      <c r="F34" s="181"/>
      <c r="G34" s="172"/>
      <c r="H34" s="6"/>
      <c r="I34" s="6"/>
      <c r="J34" s="6"/>
      <c r="K34" s="6"/>
      <c r="L34" s="6"/>
    </row>
  </sheetData>
  <mergeCells count="3">
    <mergeCell ref="A34:D34"/>
    <mergeCell ref="A32:D32"/>
    <mergeCell ref="A2:L2"/>
  </mergeCells>
  <pageMargins left="0.2" right="0.2" top="0.25" bottom="0.25" header="0.3" footer="0.3"/>
  <pageSetup scale="59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152"/>
  <sheetViews>
    <sheetView zoomScale="55" zoomScaleNormal="55" workbookViewId="0">
      <selection activeCell="J152" sqref="J152"/>
    </sheetView>
  </sheetViews>
  <sheetFormatPr defaultColWidth="8.75" defaultRowHeight="16.5" x14ac:dyDescent="0.3"/>
  <cols>
    <col min="1" max="1" width="20.5" style="192" bestFit="1" customWidth="1"/>
    <col min="2" max="2" width="5.5" style="1" bestFit="1" customWidth="1"/>
    <col min="3" max="3" width="22.25" style="1" bestFit="1" customWidth="1"/>
    <col min="4" max="4" width="13.25" style="1" customWidth="1"/>
    <col min="5" max="5" width="8.75" style="1"/>
    <col min="6" max="7" width="17.75" style="1" customWidth="1"/>
    <col min="8" max="9" width="20.875" style="1" customWidth="1"/>
    <col min="10" max="10" width="14.25" style="1" customWidth="1"/>
    <col min="11" max="11" width="19.875" style="1" bestFit="1" customWidth="1"/>
    <col min="12" max="12" width="17.25" style="1" customWidth="1"/>
    <col min="13" max="14" width="14.25" style="1" customWidth="1"/>
    <col min="15" max="16384" width="8.75" style="1"/>
  </cols>
  <sheetData>
    <row r="1" spans="1:14" ht="33" x14ac:dyDescent="0.3">
      <c r="A1" s="190" t="s">
        <v>90</v>
      </c>
      <c r="B1" s="111" t="s">
        <v>268</v>
      </c>
      <c r="C1" s="112" t="s">
        <v>89</v>
      </c>
      <c r="D1" s="111" t="s">
        <v>267</v>
      </c>
      <c r="E1" s="111" t="s">
        <v>88</v>
      </c>
      <c r="F1" s="112" t="s">
        <v>441</v>
      </c>
      <c r="G1" s="112" t="s">
        <v>448</v>
      </c>
      <c r="H1" s="123" t="s">
        <v>421</v>
      </c>
      <c r="I1" s="170" t="s">
        <v>454</v>
      </c>
      <c r="J1" s="111" t="s">
        <v>86</v>
      </c>
      <c r="K1" s="111" t="s">
        <v>84</v>
      </c>
      <c r="L1" s="111" t="s">
        <v>83</v>
      </c>
      <c r="M1" s="111" t="s">
        <v>417</v>
      </c>
      <c r="N1" s="124" t="s">
        <v>81</v>
      </c>
    </row>
    <row r="2" spans="1:14" x14ac:dyDescent="0.3">
      <c r="A2" s="73" t="s">
        <v>177</v>
      </c>
      <c r="B2" s="73">
        <v>15</v>
      </c>
      <c r="C2" s="74" t="s">
        <v>176</v>
      </c>
      <c r="D2" s="73" t="s">
        <v>175</v>
      </c>
      <c r="E2" s="73" t="s">
        <v>167</v>
      </c>
      <c r="F2" s="66">
        <v>3011.95</v>
      </c>
      <c r="G2" s="66">
        <f>F2*0.96</f>
        <v>2891.4719999999998</v>
      </c>
      <c r="H2" s="142" t="s">
        <v>436</v>
      </c>
      <c r="I2" s="142">
        <f>F2*K2</f>
        <v>0</v>
      </c>
      <c r="J2" s="66">
        <f>SUM(K2:N2)</f>
        <v>0</v>
      </c>
      <c r="K2" s="66"/>
      <c r="L2" s="66"/>
      <c r="M2" s="66"/>
      <c r="N2" s="132"/>
    </row>
    <row r="3" spans="1:14" x14ac:dyDescent="0.3">
      <c r="A3" s="62" t="s">
        <v>177</v>
      </c>
      <c r="B3" s="67">
        <v>15</v>
      </c>
      <c r="C3" s="68" t="s">
        <v>179</v>
      </c>
      <c r="D3" s="67" t="s">
        <v>178</v>
      </c>
      <c r="E3" s="62" t="s">
        <v>167</v>
      </c>
      <c r="F3" s="66">
        <v>3100</v>
      </c>
      <c r="G3" s="66">
        <f t="shared" ref="G3:G76" si="0">F3*0.96</f>
        <v>2976</v>
      </c>
      <c r="H3" s="142" t="s">
        <v>436</v>
      </c>
      <c r="I3" s="142">
        <f t="shared" ref="I3:I76" si="1">F3*K3</f>
        <v>0</v>
      </c>
      <c r="J3" s="66">
        <f t="shared" ref="J3:J76" si="2">SUM(K3:N3)</f>
        <v>0</v>
      </c>
      <c r="K3" s="66"/>
      <c r="L3" s="66"/>
      <c r="M3" s="66"/>
      <c r="N3" s="132"/>
    </row>
    <row r="4" spans="1:14" x14ac:dyDescent="0.3">
      <c r="A4" s="67" t="s">
        <v>256</v>
      </c>
      <c r="B4" s="67">
        <v>15</v>
      </c>
      <c r="C4" s="68" t="s">
        <v>179</v>
      </c>
      <c r="D4" s="67" t="s">
        <v>266</v>
      </c>
      <c r="E4" s="67" t="s">
        <v>167</v>
      </c>
      <c r="F4" s="66">
        <v>3321.7</v>
      </c>
      <c r="G4" s="66">
        <f t="shared" si="0"/>
        <v>3188.8319999999999</v>
      </c>
      <c r="H4" s="142" t="s">
        <v>436</v>
      </c>
      <c r="I4" s="142">
        <f t="shared" si="1"/>
        <v>0</v>
      </c>
      <c r="J4" s="66">
        <f t="shared" si="2"/>
        <v>0</v>
      </c>
      <c r="K4" s="66"/>
      <c r="L4" s="66"/>
      <c r="M4" s="66"/>
      <c r="N4" s="132"/>
    </row>
    <row r="5" spans="1:14" x14ac:dyDescent="0.3">
      <c r="A5" s="62" t="s">
        <v>265</v>
      </c>
      <c r="B5" s="62">
        <v>15</v>
      </c>
      <c r="C5" s="63" t="s">
        <v>238</v>
      </c>
      <c r="D5" s="62" t="s">
        <v>264</v>
      </c>
      <c r="E5" s="62" t="s">
        <v>167</v>
      </c>
      <c r="F5" s="66">
        <v>2731.4814814814813</v>
      </c>
      <c r="G5" s="66">
        <f t="shared" si="0"/>
        <v>2622.2222222222222</v>
      </c>
      <c r="H5" s="142" t="s">
        <v>436</v>
      </c>
      <c r="I5" s="142">
        <f t="shared" si="1"/>
        <v>0</v>
      </c>
      <c r="J5" s="66">
        <f t="shared" si="2"/>
        <v>0</v>
      </c>
      <c r="K5" s="66"/>
      <c r="L5" s="66"/>
      <c r="M5" s="66"/>
      <c r="N5" s="132"/>
    </row>
    <row r="6" spans="1:14" x14ac:dyDescent="0.3">
      <c r="A6" s="67" t="s">
        <v>263</v>
      </c>
      <c r="B6" s="67">
        <v>15</v>
      </c>
      <c r="C6" s="68" t="s">
        <v>179</v>
      </c>
      <c r="D6" s="67" t="s">
        <v>262</v>
      </c>
      <c r="E6" s="67" t="s">
        <v>167</v>
      </c>
      <c r="F6" s="66">
        <v>3245</v>
      </c>
      <c r="G6" s="66">
        <f t="shared" si="0"/>
        <v>3115.2</v>
      </c>
      <c r="H6" s="142" t="s">
        <v>436</v>
      </c>
      <c r="I6" s="142">
        <f t="shared" si="1"/>
        <v>0</v>
      </c>
      <c r="J6" s="66">
        <f t="shared" si="2"/>
        <v>0</v>
      </c>
      <c r="K6" s="66"/>
      <c r="L6" s="66"/>
      <c r="M6" s="66"/>
      <c r="N6" s="132"/>
    </row>
    <row r="7" spans="1:14" x14ac:dyDescent="0.3">
      <c r="A7" s="62" t="s">
        <v>188</v>
      </c>
      <c r="B7" s="67">
        <v>15</v>
      </c>
      <c r="C7" s="68" t="s">
        <v>179</v>
      </c>
      <c r="D7" s="67" t="s">
        <v>178</v>
      </c>
      <c r="E7" s="67" t="s">
        <v>167</v>
      </c>
      <c r="F7" s="66">
        <v>3215.5</v>
      </c>
      <c r="G7" s="66">
        <f t="shared" si="0"/>
        <v>3086.88</v>
      </c>
      <c r="H7" s="142" t="s">
        <v>436</v>
      </c>
      <c r="I7" s="142">
        <f t="shared" si="1"/>
        <v>0</v>
      </c>
      <c r="J7" s="66">
        <f t="shared" si="2"/>
        <v>0</v>
      </c>
      <c r="K7" s="66"/>
      <c r="L7" s="66"/>
      <c r="M7" s="66"/>
      <c r="N7" s="132"/>
    </row>
    <row r="8" spans="1:14" x14ac:dyDescent="0.3">
      <c r="A8" s="62" t="s">
        <v>261</v>
      </c>
      <c r="B8" s="62">
        <v>15</v>
      </c>
      <c r="C8" s="63" t="s">
        <v>238</v>
      </c>
      <c r="D8" s="62" t="s">
        <v>185</v>
      </c>
      <c r="E8" s="62" t="s">
        <v>167</v>
      </c>
      <c r="F8" s="66">
        <v>3524.0699999999997</v>
      </c>
      <c r="G8" s="66">
        <f t="shared" si="0"/>
        <v>3383.1071999999995</v>
      </c>
      <c r="H8" s="142" t="s">
        <v>436</v>
      </c>
      <c r="I8" s="142">
        <f t="shared" si="1"/>
        <v>0</v>
      </c>
      <c r="J8" s="66">
        <f t="shared" si="2"/>
        <v>0</v>
      </c>
      <c r="K8" s="66"/>
      <c r="L8" s="66"/>
      <c r="M8" s="66"/>
      <c r="N8" s="132"/>
    </row>
    <row r="9" spans="1:14" x14ac:dyDescent="0.3">
      <c r="A9" s="73" t="s">
        <v>259</v>
      </c>
      <c r="B9" s="73">
        <v>15</v>
      </c>
      <c r="C9" s="74" t="s">
        <v>176</v>
      </c>
      <c r="D9" s="73" t="s">
        <v>260</v>
      </c>
      <c r="E9" s="73" t="s">
        <v>167</v>
      </c>
      <c r="F9" s="66">
        <v>3156.5</v>
      </c>
      <c r="G9" s="66">
        <f t="shared" si="0"/>
        <v>3030.24</v>
      </c>
      <c r="H9" s="142" t="s">
        <v>436</v>
      </c>
      <c r="I9" s="142">
        <f t="shared" si="1"/>
        <v>0</v>
      </c>
      <c r="J9" s="66">
        <f t="shared" si="2"/>
        <v>0</v>
      </c>
      <c r="K9" s="66"/>
      <c r="L9" s="66"/>
      <c r="M9" s="66"/>
      <c r="N9" s="132"/>
    </row>
    <row r="10" spans="1:14" x14ac:dyDescent="0.3">
      <c r="A10" s="62" t="s">
        <v>259</v>
      </c>
      <c r="B10" s="67">
        <v>15</v>
      </c>
      <c r="C10" s="68" t="s">
        <v>179</v>
      </c>
      <c r="D10" s="67" t="s">
        <v>185</v>
      </c>
      <c r="E10" s="67" t="s">
        <v>167</v>
      </c>
      <c r="F10" s="66">
        <v>3410.2</v>
      </c>
      <c r="G10" s="66">
        <f t="shared" si="0"/>
        <v>3273.7919999999999</v>
      </c>
      <c r="H10" s="142" t="s">
        <v>436</v>
      </c>
      <c r="I10" s="142">
        <f t="shared" si="1"/>
        <v>0</v>
      </c>
      <c r="J10" s="66">
        <f t="shared" si="2"/>
        <v>0</v>
      </c>
      <c r="K10" s="66"/>
      <c r="L10" s="66"/>
      <c r="M10" s="66"/>
      <c r="N10" s="132"/>
    </row>
    <row r="11" spans="1:14" x14ac:dyDescent="0.3">
      <c r="A11" s="62" t="s">
        <v>204</v>
      </c>
      <c r="B11" s="67">
        <v>15</v>
      </c>
      <c r="C11" s="68" t="s">
        <v>179</v>
      </c>
      <c r="D11" s="67" t="s">
        <v>185</v>
      </c>
      <c r="E11" s="67" t="s">
        <v>167</v>
      </c>
      <c r="F11" s="66">
        <v>2731.7</v>
      </c>
      <c r="G11" s="66">
        <f t="shared" si="0"/>
        <v>2622.4319999999998</v>
      </c>
      <c r="H11" s="142" t="s">
        <v>436</v>
      </c>
      <c r="I11" s="142">
        <f t="shared" si="1"/>
        <v>0</v>
      </c>
      <c r="J11" s="66">
        <f t="shared" si="2"/>
        <v>0</v>
      </c>
      <c r="K11" s="66"/>
      <c r="L11" s="66"/>
      <c r="M11" s="66"/>
      <c r="N11" s="132"/>
    </row>
    <row r="12" spans="1:14" x14ac:dyDescent="0.3">
      <c r="A12" s="62" t="s">
        <v>258</v>
      </c>
      <c r="B12" s="67">
        <v>15</v>
      </c>
      <c r="C12" s="68" t="s">
        <v>179</v>
      </c>
      <c r="D12" s="67" t="s">
        <v>257</v>
      </c>
      <c r="E12" s="67" t="s">
        <v>167</v>
      </c>
      <c r="F12" s="66">
        <v>3200</v>
      </c>
      <c r="G12" s="66">
        <f t="shared" si="0"/>
        <v>3072</v>
      </c>
      <c r="H12" s="142" t="s">
        <v>436</v>
      </c>
      <c r="I12" s="142">
        <f t="shared" si="1"/>
        <v>0</v>
      </c>
      <c r="J12" s="66">
        <f t="shared" si="2"/>
        <v>0</v>
      </c>
      <c r="K12" s="66"/>
      <c r="L12" s="66"/>
      <c r="M12" s="66"/>
      <c r="N12" s="132"/>
    </row>
    <row r="13" spans="1:14" ht="21" x14ac:dyDescent="0.35">
      <c r="A13" s="199" t="s">
        <v>184</v>
      </c>
      <c r="B13" s="200">
        <v>16</v>
      </c>
      <c r="C13" s="201" t="s">
        <v>179</v>
      </c>
      <c r="D13" s="200" t="s">
        <v>471</v>
      </c>
      <c r="E13" s="200" t="s">
        <v>167</v>
      </c>
      <c r="F13" s="202">
        <v>3999.9993999999997</v>
      </c>
      <c r="G13" s="66">
        <f t="shared" si="0"/>
        <v>3839.9994239999996</v>
      </c>
      <c r="H13" s="142" t="s">
        <v>436</v>
      </c>
      <c r="I13" s="142"/>
      <c r="J13" s="66"/>
      <c r="K13" s="66"/>
      <c r="L13" s="66"/>
      <c r="M13" s="66"/>
      <c r="N13" s="132"/>
    </row>
    <row r="14" spans="1:14" ht="21" x14ac:dyDescent="0.35">
      <c r="A14" s="204"/>
      <c r="B14" s="200"/>
      <c r="C14" s="66" t="s">
        <v>476</v>
      </c>
      <c r="D14" s="200"/>
      <c r="E14" s="200"/>
      <c r="F14" s="202"/>
      <c r="G14" s="66" t="s">
        <v>462</v>
      </c>
      <c r="H14" s="203">
        <v>3300</v>
      </c>
      <c r="I14" s="142"/>
      <c r="J14" s="66"/>
      <c r="K14" s="66"/>
      <c r="L14" s="66"/>
      <c r="M14" s="66"/>
      <c r="N14" s="132"/>
    </row>
    <row r="15" spans="1:14" ht="21" x14ac:dyDescent="0.35">
      <c r="A15" s="204"/>
      <c r="B15" s="200"/>
      <c r="C15" s="66" t="s">
        <v>476</v>
      </c>
      <c r="D15" s="200"/>
      <c r="E15" s="200"/>
      <c r="F15" s="202"/>
      <c r="G15" s="66" t="s">
        <v>460</v>
      </c>
      <c r="H15" s="203">
        <v>3200</v>
      </c>
      <c r="I15" s="142"/>
      <c r="J15" s="66"/>
      <c r="K15" s="66"/>
      <c r="L15" s="66"/>
      <c r="M15" s="66"/>
      <c r="N15" s="132"/>
    </row>
    <row r="16" spans="1:14" ht="21" x14ac:dyDescent="0.35">
      <c r="A16" s="204"/>
      <c r="B16" s="200"/>
      <c r="C16" s="66" t="s">
        <v>476</v>
      </c>
      <c r="D16" s="200"/>
      <c r="E16" s="200"/>
      <c r="F16" s="202"/>
      <c r="G16" s="66" t="s">
        <v>453</v>
      </c>
      <c r="H16" s="203">
        <v>3100</v>
      </c>
      <c r="I16" s="142"/>
      <c r="J16" s="66"/>
      <c r="K16" s="66"/>
      <c r="L16" s="66"/>
      <c r="M16" s="66"/>
      <c r="N16" s="132"/>
    </row>
    <row r="17" spans="1:14" x14ac:dyDescent="0.3">
      <c r="A17" s="67" t="s">
        <v>256</v>
      </c>
      <c r="B17" s="67">
        <v>16</v>
      </c>
      <c r="C17" s="68" t="s">
        <v>179</v>
      </c>
      <c r="D17" s="67" t="s">
        <v>255</v>
      </c>
      <c r="E17" s="67" t="s">
        <v>167</v>
      </c>
      <c r="F17" s="66">
        <v>3499.9979999999996</v>
      </c>
      <c r="G17" s="66">
        <f t="shared" si="0"/>
        <v>3359.9980799999994</v>
      </c>
      <c r="H17" s="142" t="s">
        <v>436</v>
      </c>
      <c r="I17" s="142">
        <f t="shared" si="1"/>
        <v>0</v>
      </c>
      <c r="J17" s="66">
        <f t="shared" si="2"/>
        <v>0</v>
      </c>
      <c r="K17" s="66"/>
      <c r="L17" s="66"/>
      <c r="M17" s="66"/>
      <c r="N17" s="132"/>
    </row>
    <row r="18" spans="1:14" x14ac:dyDescent="0.3">
      <c r="A18" s="129" t="s">
        <v>245</v>
      </c>
      <c r="B18" s="129">
        <v>16</v>
      </c>
      <c r="C18" s="130" t="s">
        <v>311</v>
      </c>
      <c r="D18" s="129" t="s">
        <v>254</v>
      </c>
      <c r="E18" s="116" t="s">
        <v>167</v>
      </c>
      <c r="F18" s="64">
        <v>4151.8518518518513</v>
      </c>
      <c r="G18" s="66">
        <f t="shared" si="0"/>
        <v>3985.7777777777769</v>
      </c>
      <c r="H18" s="142" t="s">
        <v>436</v>
      </c>
      <c r="I18" s="142">
        <f t="shared" si="1"/>
        <v>0</v>
      </c>
      <c r="J18" s="64">
        <f t="shared" si="2"/>
        <v>0</v>
      </c>
      <c r="K18" s="64"/>
      <c r="L18" s="64"/>
      <c r="M18" s="64"/>
      <c r="N18" s="133"/>
    </row>
    <row r="19" spans="1:14" x14ac:dyDescent="0.3">
      <c r="A19" s="59" t="s">
        <v>253</v>
      </c>
      <c r="B19" s="59">
        <v>16</v>
      </c>
      <c r="C19" s="60" t="s">
        <v>235</v>
      </c>
      <c r="D19" s="59" t="s">
        <v>223</v>
      </c>
      <c r="E19" s="56" t="s">
        <v>167</v>
      </c>
      <c r="F19" s="64">
        <v>3499.9999999999995</v>
      </c>
      <c r="G19" s="66">
        <f t="shared" si="0"/>
        <v>3359.9999999999995</v>
      </c>
      <c r="H19" s="142" t="s">
        <v>436</v>
      </c>
      <c r="I19" s="142">
        <f t="shared" si="1"/>
        <v>0</v>
      </c>
      <c r="J19" s="64">
        <f t="shared" si="2"/>
        <v>0</v>
      </c>
      <c r="K19" s="64"/>
      <c r="L19" s="64"/>
      <c r="M19" s="64"/>
      <c r="N19" s="133"/>
    </row>
    <row r="20" spans="1:14" x14ac:dyDescent="0.3">
      <c r="A20" s="62" t="s">
        <v>253</v>
      </c>
      <c r="B20" s="62">
        <v>16</v>
      </c>
      <c r="C20" s="63" t="s">
        <v>238</v>
      </c>
      <c r="D20" s="62" t="s">
        <v>223</v>
      </c>
      <c r="E20" s="62" t="s">
        <v>167</v>
      </c>
      <c r="F20" s="66">
        <v>3600</v>
      </c>
      <c r="G20" s="66">
        <f t="shared" si="0"/>
        <v>3456</v>
      </c>
      <c r="H20" s="142" t="s">
        <v>436</v>
      </c>
      <c r="I20" s="142">
        <f t="shared" si="1"/>
        <v>0</v>
      </c>
      <c r="J20" s="66">
        <f t="shared" si="2"/>
        <v>0</v>
      </c>
      <c r="K20" s="66"/>
      <c r="L20" s="66"/>
      <c r="M20" s="66"/>
      <c r="N20" s="132"/>
    </row>
    <row r="21" spans="1:14" x14ac:dyDescent="0.3">
      <c r="A21" s="62" t="s">
        <v>252</v>
      </c>
      <c r="B21" s="67">
        <v>16</v>
      </c>
      <c r="C21" s="68" t="s">
        <v>179</v>
      </c>
      <c r="D21" s="67" t="s">
        <v>185</v>
      </c>
      <c r="E21" s="67" t="s">
        <v>167</v>
      </c>
      <c r="F21" s="66">
        <v>3450</v>
      </c>
      <c r="G21" s="66">
        <f t="shared" si="0"/>
        <v>3312</v>
      </c>
      <c r="H21" s="142" t="s">
        <v>436</v>
      </c>
      <c r="I21" s="142">
        <f t="shared" si="1"/>
        <v>0</v>
      </c>
      <c r="J21" s="66">
        <f t="shared" si="2"/>
        <v>0</v>
      </c>
      <c r="K21" s="66"/>
      <c r="L21" s="66"/>
      <c r="M21" s="66"/>
      <c r="N21" s="132"/>
    </row>
    <row r="22" spans="1:14" s="145" customFormat="1" x14ac:dyDescent="0.3">
      <c r="A22" s="143" t="s">
        <v>251</v>
      </c>
      <c r="B22" s="76">
        <v>16</v>
      </c>
      <c r="C22" s="77" t="s">
        <v>312</v>
      </c>
      <c r="D22" s="76" t="s">
        <v>250</v>
      </c>
      <c r="E22" s="76" t="s">
        <v>167</v>
      </c>
      <c r="F22" s="75">
        <v>3790.2099999999987</v>
      </c>
      <c r="G22" s="66">
        <f t="shared" si="0"/>
        <v>3638.6015999999986</v>
      </c>
      <c r="H22" s="142" t="s">
        <v>436</v>
      </c>
      <c r="I22" s="142">
        <f t="shared" si="1"/>
        <v>0</v>
      </c>
      <c r="J22" s="75">
        <f t="shared" si="2"/>
        <v>0</v>
      </c>
      <c r="K22" s="75"/>
      <c r="L22" s="75"/>
      <c r="M22" s="75"/>
      <c r="N22" s="144"/>
    </row>
    <row r="23" spans="1:14" x14ac:dyDescent="0.3">
      <c r="A23" s="62" t="s">
        <v>249</v>
      </c>
      <c r="B23" s="67">
        <v>16</v>
      </c>
      <c r="C23" s="68" t="s">
        <v>179</v>
      </c>
      <c r="D23" s="67" t="s">
        <v>248</v>
      </c>
      <c r="E23" s="67" t="s">
        <v>167</v>
      </c>
      <c r="F23" s="66">
        <v>3504.6</v>
      </c>
      <c r="G23" s="66">
        <f t="shared" si="0"/>
        <v>3364.4159999999997</v>
      </c>
      <c r="H23" s="142" t="s">
        <v>436</v>
      </c>
      <c r="I23" s="142">
        <f t="shared" si="1"/>
        <v>0</v>
      </c>
      <c r="J23" s="66">
        <f t="shared" si="2"/>
        <v>0</v>
      </c>
      <c r="K23" s="66"/>
      <c r="L23" s="66"/>
      <c r="M23" s="66"/>
      <c r="N23" s="132"/>
    </row>
    <row r="24" spans="1:14" x14ac:dyDescent="0.3">
      <c r="A24" s="56" t="s">
        <v>247</v>
      </c>
      <c r="B24" s="56">
        <v>17</v>
      </c>
      <c r="C24" s="57" t="s">
        <v>227</v>
      </c>
      <c r="D24" s="56" t="s">
        <v>246</v>
      </c>
      <c r="E24" s="56" t="s">
        <v>167</v>
      </c>
      <c r="F24" s="55">
        <v>3950.0999999999995</v>
      </c>
      <c r="G24" s="66">
        <f t="shared" si="0"/>
        <v>3792.0959999999995</v>
      </c>
      <c r="H24" s="142" t="s">
        <v>436</v>
      </c>
      <c r="I24" s="142">
        <f t="shared" si="1"/>
        <v>0</v>
      </c>
      <c r="J24" s="55">
        <f t="shared" si="2"/>
        <v>0</v>
      </c>
      <c r="K24" s="55"/>
      <c r="L24" s="55"/>
      <c r="M24" s="55"/>
      <c r="N24" s="134"/>
    </row>
    <row r="25" spans="1:14" x14ac:dyDescent="0.3">
      <c r="A25" s="59" t="s">
        <v>245</v>
      </c>
      <c r="B25" s="59">
        <v>17</v>
      </c>
      <c r="C25" s="60" t="s">
        <v>244</v>
      </c>
      <c r="D25" s="59" t="s">
        <v>243</v>
      </c>
      <c r="E25" s="56" t="s">
        <v>167</v>
      </c>
      <c r="F25" s="65">
        <v>3699.9999999999991</v>
      </c>
      <c r="G25" s="66">
        <f t="shared" si="0"/>
        <v>3551.9999999999991</v>
      </c>
      <c r="H25" s="142" t="s">
        <v>436</v>
      </c>
      <c r="I25" s="142">
        <f t="shared" si="1"/>
        <v>0</v>
      </c>
      <c r="J25" s="65">
        <f t="shared" si="2"/>
        <v>0</v>
      </c>
      <c r="K25" s="65"/>
      <c r="L25" s="65"/>
      <c r="M25" s="65"/>
      <c r="N25" s="135"/>
    </row>
    <row r="26" spans="1:14" x14ac:dyDescent="0.3">
      <c r="A26" s="56" t="s">
        <v>242</v>
      </c>
      <c r="B26" s="56">
        <v>17</v>
      </c>
      <c r="C26" s="57" t="s">
        <v>227</v>
      </c>
      <c r="D26" s="56" t="s">
        <v>241</v>
      </c>
      <c r="E26" s="56" t="s">
        <v>167</v>
      </c>
      <c r="F26" s="55">
        <v>4157.9999999999991</v>
      </c>
      <c r="G26" s="66">
        <f t="shared" si="0"/>
        <v>3991.6799999999989</v>
      </c>
      <c r="H26" s="142" t="s">
        <v>436</v>
      </c>
      <c r="I26" s="142">
        <f t="shared" si="1"/>
        <v>0</v>
      </c>
      <c r="J26" s="55">
        <f t="shared" si="2"/>
        <v>0</v>
      </c>
      <c r="K26" s="55"/>
      <c r="L26" s="55"/>
      <c r="M26" s="55"/>
      <c r="N26" s="134"/>
    </row>
    <row r="27" spans="1:14" x14ac:dyDescent="0.3">
      <c r="A27" s="56" t="s">
        <v>240</v>
      </c>
      <c r="B27" s="56">
        <v>17</v>
      </c>
      <c r="C27" s="57" t="s">
        <v>227</v>
      </c>
      <c r="D27" s="56" t="s">
        <v>223</v>
      </c>
      <c r="E27" s="56" t="s">
        <v>167</v>
      </c>
      <c r="F27" s="55">
        <v>4357.7999999999993</v>
      </c>
      <c r="G27" s="66">
        <f t="shared" si="0"/>
        <v>4183.4879999999994</v>
      </c>
      <c r="H27" s="142" t="s">
        <v>436</v>
      </c>
      <c r="I27" s="142">
        <f t="shared" si="1"/>
        <v>0</v>
      </c>
      <c r="J27" s="55">
        <f t="shared" si="2"/>
        <v>0</v>
      </c>
      <c r="K27" s="55"/>
      <c r="L27" s="55"/>
      <c r="M27" s="55"/>
      <c r="N27" s="134"/>
    </row>
    <row r="28" spans="1:14" x14ac:dyDescent="0.3">
      <c r="A28" s="59" t="s">
        <v>239</v>
      </c>
      <c r="B28" s="59">
        <v>17</v>
      </c>
      <c r="C28" s="60" t="s">
        <v>235</v>
      </c>
      <c r="D28" s="59" t="s">
        <v>237</v>
      </c>
      <c r="E28" s="56" t="s">
        <v>167</v>
      </c>
      <c r="F28" s="64">
        <v>4099.9999999999991</v>
      </c>
      <c r="G28" s="66">
        <f t="shared" si="0"/>
        <v>3935.9999999999991</v>
      </c>
      <c r="H28" s="142" t="s">
        <v>436</v>
      </c>
      <c r="I28" s="142">
        <f t="shared" si="1"/>
        <v>0</v>
      </c>
      <c r="J28" s="64">
        <f t="shared" si="2"/>
        <v>0</v>
      </c>
      <c r="K28" s="64"/>
      <c r="L28" s="64"/>
      <c r="M28" s="64"/>
      <c r="N28" s="133"/>
    </row>
    <row r="29" spans="1:14" x14ac:dyDescent="0.3">
      <c r="A29" s="62" t="s">
        <v>239</v>
      </c>
      <c r="B29" s="62">
        <v>17</v>
      </c>
      <c r="C29" s="63" t="s">
        <v>238</v>
      </c>
      <c r="D29" s="62" t="s">
        <v>237</v>
      </c>
      <c r="E29" s="62" t="s">
        <v>167</v>
      </c>
      <c r="F29" s="61">
        <v>4370.3703703703695</v>
      </c>
      <c r="G29" s="66">
        <f t="shared" si="0"/>
        <v>4195.5555555555547</v>
      </c>
      <c r="H29" s="142" t="s">
        <v>436</v>
      </c>
      <c r="I29" s="142">
        <f t="shared" si="1"/>
        <v>0</v>
      </c>
      <c r="J29" s="61">
        <f t="shared" si="2"/>
        <v>0</v>
      </c>
      <c r="K29" s="61"/>
      <c r="L29" s="61"/>
      <c r="M29" s="61"/>
      <c r="N29" s="136"/>
    </row>
    <row r="30" spans="1:14" x14ac:dyDescent="0.3">
      <c r="A30" s="59" t="s">
        <v>236</v>
      </c>
      <c r="B30" s="59">
        <v>17</v>
      </c>
      <c r="C30" s="60" t="s">
        <v>235</v>
      </c>
      <c r="D30" s="59" t="s">
        <v>234</v>
      </c>
      <c r="E30" s="56" t="s">
        <v>167</v>
      </c>
      <c r="F30" s="58">
        <v>4967.9999999999991</v>
      </c>
      <c r="G30" s="66">
        <f t="shared" si="0"/>
        <v>4769.2799999999988</v>
      </c>
      <c r="H30" s="142" t="s">
        <v>436</v>
      </c>
      <c r="I30" s="142">
        <f t="shared" si="1"/>
        <v>0</v>
      </c>
      <c r="J30" s="58">
        <f t="shared" si="2"/>
        <v>0</v>
      </c>
      <c r="K30" s="58"/>
      <c r="L30" s="58"/>
      <c r="M30" s="58"/>
      <c r="N30" s="137"/>
    </row>
    <row r="31" spans="1:14" x14ac:dyDescent="0.3">
      <c r="A31" s="59" t="s">
        <v>233</v>
      </c>
      <c r="B31" s="59">
        <v>17</v>
      </c>
      <c r="C31" s="60" t="s">
        <v>311</v>
      </c>
      <c r="D31" s="59" t="s">
        <v>232</v>
      </c>
      <c r="E31" s="56" t="s">
        <v>167</v>
      </c>
      <c r="F31" s="58">
        <v>5572.2222222222217</v>
      </c>
      <c r="G31" s="66">
        <f t="shared" si="0"/>
        <v>5349.333333333333</v>
      </c>
      <c r="H31" s="142" t="s">
        <v>436</v>
      </c>
      <c r="I31" s="142">
        <f t="shared" si="1"/>
        <v>0</v>
      </c>
      <c r="J31" s="58">
        <f t="shared" si="2"/>
        <v>0</v>
      </c>
      <c r="K31" s="58"/>
      <c r="L31" s="58"/>
      <c r="M31" s="58"/>
      <c r="N31" s="137"/>
    </row>
    <row r="32" spans="1:14" x14ac:dyDescent="0.3">
      <c r="A32" s="56" t="s">
        <v>229</v>
      </c>
      <c r="B32" s="56">
        <v>18</v>
      </c>
      <c r="C32" s="57" t="s">
        <v>227</v>
      </c>
      <c r="D32" s="56" t="s">
        <v>223</v>
      </c>
      <c r="E32" s="56" t="s">
        <v>167</v>
      </c>
      <c r="F32" s="55">
        <v>4319.9999999999991</v>
      </c>
      <c r="G32" s="66">
        <f t="shared" si="0"/>
        <v>4147.1999999999989</v>
      </c>
      <c r="H32" s="142" t="s">
        <v>436</v>
      </c>
      <c r="I32" s="142">
        <f t="shared" si="1"/>
        <v>0</v>
      </c>
      <c r="J32" s="55">
        <f t="shared" si="2"/>
        <v>0</v>
      </c>
      <c r="K32" s="55"/>
      <c r="L32" s="55"/>
      <c r="M32" s="55"/>
      <c r="N32" s="134"/>
    </row>
    <row r="33" spans="1:14" x14ac:dyDescent="0.3">
      <c r="A33" s="56" t="s">
        <v>228</v>
      </c>
      <c r="B33" s="56">
        <v>18</v>
      </c>
      <c r="C33" s="57" t="s">
        <v>227</v>
      </c>
      <c r="D33" s="56" t="s">
        <v>226</v>
      </c>
      <c r="E33" s="56" t="s">
        <v>167</v>
      </c>
      <c r="F33" s="55">
        <v>4454.9999999999991</v>
      </c>
      <c r="G33" s="66">
        <f t="shared" si="0"/>
        <v>4276.7999999999993</v>
      </c>
      <c r="H33" s="142" t="s">
        <v>436</v>
      </c>
      <c r="I33" s="142">
        <f t="shared" si="1"/>
        <v>0</v>
      </c>
      <c r="J33" s="55">
        <f t="shared" si="2"/>
        <v>0</v>
      </c>
      <c r="K33" s="55"/>
      <c r="L33" s="55"/>
      <c r="M33" s="55"/>
      <c r="N33" s="134"/>
    </row>
    <row r="34" spans="1:14" x14ac:dyDescent="0.3">
      <c r="A34" s="56" t="s">
        <v>225</v>
      </c>
      <c r="B34" s="56">
        <v>19</v>
      </c>
      <c r="C34" s="57" t="s">
        <v>224</v>
      </c>
      <c r="D34" s="56" t="s">
        <v>223</v>
      </c>
      <c r="E34" s="56" t="s">
        <v>167</v>
      </c>
      <c r="F34" s="55">
        <v>8019</v>
      </c>
      <c r="G34" s="66">
        <f t="shared" si="0"/>
        <v>7698.24</v>
      </c>
      <c r="H34" s="142" t="s">
        <v>436</v>
      </c>
      <c r="I34" s="142">
        <f t="shared" si="1"/>
        <v>0</v>
      </c>
      <c r="J34" s="55">
        <f t="shared" si="2"/>
        <v>0</v>
      </c>
      <c r="K34" s="55"/>
      <c r="L34" s="55"/>
      <c r="M34" s="55"/>
      <c r="N34" s="134"/>
    </row>
    <row r="35" spans="1:14" x14ac:dyDescent="0.3">
      <c r="A35" s="116">
        <v>155</v>
      </c>
      <c r="B35" s="116" t="s">
        <v>222</v>
      </c>
      <c r="C35" s="117" t="s">
        <v>215</v>
      </c>
      <c r="D35" s="116" t="s">
        <v>221</v>
      </c>
      <c r="E35" s="116" t="s">
        <v>97</v>
      </c>
      <c r="F35" s="75">
        <v>2622.2222222222222</v>
      </c>
      <c r="G35" s="66">
        <f t="shared" si="0"/>
        <v>2517.333333333333</v>
      </c>
      <c r="H35" s="142" t="s">
        <v>436</v>
      </c>
      <c r="I35" s="142">
        <f t="shared" si="1"/>
        <v>0</v>
      </c>
      <c r="J35" s="55">
        <f t="shared" si="2"/>
        <v>0</v>
      </c>
      <c r="K35" s="55"/>
      <c r="L35" s="55"/>
      <c r="M35" s="55"/>
      <c r="N35" s="134"/>
    </row>
    <row r="36" spans="1:14" x14ac:dyDescent="0.3">
      <c r="A36" s="116" t="s">
        <v>115</v>
      </c>
      <c r="B36" s="116" t="s">
        <v>112</v>
      </c>
      <c r="C36" s="117" t="s">
        <v>212</v>
      </c>
      <c r="D36" s="116" t="s">
        <v>220</v>
      </c>
      <c r="E36" s="116" t="s">
        <v>97</v>
      </c>
      <c r="F36" s="75">
        <v>3103.3999999999996</v>
      </c>
      <c r="G36" s="66">
        <f t="shared" si="0"/>
        <v>2979.2639999999997</v>
      </c>
      <c r="H36" s="142" t="s">
        <v>436</v>
      </c>
      <c r="I36" s="142">
        <f t="shared" si="1"/>
        <v>0</v>
      </c>
      <c r="J36" s="55">
        <f t="shared" si="2"/>
        <v>0</v>
      </c>
      <c r="K36" s="55"/>
      <c r="L36" s="55"/>
      <c r="M36" s="55"/>
      <c r="N36" s="134"/>
    </row>
    <row r="37" spans="1:14" x14ac:dyDescent="0.3">
      <c r="A37" s="116" t="s">
        <v>115</v>
      </c>
      <c r="B37" s="116" t="s">
        <v>112</v>
      </c>
      <c r="C37" s="117" t="s">
        <v>215</v>
      </c>
      <c r="D37" s="116" t="s">
        <v>114</v>
      </c>
      <c r="E37" s="116" t="s">
        <v>97</v>
      </c>
      <c r="F37" s="75">
        <v>3239.69</v>
      </c>
      <c r="G37" s="66">
        <f t="shared" si="0"/>
        <v>3110.1023999999998</v>
      </c>
      <c r="H37" s="142" t="s">
        <v>436</v>
      </c>
      <c r="I37" s="142">
        <f t="shared" si="1"/>
        <v>0</v>
      </c>
      <c r="J37" s="55">
        <f t="shared" si="2"/>
        <v>0</v>
      </c>
      <c r="K37" s="55"/>
      <c r="L37" s="55"/>
      <c r="M37" s="55"/>
      <c r="N37" s="134"/>
    </row>
    <row r="38" spans="1:14" x14ac:dyDescent="0.3">
      <c r="A38" s="116" t="s">
        <v>113</v>
      </c>
      <c r="B38" s="116" t="s">
        <v>112</v>
      </c>
      <c r="C38" s="117" t="s">
        <v>215</v>
      </c>
      <c r="D38" s="116" t="s">
        <v>111</v>
      </c>
      <c r="E38" s="116" t="s">
        <v>97</v>
      </c>
      <c r="F38" s="75">
        <v>3392.5</v>
      </c>
      <c r="G38" s="66">
        <f t="shared" si="0"/>
        <v>3256.7999999999997</v>
      </c>
      <c r="H38" s="142" t="s">
        <v>436</v>
      </c>
      <c r="I38" s="142">
        <f t="shared" si="1"/>
        <v>0</v>
      </c>
      <c r="J38" s="55">
        <f t="shared" si="2"/>
        <v>0</v>
      </c>
      <c r="K38" s="55"/>
      <c r="L38" s="55"/>
      <c r="M38" s="55"/>
      <c r="N38" s="134"/>
    </row>
    <row r="39" spans="1:14" x14ac:dyDescent="0.3">
      <c r="A39" s="116" t="s">
        <v>110</v>
      </c>
      <c r="B39" s="116" t="s">
        <v>105</v>
      </c>
      <c r="C39" s="117" t="s">
        <v>212</v>
      </c>
      <c r="D39" s="116" t="s">
        <v>219</v>
      </c>
      <c r="E39" s="116" t="s">
        <v>97</v>
      </c>
      <c r="F39" s="75">
        <v>4100</v>
      </c>
      <c r="G39" s="66">
        <f t="shared" si="0"/>
        <v>3936</v>
      </c>
      <c r="H39" s="142" t="s">
        <v>436</v>
      </c>
      <c r="I39" s="142">
        <f t="shared" si="1"/>
        <v>0</v>
      </c>
      <c r="J39" s="55">
        <f t="shared" si="2"/>
        <v>0</v>
      </c>
      <c r="K39" s="55"/>
      <c r="L39" s="55"/>
      <c r="M39" s="55"/>
      <c r="N39" s="134"/>
    </row>
    <row r="40" spans="1:14" x14ac:dyDescent="0.3">
      <c r="A40" s="116" t="s">
        <v>110</v>
      </c>
      <c r="B40" s="116" t="s">
        <v>105</v>
      </c>
      <c r="C40" s="117" t="s">
        <v>215</v>
      </c>
      <c r="D40" s="116" t="s">
        <v>104</v>
      </c>
      <c r="E40" s="116" t="s">
        <v>97</v>
      </c>
      <c r="F40" s="75">
        <v>4250</v>
      </c>
      <c r="G40" s="66">
        <f t="shared" si="0"/>
        <v>4080</v>
      </c>
      <c r="H40" s="142" t="s">
        <v>436</v>
      </c>
      <c r="I40" s="142">
        <f t="shared" si="1"/>
        <v>0</v>
      </c>
      <c r="J40" s="55">
        <f t="shared" si="2"/>
        <v>0</v>
      </c>
      <c r="K40" s="55"/>
      <c r="L40" s="55"/>
      <c r="M40" s="55"/>
      <c r="N40" s="134"/>
    </row>
    <row r="41" spans="1:14" x14ac:dyDescent="0.3">
      <c r="A41" s="116" t="s">
        <v>218</v>
      </c>
      <c r="B41" s="116" t="s">
        <v>100</v>
      </c>
      <c r="C41" s="117" t="s">
        <v>212</v>
      </c>
      <c r="D41" s="116" t="s">
        <v>217</v>
      </c>
      <c r="E41" s="116" t="s">
        <v>97</v>
      </c>
      <c r="F41" s="75">
        <v>4899.1593999999996</v>
      </c>
      <c r="G41" s="66">
        <f t="shared" si="0"/>
        <v>4703.1930239999992</v>
      </c>
      <c r="H41" s="142" t="s">
        <v>436</v>
      </c>
      <c r="I41" s="142">
        <f t="shared" si="1"/>
        <v>0</v>
      </c>
      <c r="J41" s="55">
        <f t="shared" si="2"/>
        <v>0</v>
      </c>
      <c r="K41" s="55"/>
      <c r="L41" s="55"/>
      <c r="M41" s="55"/>
      <c r="N41" s="134"/>
    </row>
    <row r="42" spans="1:14" x14ac:dyDescent="0.3">
      <c r="A42" s="116" t="s">
        <v>216</v>
      </c>
      <c r="B42" s="116" t="s">
        <v>100</v>
      </c>
      <c r="C42" s="117" t="s">
        <v>215</v>
      </c>
      <c r="D42" s="116" t="s">
        <v>214</v>
      </c>
      <c r="E42" s="116" t="s">
        <v>97</v>
      </c>
      <c r="F42" s="75">
        <v>4371.3099999999995</v>
      </c>
      <c r="G42" s="66">
        <f t="shared" si="0"/>
        <v>4196.4575999999997</v>
      </c>
      <c r="H42" s="142" t="s">
        <v>436</v>
      </c>
      <c r="I42" s="142">
        <f t="shared" si="1"/>
        <v>0</v>
      </c>
      <c r="J42" s="55">
        <f t="shared" si="2"/>
        <v>0</v>
      </c>
      <c r="K42" s="55"/>
      <c r="L42" s="55"/>
      <c r="M42" s="55"/>
      <c r="N42" s="134"/>
    </row>
    <row r="43" spans="1:14" x14ac:dyDescent="0.3">
      <c r="A43" s="116" t="s">
        <v>213</v>
      </c>
      <c r="B43" s="116" t="s">
        <v>100</v>
      </c>
      <c r="C43" s="117" t="s">
        <v>212</v>
      </c>
      <c r="D43" s="116" t="s">
        <v>211</v>
      </c>
      <c r="E43" s="116" t="s">
        <v>97</v>
      </c>
      <c r="F43" s="75">
        <v>4596.0999999999995</v>
      </c>
      <c r="G43" s="66">
        <f t="shared" si="0"/>
        <v>4412.2559999999994</v>
      </c>
      <c r="H43" s="142" t="s">
        <v>436</v>
      </c>
      <c r="I43" s="142">
        <f t="shared" si="1"/>
        <v>0</v>
      </c>
      <c r="J43" s="55">
        <f t="shared" si="2"/>
        <v>0</v>
      </c>
      <c r="K43" s="55"/>
      <c r="L43" s="55"/>
      <c r="M43" s="55"/>
      <c r="N43" s="134"/>
    </row>
    <row r="44" spans="1:14" x14ac:dyDescent="0.3">
      <c r="A44" s="56" t="s">
        <v>172</v>
      </c>
      <c r="B44" s="56">
        <v>12</v>
      </c>
      <c r="C44" s="57" t="s">
        <v>176</v>
      </c>
      <c r="D44" s="56" t="s">
        <v>202</v>
      </c>
      <c r="E44" s="56" t="s">
        <v>167</v>
      </c>
      <c r="F44" s="55">
        <v>1858.5</v>
      </c>
      <c r="G44" s="66">
        <f t="shared" si="0"/>
        <v>1784.1599999999999</v>
      </c>
      <c r="H44" s="142" t="s">
        <v>436</v>
      </c>
      <c r="I44" s="142">
        <f t="shared" si="1"/>
        <v>0</v>
      </c>
      <c r="J44" s="55">
        <f t="shared" si="2"/>
        <v>0</v>
      </c>
      <c r="K44" s="55"/>
      <c r="L44" s="55"/>
      <c r="M44" s="55"/>
      <c r="N44" s="134"/>
    </row>
    <row r="45" spans="1:14" x14ac:dyDescent="0.3">
      <c r="A45" s="116" t="s">
        <v>210</v>
      </c>
      <c r="B45" s="116">
        <v>13</v>
      </c>
      <c r="C45" s="117" t="s">
        <v>189</v>
      </c>
      <c r="D45" s="116" t="s">
        <v>202</v>
      </c>
      <c r="E45" s="116" t="s">
        <v>167</v>
      </c>
      <c r="F45" s="75">
        <v>2253.0329999999999</v>
      </c>
      <c r="G45" s="75"/>
      <c r="H45" s="142" t="s">
        <v>436</v>
      </c>
      <c r="I45" s="194">
        <f t="shared" si="1"/>
        <v>0</v>
      </c>
      <c r="J45" s="55">
        <f t="shared" si="2"/>
        <v>0</v>
      </c>
      <c r="K45" s="55"/>
      <c r="L45" s="55"/>
      <c r="M45" s="55"/>
      <c r="N45" s="134"/>
    </row>
    <row r="46" spans="1:14" x14ac:dyDescent="0.3">
      <c r="A46" s="159"/>
      <c r="B46" s="159"/>
      <c r="C46" s="66" t="s">
        <v>476</v>
      </c>
      <c r="D46" s="159"/>
      <c r="E46" s="159"/>
      <c r="F46" s="160"/>
      <c r="G46" s="160" t="s">
        <v>459</v>
      </c>
      <c r="H46" s="166">
        <v>1700</v>
      </c>
      <c r="I46" s="194"/>
      <c r="J46" s="55"/>
      <c r="K46" s="55"/>
      <c r="L46" s="55"/>
      <c r="M46" s="55"/>
      <c r="N46" s="134"/>
    </row>
    <row r="47" spans="1:14" x14ac:dyDescent="0.3">
      <c r="A47" s="159"/>
      <c r="B47" s="159"/>
      <c r="C47" s="66" t="s">
        <v>476</v>
      </c>
      <c r="D47" s="159"/>
      <c r="E47" s="159"/>
      <c r="F47" s="160"/>
      <c r="G47" s="193" t="s">
        <v>461</v>
      </c>
      <c r="H47" s="166">
        <v>1625</v>
      </c>
      <c r="I47" s="194"/>
      <c r="J47" s="55"/>
      <c r="K47" s="55"/>
      <c r="L47" s="55"/>
      <c r="M47" s="55"/>
      <c r="N47" s="134"/>
    </row>
    <row r="48" spans="1:14" x14ac:dyDescent="0.3">
      <c r="A48" s="159"/>
      <c r="B48" s="159"/>
      <c r="C48" s="66" t="s">
        <v>476</v>
      </c>
      <c r="D48" s="159"/>
      <c r="E48" s="159"/>
      <c r="F48" s="160"/>
      <c r="G48" s="193" t="s">
        <v>460</v>
      </c>
      <c r="H48" s="166">
        <v>1550</v>
      </c>
      <c r="I48" s="194"/>
      <c r="J48" s="55"/>
      <c r="K48" s="55"/>
      <c r="L48" s="55"/>
      <c r="M48" s="55"/>
      <c r="N48" s="134"/>
    </row>
    <row r="49" spans="1:14" x14ac:dyDescent="0.3">
      <c r="A49" s="56" t="s">
        <v>209</v>
      </c>
      <c r="B49" s="56">
        <v>13</v>
      </c>
      <c r="C49" s="57" t="s">
        <v>189</v>
      </c>
      <c r="D49" s="56" t="s">
        <v>200</v>
      </c>
      <c r="E49" s="56" t="s">
        <v>167</v>
      </c>
      <c r="F49" s="55">
        <v>1912.1899999999998</v>
      </c>
      <c r="G49" s="66">
        <f t="shared" si="0"/>
        <v>1835.7023999999997</v>
      </c>
      <c r="H49" s="142" t="s">
        <v>436</v>
      </c>
      <c r="I49" s="142">
        <f t="shared" si="1"/>
        <v>0</v>
      </c>
      <c r="J49" s="55">
        <f t="shared" si="2"/>
        <v>0</v>
      </c>
      <c r="K49" s="55"/>
      <c r="L49" s="55"/>
      <c r="M49" s="55"/>
      <c r="N49" s="134"/>
    </row>
    <row r="50" spans="1:14" x14ac:dyDescent="0.3">
      <c r="A50" s="56" t="s">
        <v>201</v>
      </c>
      <c r="B50" s="56">
        <v>13</v>
      </c>
      <c r="C50" s="57" t="s">
        <v>176</v>
      </c>
      <c r="D50" s="56" t="s">
        <v>208</v>
      </c>
      <c r="E50" s="56" t="s">
        <v>167</v>
      </c>
      <c r="F50" s="55">
        <v>1850.0000000000002</v>
      </c>
      <c r="G50" s="66">
        <f t="shared" si="0"/>
        <v>1776.0000000000002</v>
      </c>
      <c r="H50" s="142" t="s">
        <v>436</v>
      </c>
      <c r="I50" s="142">
        <f t="shared" si="1"/>
        <v>0</v>
      </c>
      <c r="J50" s="55">
        <f t="shared" si="2"/>
        <v>0</v>
      </c>
      <c r="K50" s="55"/>
      <c r="L50" s="55"/>
      <c r="M50" s="55"/>
      <c r="N50" s="134"/>
    </row>
    <row r="51" spans="1:14" x14ac:dyDescent="0.3">
      <c r="A51" s="56" t="s">
        <v>207</v>
      </c>
      <c r="B51" s="56">
        <v>13</v>
      </c>
      <c r="C51" s="57" t="s">
        <v>176</v>
      </c>
      <c r="D51" s="56" t="s">
        <v>200</v>
      </c>
      <c r="E51" s="56" t="s">
        <v>167</v>
      </c>
      <c r="F51" s="55">
        <v>1951</v>
      </c>
      <c r="G51" s="66">
        <f t="shared" si="0"/>
        <v>1872.96</v>
      </c>
      <c r="H51" s="142" t="s">
        <v>436</v>
      </c>
      <c r="I51" s="142">
        <f t="shared" si="1"/>
        <v>0</v>
      </c>
      <c r="J51" s="55">
        <f t="shared" si="2"/>
        <v>0</v>
      </c>
      <c r="K51" s="55"/>
      <c r="L51" s="55"/>
      <c r="M51" s="55"/>
      <c r="N51" s="134"/>
    </row>
    <row r="52" spans="1:14" x14ac:dyDescent="0.3">
      <c r="A52" s="56" t="s">
        <v>206</v>
      </c>
      <c r="B52" s="56">
        <v>13</v>
      </c>
      <c r="C52" s="57" t="s">
        <v>176</v>
      </c>
      <c r="D52" s="56" t="s">
        <v>205</v>
      </c>
      <c r="E52" s="56" t="s">
        <v>167</v>
      </c>
      <c r="F52" s="55">
        <v>1975</v>
      </c>
      <c r="G52" s="66">
        <f t="shared" si="0"/>
        <v>1896</v>
      </c>
      <c r="H52" s="142" t="s">
        <v>436</v>
      </c>
      <c r="I52" s="142">
        <f t="shared" si="1"/>
        <v>0</v>
      </c>
      <c r="J52" s="55">
        <f t="shared" si="2"/>
        <v>0</v>
      </c>
      <c r="K52" s="55"/>
      <c r="L52" s="55"/>
      <c r="M52" s="55"/>
      <c r="N52" s="134"/>
    </row>
    <row r="53" spans="1:14" x14ac:dyDescent="0.3">
      <c r="A53" s="56" t="s">
        <v>193</v>
      </c>
      <c r="B53" s="56">
        <v>13</v>
      </c>
      <c r="C53" s="57" t="s">
        <v>176</v>
      </c>
      <c r="D53" s="56" t="s">
        <v>199</v>
      </c>
      <c r="E53" s="56" t="s">
        <v>167</v>
      </c>
      <c r="F53" s="55">
        <v>1943</v>
      </c>
      <c r="G53" s="66">
        <f t="shared" si="0"/>
        <v>1865.28</v>
      </c>
      <c r="H53" s="142" t="s">
        <v>436</v>
      </c>
      <c r="I53" s="142">
        <f t="shared" si="1"/>
        <v>0</v>
      </c>
      <c r="J53" s="55">
        <f t="shared" si="2"/>
        <v>0</v>
      </c>
      <c r="K53" s="55"/>
      <c r="L53" s="55"/>
      <c r="M53" s="55"/>
      <c r="N53" s="134"/>
    </row>
    <row r="54" spans="1:14" x14ac:dyDescent="0.3">
      <c r="A54" s="56" t="s">
        <v>193</v>
      </c>
      <c r="B54" s="56">
        <v>13</v>
      </c>
      <c r="C54" s="57" t="s">
        <v>182</v>
      </c>
      <c r="D54" s="56" t="s">
        <v>192</v>
      </c>
      <c r="E54" s="56" t="s">
        <v>167</v>
      </c>
      <c r="F54" s="55">
        <v>2000</v>
      </c>
      <c r="G54" s="66">
        <f t="shared" si="0"/>
        <v>1920</v>
      </c>
      <c r="H54" s="142" t="s">
        <v>436</v>
      </c>
      <c r="I54" s="142">
        <f t="shared" si="1"/>
        <v>0</v>
      </c>
      <c r="J54" s="55">
        <f t="shared" si="2"/>
        <v>0</v>
      </c>
      <c r="K54" s="55"/>
      <c r="L54" s="55"/>
      <c r="M54" s="55"/>
      <c r="N54" s="134"/>
    </row>
    <row r="55" spans="1:14" x14ac:dyDescent="0.3">
      <c r="A55" s="56" t="s">
        <v>190</v>
      </c>
      <c r="B55" s="56">
        <v>13</v>
      </c>
      <c r="C55" s="57" t="s">
        <v>182</v>
      </c>
      <c r="D55" s="56" t="s">
        <v>187</v>
      </c>
      <c r="E55" s="56" t="s">
        <v>167</v>
      </c>
      <c r="F55" s="55">
        <v>2000</v>
      </c>
      <c r="G55" s="66">
        <f t="shared" si="0"/>
        <v>1920</v>
      </c>
      <c r="H55" s="142" t="s">
        <v>436</v>
      </c>
      <c r="I55" s="142">
        <f t="shared" si="1"/>
        <v>0</v>
      </c>
      <c r="J55" s="55">
        <f t="shared" si="2"/>
        <v>0</v>
      </c>
      <c r="K55" s="55"/>
      <c r="L55" s="55"/>
      <c r="M55" s="55"/>
      <c r="N55" s="134"/>
    </row>
    <row r="56" spans="1:14" x14ac:dyDescent="0.3">
      <c r="A56" s="56" t="s">
        <v>204</v>
      </c>
      <c r="B56" s="56">
        <v>13</v>
      </c>
      <c r="C56" s="57" t="s">
        <v>182</v>
      </c>
      <c r="D56" s="56" t="s">
        <v>197</v>
      </c>
      <c r="E56" s="56" t="s">
        <v>167</v>
      </c>
      <c r="F56" s="55">
        <v>2600.0000000000005</v>
      </c>
      <c r="G56" s="66">
        <f t="shared" si="0"/>
        <v>2496.0000000000005</v>
      </c>
      <c r="H56" s="142" t="s">
        <v>436</v>
      </c>
      <c r="I56" s="142">
        <f t="shared" si="1"/>
        <v>0</v>
      </c>
      <c r="J56" s="55">
        <f t="shared" si="2"/>
        <v>0</v>
      </c>
      <c r="K56" s="55"/>
      <c r="L56" s="55"/>
      <c r="M56" s="55"/>
      <c r="N56" s="134"/>
    </row>
    <row r="57" spans="1:14" x14ac:dyDescent="0.3">
      <c r="A57" s="56" t="s">
        <v>203</v>
      </c>
      <c r="B57" s="56">
        <v>14</v>
      </c>
      <c r="C57" s="57" t="s">
        <v>176</v>
      </c>
      <c r="D57" s="56" t="s">
        <v>202</v>
      </c>
      <c r="E57" s="56" t="s">
        <v>167</v>
      </c>
      <c r="F57" s="55">
        <v>1805.3999999999999</v>
      </c>
      <c r="G57" s="66">
        <f t="shared" si="0"/>
        <v>1733.1839999999997</v>
      </c>
      <c r="H57" s="142" t="s">
        <v>436</v>
      </c>
      <c r="I57" s="142">
        <f t="shared" si="1"/>
        <v>0</v>
      </c>
      <c r="J57" s="55">
        <f t="shared" si="2"/>
        <v>0</v>
      </c>
      <c r="K57" s="55"/>
      <c r="L57" s="55"/>
      <c r="M57" s="55"/>
      <c r="N57" s="134"/>
    </row>
    <row r="58" spans="1:14" x14ac:dyDescent="0.3">
      <c r="A58" s="56" t="s">
        <v>201</v>
      </c>
      <c r="B58" s="56">
        <v>14</v>
      </c>
      <c r="C58" s="57" t="s">
        <v>176</v>
      </c>
      <c r="D58" s="56" t="s">
        <v>200</v>
      </c>
      <c r="E58" s="56" t="s">
        <v>167</v>
      </c>
      <c r="F58" s="55">
        <v>1858.5</v>
      </c>
      <c r="G58" s="66">
        <f t="shared" si="0"/>
        <v>1784.1599999999999</v>
      </c>
      <c r="H58" s="142" t="s">
        <v>436</v>
      </c>
      <c r="I58" s="142">
        <f t="shared" si="1"/>
        <v>0</v>
      </c>
      <c r="J58" s="55">
        <f t="shared" si="2"/>
        <v>0</v>
      </c>
      <c r="K58" s="55"/>
      <c r="L58" s="55"/>
      <c r="M58" s="55"/>
      <c r="N58" s="134"/>
    </row>
    <row r="59" spans="1:14" x14ac:dyDescent="0.3">
      <c r="A59" s="116" t="s">
        <v>201</v>
      </c>
      <c r="B59" s="116">
        <v>14</v>
      </c>
      <c r="C59" s="117" t="s">
        <v>189</v>
      </c>
      <c r="D59" s="116" t="s">
        <v>200</v>
      </c>
      <c r="E59" s="116" t="s">
        <v>167</v>
      </c>
      <c r="F59" s="75">
        <v>1876.1999999999998</v>
      </c>
      <c r="G59" s="66">
        <f t="shared" si="0"/>
        <v>1801.1519999999998</v>
      </c>
      <c r="H59" s="142" t="s">
        <v>436</v>
      </c>
      <c r="I59" s="142">
        <f t="shared" si="1"/>
        <v>0</v>
      </c>
      <c r="J59" s="55">
        <f t="shared" si="2"/>
        <v>0</v>
      </c>
      <c r="K59" s="55"/>
      <c r="L59" s="55"/>
      <c r="M59" s="55"/>
      <c r="N59" s="134"/>
    </row>
    <row r="60" spans="1:14" x14ac:dyDescent="0.3">
      <c r="A60" s="116" t="s">
        <v>198</v>
      </c>
      <c r="B60" s="116">
        <v>14</v>
      </c>
      <c r="C60" s="117" t="s">
        <v>176</v>
      </c>
      <c r="D60" s="116" t="s">
        <v>199</v>
      </c>
      <c r="E60" s="116" t="s">
        <v>167</v>
      </c>
      <c r="F60" s="75">
        <v>2000</v>
      </c>
      <c r="G60" s="66">
        <f t="shared" si="0"/>
        <v>1920</v>
      </c>
      <c r="H60" s="149" t="s">
        <v>436</v>
      </c>
      <c r="I60" s="194">
        <f t="shared" si="1"/>
        <v>0</v>
      </c>
      <c r="J60" s="55">
        <f t="shared" si="2"/>
        <v>0</v>
      </c>
      <c r="K60" s="55"/>
      <c r="L60" s="55"/>
      <c r="M60" s="55"/>
      <c r="N60" s="134"/>
    </row>
    <row r="61" spans="1:14" x14ac:dyDescent="0.3">
      <c r="A61" s="56" t="s">
        <v>198</v>
      </c>
      <c r="B61" s="56">
        <v>14</v>
      </c>
      <c r="C61" s="57" t="s">
        <v>182</v>
      </c>
      <c r="D61" s="56" t="s">
        <v>197</v>
      </c>
      <c r="E61" s="56" t="s">
        <v>167</v>
      </c>
      <c r="F61" s="55">
        <v>2100</v>
      </c>
      <c r="G61" s="66">
        <f t="shared" si="0"/>
        <v>2016</v>
      </c>
      <c r="H61" s="142" t="s">
        <v>436</v>
      </c>
      <c r="I61" s="142">
        <f t="shared" si="1"/>
        <v>0</v>
      </c>
      <c r="J61" s="55">
        <f t="shared" si="2"/>
        <v>0</v>
      </c>
      <c r="K61" s="55"/>
      <c r="L61" s="55"/>
      <c r="M61" s="55"/>
      <c r="N61" s="134"/>
    </row>
    <row r="62" spans="1:14" x14ac:dyDescent="0.3">
      <c r="A62" s="116" t="s">
        <v>196</v>
      </c>
      <c r="B62" s="116">
        <v>14</v>
      </c>
      <c r="C62" s="117" t="s">
        <v>195</v>
      </c>
      <c r="D62" s="116" t="s">
        <v>194</v>
      </c>
      <c r="E62" s="116" t="s">
        <v>167</v>
      </c>
      <c r="F62" s="75">
        <v>2035.5</v>
      </c>
      <c r="G62" s="66">
        <f t="shared" si="0"/>
        <v>1954.08</v>
      </c>
      <c r="H62" s="142" t="s">
        <v>436</v>
      </c>
      <c r="I62" s="142">
        <f t="shared" si="1"/>
        <v>0</v>
      </c>
      <c r="J62" s="55">
        <f t="shared" si="2"/>
        <v>0</v>
      </c>
      <c r="K62" s="55"/>
      <c r="L62" s="55"/>
      <c r="M62" s="55"/>
      <c r="N62" s="134"/>
    </row>
    <row r="63" spans="1:14" x14ac:dyDescent="0.3">
      <c r="A63" s="56" t="s">
        <v>193</v>
      </c>
      <c r="B63" s="56">
        <v>14</v>
      </c>
      <c r="C63" s="57" t="s">
        <v>176</v>
      </c>
      <c r="D63" s="56" t="s">
        <v>194</v>
      </c>
      <c r="E63" s="56" t="s">
        <v>167</v>
      </c>
      <c r="F63" s="55">
        <v>2000</v>
      </c>
      <c r="G63" s="66">
        <f t="shared" si="0"/>
        <v>1920</v>
      </c>
      <c r="H63" s="142" t="s">
        <v>436</v>
      </c>
      <c r="I63" s="142">
        <f t="shared" si="1"/>
        <v>0</v>
      </c>
      <c r="J63" s="55">
        <f t="shared" si="2"/>
        <v>0</v>
      </c>
      <c r="K63" s="55"/>
      <c r="L63" s="55"/>
      <c r="M63" s="55"/>
      <c r="N63" s="134"/>
    </row>
    <row r="64" spans="1:14" x14ac:dyDescent="0.3">
      <c r="A64" s="56" t="s">
        <v>193</v>
      </c>
      <c r="B64" s="56">
        <v>14</v>
      </c>
      <c r="C64" s="57" t="s">
        <v>182</v>
      </c>
      <c r="D64" s="56" t="s">
        <v>181</v>
      </c>
      <c r="E64" s="56" t="s">
        <v>167</v>
      </c>
      <c r="F64" s="55">
        <v>2050</v>
      </c>
      <c r="G64" s="66">
        <f t="shared" si="0"/>
        <v>1968</v>
      </c>
      <c r="H64" s="142" t="s">
        <v>436</v>
      </c>
      <c r="I64" s="142">
        <f t="shared" si="1"/>
        <v>0</v>
      </c>
      <c r="J64" s="55">
        <f t="shared" si="2"/>
        <v>0</v>
      </c>
      <c r="K64" s="55"/>
      <c r="L64" s="55"/>
      <c r="M64" s="55"/>
      <c r="N64" s="134"/>
    </row>
    <row r="65" spans="1:14" x14ac:dyDescent="0.3">
      <c r="A65" s="56" t="s">
        <v>180</v>
      </c>
      <c r="B65" s="56">
        <v>14</v>
      </c>
      <c r="C65" s="57" t="s">
        <v>179</v>
      </c>
      <c r="D65" s="56" t="s">
        <v>192</v>
      </c>
      <c r="E65" s="56" t="s">
        <v>167</v>
      </c>
      <c r="F65" s="55">
        <v>2500</v>
      </c>
      <c r="G65" s="66">
        <f t="shared" si="0"/>
        <v>2400</v>
      </c>
      <c r="H65" s="142" t="s">
        <v>436</v>
      </c>
      <c r="I65" s="142">
        <f t="shared" si="1"/>
        <v>0</v>
      </c>
      <c r="J65" s="55">
        <f t="shared" si="2"/>
        <v>0</v>
      </c>
      <c r="K65" s="55"/>
      <c r="L65" s="55"/>
      <c r="M65" s="55"/>
      <c r="N65" s="134"/>
    </row>
    <row r="66" spans="1:14" x14ac:dyDescent="0.3">
      <c r="A66" s="56" t="s">
        <v>177</v>
      </c>
      <c r="B66" s="56">
        <v>14</v>
      </c>
      <c r="C66" s="57" t="s">
        <v>176</v>
      </c>
      <c r="D66" s="56" t="s">
        <v>191</v>
      </c>
      <c r="E66" s="56" t="s">
        <v>167</v>
      </c>
      <c r="F66" s="55">
        <v>2296</v>
      </c>
      <c r="G66" s="66">
        <f t="shared" si="0"/>
        <v>2204.16</v>
      </c>
      <c r="H66" s="142" t="s">
        <v>436</v>
      </c>
      <c r="I66" s="142">
        <f t="shared" si="1"/>
        <v>0</v>
      </c>
      <c r="J66" s="55">
        <f t="shared" si="2"/>
        <v>0</v>
      </c>
      <c r="K66" s="55"/>
      <c r="L66" s="55"/>
      <c r="M66" s="55"/>
      <c r="N66" s="134"/>
    </row>
    <row r="67" spans="1:14" x14ac:dyDescent="0.3">
      <c r="A67" s="56" t="s">
        <v>177</v>
      </c>
      <c r="B67" s="56">
        <v>14</v>
      </c>
      <c r="C67" s="57" t="s">
        <v>179</v>
      </c>
      <c r="D67" s="56" t="s">
        <v>187</v>
      </c>
      <c r="E67" s="56" t="s">
        <v>167</v>
      </c>
      <c r="F67" s="55">
        <v>2350</v>
      </c>
      <c r="G67" s="66">
        <f t="shared" si="0"/>
        <v>2256</v>
      </c>
      <c r="H67" s="142" t="s">
        <v>436</v>
      </c>
      <c r="I67" s="142">
        <f t="shared" si="1"/>
        <v>0</v>
      </c>
      <c r="J67" s="55">
        <f t="shared" si="2"/>
        <v>0</v>
      </c>
      <c r="K67" s="55"/>
      <c r="L67" s="55"/>
      <c r="M67" s="55"/>
      <c r="N67" s="134"/>
    </row>
    <row r="68" spans="1:14" x14ac:dyDescent="0.3">
      <c r="A68" s="56"/>
      <c r="B68" s="56"/>
      <c r="C68" s="66" t="s">
        <v>476</v>
      </c>
      <c r="D68" s="56"/>
      <c r="E68" s="56"/>
      <c r="F68" s="55"/>
      <c r="G68" s="164" t="s">
        <v>462</v>
      </c>
      <c r="H68" s="149">
        <v>2000</v>
      </c>
      <c r="I68" s="142"/>
      <c r="J68" s="55"/>
      <c r="K68" s="55"/>
      <c r="L68" s="55"/>
      <c r="M68" s="55"/>
      <c r="N68" s="134"/>
    </row>
    <row r="69" spans="1:14" x14ac:dyDescent="0.3">
      <c r="A69" s="56"/>
      <c r="B69" s="56"/>
      <c r="C69" s="66" t="s">
        <v>476</v>
      </c>
      <c r="D69" s="56"/>
      <c r="E69" s="56"/>
      <c r="F69" s="55"/>
      <c r="G69" s="164" t="s">
        <v>460</v>
      </c>
      <c r="H69" s="149">
        <v>1925</v>
      </c>
      <c r="I69" s="142"/>
      <c r="J69" s="55"/>
      <c r="K69" s="55"/>
      <c r="L69" s="55"/>
      <c r="M69" s="55"/>
      <c r="N69" s="134"/>
    </row>
    <row r="70" spans="1:14" x14ac:dyDescent="0.3">
      <c r="A70" s="56"/>
      <c r="B70" s="56"/>
      <c r="C70" s="66" t="s">
        <v>476</v>
      </c>
      <c r="D70" s="56"/>
      <c r="E70" s="56"/>
      <c r="F70" s="55"/>
      <c r="G70" s="164" t="s">
        <v>453</v>
      </c>
      <c r="H70" s="149">
        <v>1850</v>
      </c>
      <c r="I70" s="142"/>
      <c r="J70" s="55"/>
      <c r="K70" s="55"/>
      <c r="L70" s="55"/>
      <c r="M70" s="55"/>
      <c r="N70" s="134"/>
    </row>
    <row r="71" spans="1:14" x14ac:dyDescent="0.3">
      <c r="A71" s="56" t="s">
        <v>190</v>
      </c>
      <c r="B71" s="56">
        <v>14</v>
      </c>
      <c r="C71" s="57" t="s">
        <v>176</v>
      </c>
      <c r="D71" s="56" t="s">
        <v>175</v>
      </c>
      <c r="E71" s="56" t="s">
        <v>167</v>
      </c>
      <c r="F71" s="55">
        <v>2300</v>
      </c>
      <c r="G71" s="66">
        <f t="shared" si="0"/>
        <v>2208</v>
      </c>
      <c r="H71" s="142" t="s">
        <v>436</v>
      </c>
      <c r="I71" s="142">
        <f t="shared" si="1"/>
        <v>0</v>
      </c>
      <c r="J71" s="55">
        <f t="shared" si="2"/>
        <v>0</v>
      </c>
      <c r="K71" s="55"/>
      <c r="L71" s="55"/>
      <c r="M71" s="55"/>
      <c r="N71" s="134"/>
    </row>
    <row r="72" spans="1:14" x14ac:dyDescent="0.3">
      <c r="A72" s="56" t="s">
        <v>190</v>
      </c>
      <c r="B72" s="56">
        <v>14</v>
      </c>
      <c r="C72" s="57" t="s">
        <v>179</v>
      </c>
      <c r="D72" s="56" t="s">
        <v>178</v>
      </c>
      <c r="E72" s="56" t="s">
        <v>167</v>
      </c>
      <c r="F72" s="55">
        <v>2449.9999999999995</v>
      </c>
      <c r="G72" s="66">
        <f t="shared" si="0"/>
        <v>2351.9999999999995</v>
      </c>
      <c r="H72" s="142" t="s">
        <v>436</v>
      </c>
      <c r="I72" s="142">
        <f t="shared" si="1"/>
        <v>0</v>
      </c>
      <c r="J72" s="55">
        <f t="shared" si="2"/>
        <v>0</v>
      </c>
      <c r="K72" s="55"/>
      <c r="L72" s="55"/>
      <c r="M72" s="55"/>
      <c r="N72" s="134"/>
    </row>
    <row r="73" spans="1:14" x14ac:dyDescent="0.3">
      <c r="A73" s="116" t="s">
        <v>190</v>
      </c>
      <c r="B73" s="116">
        <v>14</v>
      </c>
      <c r="C73" s="117" t="s">
        <v>189</v>
      </c>
      <c r="D73" s="116" t="s">
        <v>175</v>
      </c>
      <c r="E73" s="116" t="s">
        <v>167</v>
      </c>
      <c r="F73" s="75">
        <v>2330.5</v>
      </c>
      <c r="G73" s="66">
        <f t="shared" si="0"/>
        <v>2237.2799999999997</v>
      </c>
      <c r="H73" s="142" t="s">
        <v>436</v>
      </c>
      <c r="I73" s="142">
        <f t="shared" si="1"/>
        <v>0</v>
      </c>
      <c r="J73" s="55">
        <f t="shared" si="2"/>
        <v>0</v>
      </c>
      <c r="K73" s="55"/>
      <c r="L73" s="55"/>
      <c r="M73" s="55"/>
      <c r="N73" s="134"/>
    </row>
    <row r="74" spans="1:14" x14ac:dyDescent="0.3">
      <c r="A74" s="56" t="s">
        <v>188</v>
      </c>
      <c r="B74" s="56">
        <v>14</v>
      </c>
      <c r="C74" s="57" t="s">
        <v>179</v>
      </c>
      <c r="D74" s="56" t="s">
        <v>187</v>
      </c>
      <c r="E74" s="56" t="s">
        <v>167</v>
      </c>
      <c r="F74" s="55">
        <v>3200.75</v>
      </c>
      <c r="G74" s="66">
        <f t="shared" si="0"/>
        <v>3072.72</v>
      </c>
      <c r="H74" s="142" t="s">
        <v>436</v>
      </c>
      <c r="I74" s="142">
        <f t="shared" si="1"/>
        <v>0</v>
      </c>
      <c r="J74" s="55">
        <f t="shared" si="2"/>
        <v>0</v>
      </c>
      <c r="K74" s="55"/>
      <c r="L74" s="55"/>
      <c r="M74" s="55"/>
      <c r="N74" s="134"/>
    </row>
    <row r="75" spans="1:14" x14ac:dyDescent="0.3">
      <c r="A75" s="56" t="s">
        <v>186</v>
      </c>
      <c r="B75" s="56">
        <v>14</v>
      </c>
      <c r="C75" s="57" t="s">
        <v>182</v>
      </c>
      <c r="D75" s="56" t="s">
        <v>185</v>
      </c>
      <c r="E75" s="56" t="s">
        <v>167</v>
      </c>
      <c r="F75" s="55">
        <v>3354.74</v>
      </c>
      <c r="G75" s="66">
        <f t="shared" si="0"/>
        <v>3220.5503999999996</v>
      </c>
      <c r="H75" s="142" t="s">
        <v>436</v>
      </c>
      <c r="I75" s="142">
        <f t="shared" si="1"/>
        <v>0</v>
      </c>
      <c r="J75" s="55">
        <f t="shared" si="2"/>
        <v>0</v>
      </c>
      <c r="K75" s="55"/>
      <c r="L75" s="55"/>
      <c r="M75" s="55"/>
      <c r="N75" s="134"/>
    </row>
    <row r="76" spans="1:14" x14ac:dyDescent="0.3">
      <c r="A76" s="116" t="s">
        <v>184</v>
      </c>
      <c r="B76" s="116">
        <v>15</v>
      </c>
      <c r="C76" s="117" t="s">
        <v>179</v>
      </c>
      <c r="D76" s="116" t="s">
        <v>178</v>
      </c>
      <c r="E76" s="116" t="s">
        <v>167</v>
      </c>
      <c r="F76" s="75">
        <v>2400</v>
      </c>
      <c r="G76" s="66">
        <f t="shared" si="0"/>
        <v>2304</v>
      </c>
      <c r="H76" s="142" t="s">
        <v>436</v>
      </c>
      <c r="I76" s="142">
        <f t="shared" si="1"/>
        <v>0</v>
      </c>
      <c r="J76" s="55">
        <f t="shared" si="2"/>
        <v>0</v>
      </c>
      <c r="K76" s="55"/>
      <c r="L76" s="55"/>
      <c r="M76" s="55"/>
      <c r="N76" s="134"/>
    </row>
    <row r="77" spans="1:14" x14ac:dyDescent="0.3">
      <c r="A77" s="116"/>
      <c r="B77" s="116"/>
      <c r="C77" s="66" t="s">
        <v>476</v>
      </c>
      <c r="D77" s="116"/>
      <c r="E77" s="116"/>
      <c r="F77" s="75"/>
      <c r="G77" s="164" t="s">
        <v>462</v>
      </c>
      <c r="H77" s="149">
        <v>2200</v>
      </c>
      <c r="I77" s="142"/>
      <c r="J77" s="55"/>
      <c r="K77" s="55"/>
      <c r="L77" s="55"/>
      <c r="M77" s="55"/>
      <c r="N77" s="134"/>
    </row>
    <row r="78" spans="1:14" x14ac:dyDescent="0.3">
      <c r="A78" s="116"/>
      <c r="B78" s="116"/>
      <c r="C78" s="66" t="s">
        <v>476</v>
      </c>
      <c r="D78" s="116"/>
      <c r="E78" s="116"/>
      <c r="F78" s="75"/>
      <c r="G78" s="164" t="s">
        <v>460</v>
      </c>
      <c r="H78" s="149">
        <v>2150</v>
      </c>
      <c r="I78" s="142"/>
      <c r="J78" s="55"/>
      <c r="K78" s="55"/>
      <c r="L78" s="55"/>
      <c r="M78" s="55"/>
      <c r="N78" s="134"/>
    </row>
    <row r="79" spans="1:14" x14ac:dyDescent="0.3">
      <c r="A79" s="116"/>
      <c r="B79" s="116"/>
      <c r="C79" s="66" t="s">
        <v>476</v>
      </c>
      <c r="D79" s="116"/>
      <c r="E79" s="116"/>
      <c r="F79" s="75"/>
      <c r="G79" s="164" t="s">
        <v>453</v>
      </c>
      <c r="H79" s="149">
        <v>2050</v>
      </c>
      <c r="I79" s="142"/>
      <c r="J79" s="55"/>
      <c r="K79" s="55"/>
      <c r="L79" s="55"/>
      <c r="M79" s="55"/>
      <c r="N79" s="134"/>
    </row>
    <row r="80" spans="1:14" x14ac:dyDescent="0.3">
      <c r="A80" s="56" t="s">
        <v>183</v>
      </c>
      <c r="B80" s="56">
        <v>15</v>
      </c>
      <c r="C80" s="57" t="s">
        <v>182</v>
      </c>
      <c r="D80" s="56" t="s">
        <v>181</v>
      </c>
      <c r="E80" s="56" t="s">
        <v>167</v>
      </c>
      <c r="F80" s="55">
        <v>2400</v>
      </c>
      <c r="G80" s="66">
        <f t="shared" ref="G80:G85" si="3">F80*0.96</f>
        <v>2304</v>
      </c>
      <c r="H80" s="142" t="s">
        <v>436</v>
      </c>
      <c r="I80" s="142">
        <f t="shared" ref="I80:I85" si="4">F80*K80</f>
        <v>0</v>
      </c>
      <c r="J80" s="55">
        <f t="shared" ref="J80:J85" si="5">SUM(K80:N80)</f>
        <v>0</v>
      </c>
      <c r="K80" s="55"/>
      <c r="L80" s="55"/>
      <c r="M80" s="55"/>
      <c r="N80" s="134"/>
    </row>
    <row r="81" spans="1:14" x14ac:dyDescent="0.3">
      <c r="A81" s="56" t="s">
        <v>180</v>
      </c>
      <c r="B81" s="56">
        <v>15</v>
      </c>
      <c r="C81" s="57" t="s">
        <v>179</v>
      </c>
      <c r="D81" s="56" t="s">
        <v>178</v>
      </c>
      <c r="E81" s="56" t="s">
        <v>167</v>
      </c>
      <c r="F81" s="55">
        <v>2516.35</v>
      </c>
      <c r="G81" s="66">
        <f t="shared" si="3"/>
        <v>2415.6959999999999</v>
      </c>
      <c r="H81" s="142" t="s">
        <v>436</v>
      </c>
      <c r="I81" s="142">
        <f t="shared" si="4"/>
        <v>0</v>
      </c>
      <c r="J81" s="55">
        <f t="shared" si="5"/>
        <v>0</v>
      </c>
      <c r="K81" s="55"/>
      <c r="L81" s="55"/>
      <c r="M81" s="55"/>
      <c r="N81" s="134"/>
    </row>
    <row r="82" spans="1:14" x14ac:dyDescent="0.3">
      <c r="A82" s="116" t="s">
        <v>177</v>
      </c>
      <c r="B82" s="116">
        <v>15</v>
      </c>
      <c r="C82" s="117" t="s">
        <v>176</v>
      </c>
      <c r="D82" s="116" t="s">
        <v>175</v>
      </c>
      <c r="E82" s="116" t="s">
        <v>167</v>
      </c>
      <c r="F82" s="75">
        <v>3011.95</v>
      </c>
      <c r="G82" s="66">
        <f t="shared" si="3"/>
        <v>2891.4719999999998</v>
      </c>
      <c r="H82" s="142" t="s">
        <v>436</v>
      </c>
      <c r="I82" s="142">
        <f t="shared" si="4"/>
        <v>0</v>
      </c>
      <c r="J82" s="55">
        <f t="shared" si="5"/>
        <v>0</v>
      </c>
      <c r="K82" s="55"/>
      <c r="L82" s="55"/>
      <c r="M82" s="55"/>
      <c r="N82" s="134"/>
    </row>
    <row r="83" spans="1:14" x14ac:dyDescent="0.3">
      <c r="A83" s="56" t="s">
        <v>174</v>
      </c>
      <c r="B83" s="56">
        <v>13</v>
      </c>
      <c r="C83" s="57" t="s">
        <v>169</v>
      </c>
      <c r="D83" s="56" t="s">
        <v>173</v>
      </c>
      <c r="E83" s="56" t="s">
        <v>167</v>
      </c>
      <c r="F83" s="55">
        <v>2449.9999999999995</v>
      </c>
      <c r="G83" s="66">
        <f t="shared" si="3"/>
        <v>2351.9999999999995</v>
      </c>
      <c r="H83" s="142" t="s">
        <v>436</v>
      </c>
      <c r="I83" s="142">
        <f t="shared" si="4"/>
        <v>0</v>
      </c>
      <c r="J83" s="55">
        <f t="shared" si="5"/>
        <v>0</v>
      </c>
      <c r="K83" s="55"/>
      <c r="L83" s="55"/>
      <c r="M83" s="55"/>
      <c r="N83" s="134"/>
    </row>
    <row r="84" spans="1:14" x14ac:dyDescent="0.3">
      <c r="A84" s="116" t="s">
        <v>172</v>
      </c>
      <c r="B84" s="116">
        <v>12</v>
      </c>
      <c r="C84" s="117" t="s">
        <v>169</v>
      </c>
      <c r="D84" s="116" t="s">
        <v>171</v>
      </c>
      <c r="E84" s="116" t="s">
        <v>167</v>
      </c>
      <c r="F84" s="75">
        <v>1858.5</v>
      </c>
      <c r="G84" s="66">
        <f t="shared" si="3"/>
        <v>1784.1599999999999</v>
      </c>
      <c r="H84" s="142" t="s">
        <v>436</v>
      </c>
      <c r="I84" s="142">
        <f t="shared" si="4"/>
        <v>0</v>
      </c>
      <c r="J84" s="55">
        <f t="shared" si="5"/>
        <v>0</v>
      </c>
      <c r="K84" s="55"/>
      <c r="L84" s="55"/>
      <c r="M84" s="55"/>
      <c r="N84" s="134"/>
    </row>
    <row r="85" spans="1:14" x14ac:dyDescent="0.3">
      <c r="A85" s="56" t="s">
        <v>170</v>
      </c>
      <c r="B85" s="56">
        <v>15</v>
      </c>
      <c r="C85" s="57" t="s">
        <v>169</v>
      </c>
      <c r="D85" s="56" t="s">
        <v>168</v>
      </c>
      <c r="E85" s="56" t="s">
        <v>167</v>
      </c>
      <c r="F85" s="55">
        <v>3613.75</v>
      </c>
      <c r="G85" s="66">
        <f t="shared" si="3"/>
        <v>3469.2</v>
      </c>
      <c r="H85" s="142" t="s">
        <v>436</v>
      </c>
      <c r="I85" s="142">
        <f t="shared" si="4"/>
        <v>0</v>
      </c>
      <c r="J85" s="55">
        <f t="shared" si="5"/>
        <v>0</v>
      </c>
      <c r="K85" s="55"/>
      <c r="L85" s="55"/>
      <c r="M85" s="55"/>
      <c r="N85" s="134"/>
    </row>
    <row r="86" spans="1:14" x14ac:dyDescent="0.3">
      <c r="A86" s="224" t="s">
        <v>166</v>
      </c>
      <c r="B86" s="224"/>
      <c r="C86" s="224"/>
      <c r="D86" s="224"/>
      <c r="E86" s="224"/>
      <c r="F86" s="224"/>
      <c r="G86" s="184"/>
      <c r="H86" s="128"/>
      <c r="I86" s="175">
        <f>SUM(I2:I85)</f>
        <v>0</v>
      </c>
      <c r="J86" s="175">
        <f>SUM(J2:J85)</f>
        <v>0</v>
      </c>
      <c r="K86" s="55"/>
      <c r="L86" s="55"/>
      <c r="M86" s="55"/>
      <c r="N86" s="134"/>
    </row>
    <row r="87" spans="1:14" x14ac:dyDescent="0.3">
      <c r="A87" s="225" t="s">
        <v>165</v>
      </c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7"/>
    </row>
    <row r="88" spans="1:14" x14ac:dyDescent="0.3">
      <c r="A88" s="56" t="s">
        <v>164</v>
      </c>
      <c r="B88" s="56">
        <v>15</v>
      </c>
      <c r="C88" s="57" t="s">
        <v>148</v>
      </c>
      <c r="D88" s="56" t="s">
        <v>163</v>
      </c>
      <c r="E88" s="56" t="s">
        <v>116</v>
      </c>
      <c r="F88" s="55">
        <v>3941.2</v>
      </c>
      <c r="G88" s="66">
        <f t="shared" ref="G88:G135" si="6">F88*0.96</f>
        <v>3783.5519999999997</v>
      </c>
      <c r="H88" s="142" t="s">
        <v>436</v>
      </c>
      <c r="I88" s="142">
        <f>K88*F88</f>
        <v>0</v>
      </c>
      <c r="J88" s="55">
        <f>SUM(K88:N88)</f>
        <v>0</v>
      </c>
      <c r="K88" s="55"/>
      <c r="L88" s="55"/>
      <c r="M88" s="55"/>
      <c r="N88" s="134"/>
    </row>
    <row r="89" spans="1:14" x14ac:dyDescent="0.3">
      <c r="A89" s="56" t="s">
        <v>162</v>
      </c>
      <c r="B89" s="56">
        <v>15</v>
      </c>
      <c r="C89" s="57" t="s">
        <v>129</v>
      </c>
      <c r="D89" s="56" t="s">
        <v>159</v>
      </c>
      <c r="E89" s="56" t="s">
        <v>116</v>
      </c>
      <c r="F89" s="55">
        <v>4708.2</v>
      </c>
      <c r="G89" s="66">
        <f t="shared" si="6"/>
        <v>4519.8719999999994</v>
      </c>
      <c r="H89" s="142" t="s">
        <v>436</v>
      </c>
      <c r="I89" s="142">
        <f t="shared" ref="I89:I145" si="7">K89*F89</f>
        <v>0</v>
      </c>
      <c r="J89" s="55">
        <f t="shared" ref="J89:J145" si="8">SUM(K89:N89)</f>
        <v>0</v>
      </c>
      <c r="K89" s="55"/>
      <c r="L89" s="55"/>
      <c r="M89" s="55"/>
      <c r="N89" s="134"/>
    </row>
    <row r="90" spans="1:14" x14ac:dyDescent="0.3">
      <c r="A90" s="56" t="s">
        <v>162</v>
      </c>
      <c r="B90" s="56">
        <v>16</v>
      </c>
      <c r="C90" s="57" t="s">
        <v>126</v>
      </c>
      <c r="D90" s="56" t="s">
        <v>161</v>
      </c>
      <c r="E90" s="56" t="s">
        <v>116</v>
      </c>
      <c r="F90" s="55">
        <v>5350.0000000000009</v>
      </c>
      <c r="G90" s="66">
        <f t="shared" si="6"/>
        <v>5136.0000000000009</v>
      </c>
      <c r="H90" s="142" t="s">
        <v>436</v>
      </c>
      <c r="I90" s="142">
        <f t="shared" si="7"/>
        <v>0</v>
      </c>
      <c r="J90" s="55">
        <f t="shared" si="8"/>
        <v>0</v>
      </c>
      <c r="K90" s="55"/>
      <c r="L90" s="55"/>
      <c r="M90" s="55"/>
      <c r="N90" s="134"/>
    </row>
    <row r="91" spans="1:14" x14ac:dyDescent="0.3">
      <c r="A91" s="56" t="s">
        <v>160</v>
      </c>
      <c r="B91" s="56">
        <v>15</v>
      </c>
      <c r="C91" s="57" t="s">
        <v>126</v>
      </c>
      <c r="D91" s="56" t="s">
        <v>159</v>
      </c>
      <c r="E91" s="56" t="s">
        <v>116</v>
      </c>
      <c r="F91" s="55">
        <v>4695.2199999999993</v>
      </c>
      <c r="G91" s="66">
        <f t="shared" si="6"/>
        <v>4507.4111999999996</v>
      </c>
      <c r="H91" s="142" t="s">
        <v>436</v>
      </c>
      <c r="I91" s="142">
        <f t="shared" si="7"/>
        <v>0</v>
      </c>
      <c r="J91" s="55">
        <f t="shared" si="8"/>
        <v>0</v>
      </c>
      <c r="K91" s="55"/>
      <c r="L91" s="55"/>
      <c r="M91" s="55"/>
      <c r="N91" s="134"/>
    </row>
    <row r="92" spans="1:14" x14ac:dyDescent="0.3">
      <c r="A92" s="56" t="s">
        <v>158</v>
      </c>
      <c r="B92" s="56">
        <v>15</v>
      </c>
      <c r="C92" s="57" t="s">
        <v>129</v>
      </c>
      <c r="D92" s="56" t="s">
        <v>145</v>
      </c>
      <c r="E92" s="56" t="s">
        <v>116</v>
      </c>
      <c r="F92" s="55">
        <v>5239.79</v>
      </c>
      <c r="G92" s="66">
        <f t="shared" si="6"/>
        <v>5030.1984000000002</v>
      </c>
      <c r="H92" s="142" t="s">
        <v>436</v>
      </c>
      <c r="I92" s="142">
        <f t="shared" si="7"/>
        <v>0</v>
      </c>
      <c r="J92" s="55">
        <f t="shared" si="8"/>
        <v>0</v>
      </c>
      <c r="K92" s="55"/>
      <c r="L92" s="55"/>
      <c r="M92" s="55"/>
      <c r="N92" s="134"/>
    </row>
    <row r="93" spans="1:14" x14ac:dyDescent="0.3">
      <c r="A93" s="56" t="s">
        <v>142</v>
      </c>
      <c r="B93" s="56">
        <v>15</v>
      </c>
      <c r="C93" s="57" t="s">
        <v>129</v>
      </c>
      <c r="D93" s="56" t="s">
        <v>157</v>
      </c>
      <c r="E93" s="56" t="s">
        <v>116</v>
      </c>
      <c r="F93" s="55">
        <v>5000</v>
      </c>
      <c r="G93" s="66">
        <f t="shared" si="6"/>
        <v>4800</v>
      </c>
      <c r="H93" s="142" t="s">
        <v>436</v>
      </c>
      <c r="I93" s="142">
        <f t="shared" si="7"/>
        <v>0</v>
      </c>
      <c r="J93" s="55">
        <f t="shared" si="8"/>
        <v>0</v>
      </c>
      <c r="K93" s="55"/>
      <c r="L93" s="55"/>
      <c r="M93" s="55"/>
      <c r="N93" s="134"/>
    </row>
    <row r="94" spans="1:14" x14ac:dyDescent="0.3">
      <c r="A94" s="56" t="s">
        <v>127</v>
      </c>
      <c r="B94" s="56">
        <v>15</v>
      </c>
      <c r="C94" s="57" t="s">
        <v>129</v>
      </c>
      <c r="D94" s="56" t="s">
        <v>156</v>
      </c>
      <c r="E94" s="56" t="s">
        <v>116</v>
      </c>
      <c r="F94" s="55">
        <v>5793.7999999999993</v>
      </c>
      <c r="G94" s="66">
        <f t="shared" si="6"/>
        <v>5562.0479999999989</v>
      </c>
      <c r="H94" s="142" t="s">
        <v>436</v>
      </c>
      <c r="I94" s="142">
        <f t="shared" si="7"/>
        <v>0</v>
      </c>
      <c r="J94" s="55">
        <f t="shared" si="8"/>
        <v>0</v>
      </c>
      <c r="K94" s="55"/>
      <c r="L94" s="55"/>
      <c r="M94" s="55"/>
      <c r="N94" s="134"/>
    </row>
    <row r="95" spans="1:14" x14ac:dyDescent="0.3">
      <c r="A95" s="56" t="s">
        <v>155</v>
      </c>
      <c r="B95" s="56">
        <v>15</v>
      </c>
      <c r="C95" s="57" t="s">
        <v>126</v>
      </c>
      <c r="D95" s="56" t="s">
        <v>154</v>
      </c>
      <c r="E95" s="56" t="s">
        <v>116</v>
      </c>
      <c r="F95" s="55">
        <v>6300</v>
      </c>
      <c r="G95" s="66">
        <f t="shared" si="6"/>
        <v>6048</v>
      </c>
      <c r="H95" s="142" t="s">
        <v>436</v>
      </c>
      <c r="I95" s="142">
        <f t="shared" si="7"/>
        <v>0</v>
      </c>
      <c r="J95" s="55">
        <f t="shared" si="8"/>
        <v>0</v>
      </c>
      <c r="K95" s="55"/>
      <c r="L95" s="55"/>
      <c r="M95" s="55"/>
      <c r="N95" s="134"/>
    </row>
    <row r="96" spans="1:14" x14ac:dyDescent="0.3">
      <c r="A96" s="116" t="s">
        <v>153</v>
      </c>
      <c r="B96" s="116">
        <v>16</v>
      </c>
      <c r="C96" s="117" t="s">
        <v>313</v>
      </c>
      <c r="D96" s="116" t="s">
        <v>152</v>
      </c>
      <c r="E96" s="116" t="s">
        <v>116</v>
      </c>
      <c r="F96" s="75">
        <v>4053.1033333333348</v>
      </c>
      <c r="G96" s="66">
        <f t="shared" si="6"/>
        <v>3890.9792000000011</v>
      </c>
      <c r="H96" s="142" t="s">
        <v>436</v>
      </c>
      <c r="I96" s="142">
        <f t="shared" si="7"/>
        <v>0</v>
      </c>
      <c r="J96" s="55">
        <f t="shared" si="8"/>
        <v>0</v>
      </c>
      <c r="K96" s="55"/>
      <c r="L96" s="55"/>
      <c r="M96" s="55"/>
      <c r="N96" s="134"/>
    </row>
    <row r="97" spans="1:14" x14ac:dyDescent="0.3">
      <c r="A97" s="56" t="s">
        <v>151</v>
      </c>
      <c r="B97" s="56">
        <v>16</v>
      </c>
      <c r="C97" s="57" t="s">
        <v>148</v>
      </c>
      <c r="D97" s="56" t="s">
        <v>150</v>
      </c>
      <c r="E97" s="56" t="s">
        <v>116</v>
      </c>
      <c r="F97" s="55">
        <v>3933.3333333333326</v>
      </c>
      <c r="G97" s="66">
        <f t="shared" si="6"/>
        <v>3775.9999999999991</v>
      </c>
      <c r="H97" s="142" t="s">
        <v>436</v>
      </c>
      <c r="I97" s="142">
        <f t="shared" si="7"/>
        <v>0</v>
      </c>
      <c r="J97" s="55">
        <f t="shared" si="8"/>
        <v>0</v>
      </c>
      <c r="K97" s="55"/>
      <c r="L97" s="55"/>
      <c r="M97" s="55"/>
      <c r="N97" s="134"/>
    </row>
    <row r="98" spans="1:14" x14ac:dyDescent="0.3">
      <c r="A98" s="56" t="s">
        <v>149</v>
      </c>
      <c r="B98" s="56">
        <v>16</v>
      </c>
      <c r="C98" s="57" t="s">
        <v>148</v>
      </c>
      <c r="D98" s="56" t="s">
        <v>147</v>
      </c>
      <c r="E98" s="56" t="s">
        <v>116</v>
      </c>
      <c r="F98" s="55">
        <v>5251</v>
      </c>
      <c r="G98" s="66">
        <f t="shared" si="6"/>
        <v>5040.96</v>
      </c>
      <c r="H98" s="142" t="s">
        <v>436</v>
      </c>
      <c r="I98" s="142">
        <f t="shared" si="7"/>
        <v>0</v>
      </c>
      <c r="J98" s="55">
        <f t="shared" si="8"/>
        <v>0</v>
      </c>
      <c r="K98" s="55"/>
      <c r="L98" s="55"/>
      <c r="M98" s="55"/>
      <c r="N98" s="134"/>
    </row>
    <row r="99" spans="1:14" x14ac:dyDescent="0.3">
      <c r="A99" s="56" t="s">
        <v>146</v>
      </c>
      <c r="B99" s="56">
        <v>16</v>
      </c>
      <c r="C99" s="57" t="s">
        <v>129</v>
      </c>
      <c r="D99" s="56" t="s">
        <v>145</v>
      </c>
      <c r="E99" s="56" t="s">
        <v>116</v>
      </c>
      <c r="F99" s="55">
        <v>5251</v>
      </c>
      <c r="G99" s="66">
        <f t="shared" si="6"/>
        <v>5040.96</v>
      </c>
      <c r="H99" s="142" t="s">
        <v>436</v>
      </c>
      <c r="I99" s="142">
        <f t="shared" si="7"/>
        <v>0</v>
      </c>
      <c r="J99" s="55">
        <f t="shared" si="8"/>
        <v>0</v>
      </c>
      <c r="K99" s="55"/>
      <c r="L99" s="55"/>
      <c r="M99" s="55"/>
      <c r="N99" s="134"/>
    </row>
    <row r="100" spans="1:14" x14ac:dyDescent="0.3">
      <c r="A100" s="56" t="s">
        <v>144</v>
      </c>
      <c r="B100" s="56">
        <v>16</v>
      </c>
      <c r="C100" s="57" t="s">
        <v>314</v>
      </c>
      <c r="D100" s="56" t="s">
        <v>143</v>
      </c>
      <c r="E100" s="56" t="s">
        <v>116</v>
      </c>
      <c r="F100" s="55">
        <v>4800</v>
      </c>
      <c r="G100" s="66">
        <f t="shared" si="6"/>
        <v>4608</v>
      </c>
      <c r="H100" s="142" t="s">
        <v>436</v>
      </c>
      <c r="I100" s="142">
        <f t="shared" si="7"/>
        <v>0</v>
      </c>
      <c r="J100" s="55">
        <f t="shared" si="8"/>
        <v>0</v>
      </c>
      <c r="K100" s="55"/>
      <c r="L100" s="55"/>
      <c r="M100" s="55"/>
      <c r="N100" s="134"/>
    </row>
    <row r="101" spans="1:14" x14ac:dyDescent="0.3">
      <c r="A101" s="116" t="s">
        <v>144</v>
      </c>
      <c r="B101" s="116">
        <v>16</v>
      </c>
      <c r="C101" s="117" t="s">
        <v>129</v>
      </c>
      <c r="D101" s="116" t="s">
        <v>143</v>
      </c>
      <c r="E101" s="116" t="s">
        <v>116</v>
      </c>
      <c r="F101" s="75">
        <v>4602</v>
      </c>
      <c r="G101" s="66">
        <f t="shared" si="6"/>
        <v>4417.92</v>
      </c>
      <c r="H101" s="142" t="s">
        <v>436</v>
      </c>
      <c r="I101" s="142">
        <f t="shared" si="7"/>
        <v>0</v>
      </c>
      <c r="J101" s="55">
        <f t="shared" si="8"/>
        <v>0</v>
      </c>
      <c r="K101" s="55"/>
      <c r="L101" s="55"/>
      <c r="M101" s="55"/>
      <c r="N101" s="134"/>
    </row>
    <row r="102" spans="1:14" x14ac:dyDescent="0.3">
      <c r="A102" s="116" t="s">
        <v>142</v>
      </c>
      <c r="B102" s="116">
        <v>16</v>
      </c>
      <c r="C102" s="117" t="s">
        <v>141</v>
      </c>
      <c r="D102" s="116" t="s">
        <v>140</v>
      </c>
      <c r="E102" s="116" t="s">
        <v>116</v>
      </c>
      <c r="F102" s="75">
        <v>5400.2699999999995</v>
      </c>
      <c r="G102" s="66">
        <f t="shared" si="6"/>
        <v>5184.2591999999995</v>
      </c>
      <c r="H102" s="142" t="s">
        <v>436</v>
      </c>
      <c r="I102" s="142">
        <f t="shared" si="7"/>
        <v>0</v>
      </c>
      <c r="J102" s="55">
        <f t="shared" si="8"/>
        <v>0</v>
      </c>
      <c r="K102" s="55"/>
      <c r="L102" s="55"/>
      <c r="M102" s="55"/>
      <c r="N102" s="134"/>
    </row>
    <row r="103" spans="1:14" x14ac:dyDescent="0.3">
      <c r="A103" s="56" t="s">
        <v>127</v>
      </c>
      <c r="B103" s="56">
        <v>16</v>
      </c>
      <c r="C103" s="57" t="s">
        <v>129</v>
      </c>
      <c r="D103" s="56" t="s">
        <v>117</v>
      </c>
      <c r="E103" s="56" t="s">
        <v>116</v>
      </c>
      <c r="F103" s="55">
        <v>5687.5999999999995</v>
      </c>
      <c r="G103" s="66">
        <f t="shared" si="6"/>
        <v>5460.0959999999995</v>
      </c>
      <c r="H103" s="142" t="s">
        <v>436</v>
      </c>
      <c r="I103" s="142">
        <f t="shared" si="7"/>
        <v>0</v>
      </c>
      <c r="J103" s="55">
        <f t="shared" si="8"/>
        <v>0</v>
      </c>
      <c r="K103" s="55"/>
      <c r="L103" s="55"/>
      <c r="M103" s="55"/>
      <c r="N103" s="134"/>
    </row>
    <row r="104" spans="1:14" x14ac:dyDescent="0.3">
      <c r="A104" s="56" t="s">
        <v>139</v>
      </c>
      <c r="B104" s="56">
        <v>16</v>
      </c>
      <c r="C104" s="57" t="s">
        <v>129</v>
      </c>
      <c r="D104" s="56" t="s">
        <v>138</v>
      </c>
      <c r="E104" s="56" t="s">
        <v>116</v>
      </c>
      <c r="F104" s="55">
        <v>7101.8518518518513</v>
      </c>
      <c r="G104" s="66">
        <f t="shared" si="6"/>
        <v>6817.7777777777774</v>
      </c>
      <c r="H104" s="142" t="s">
        <v>436</v>
      </c>
      <c r="I104" s="142">
        <f t="shared" si="7"/>
        <v>0</v>
      </c>
      <c r="J104" s="55">
        <f t="shared" si="8"/>
        <v>0</v>
      </c>
      <c r="K104" s="55"/>
      <c r="L104" s="55"/>
      <c r="M104" s="55"/>
      <c r="N104" s="134"/>
    </row>
    <row r="105" spans="1:14" x14ac:dyDescent="0.3">
      <c r="A105" s="56"/>
      <c r="B105" s="56"/>
      <c r="C105" s="57"/>
      <c r="D105" s="56"/>
      <c r="E105" s="56"/>
      <c r="F105" s="55"/>
      <c r="G105" s="164" t="s">
        <v>472</v>
      </c>
      <c r="H105" s="149">
        <v>5500</v>
      </c>
      <c r="I105" s="142"/>
      <c r="J105" s="55"/>
      <c r="K105" s="55"/>
      <c r="L105" s="55"/>
      <c r="M105" s="55"/>
      <c r="N105" s="134"/>
    </row>
    <row r="106" spans="1:14" x14ac:dyDescent="0.3">
      <c r="A106" s="56"/>
      <c r="B106" s="56"/>
      <c r="C106" s="57"/>
      <c r="D106" s="56"/>
      <c r="E106" s="56"/>
      <c r="F106" s="55"/>
      <c r="G106" s="164" t="s">
        <v>473</v>
      </c>
      <c r="H106" s="149">
        <v>5350</v>
      </c>
      <c r="I106" s="142"/>
      <c r="J106" s="55"/>
      <c r="K106" s="55"/>
      <c r="L106" s="55"/>
      <c r="M106" s="55"/>
      <c r="N106" s="134"/>
    </row>
    <row r="107" spans="1:14" x14ac:dyDescent="0.3">
      <c r="A107" s="56" t="s">
        <v>137</v>
      </c>
      <c r="B107" s="56">
        <v>17</v>
      </c>
      <c r="C107" s="57" t="s">
        <v>136</v>
      </c>
      <c r="D107" s="56" t="s">
        <v>135</v>
      </c>
      <c r="E107" s="56" t="s">
        <v>116</v>
      </c>
      <c r="F107" s="55">
        <v>5684.2074999999995</v>
      </c>
      <c r="G107" s="66">
        <f t="shared" si="6"/>
        <v>5456.8391999999994</v>
      </c>
      <c r="H107" s="142" t="s">
        <v>436</v>
      </c>
      <c r="I107" s="142">
        <f t="shared" si="7"/>
        <v>0</v>
      </c>
      <c r="J107" s="55">
        <f t="shared" si="8"/>
        <v>0</v>
      </c>
      <c r="K107" s="55"/>
      <c r="L107" s="55"/>
      <c r="M107" s="55"/>
      <c r="N107" s="134"/>
    </row>
    <row r="108" spans="1:14" x14ac:dyDescent="0.3">
      <c r="A108" s="116" t="s">
        <v>134</v>
      </c>
      <c r="B108" s="116">
        <v>17</v>
      </c>
      <c r="C108" s="117" t="s">
        <v>129</v>
      </c>
      <c r="D108" s="116" t="s">
        <v>133</v>
      </c>
      <c r="E108" s="116" t="s">
        <v>116</v>
      </c>
      <c r="F108" s="75">
        <v>7330.75</v>
      </c>
      <c r="G108" s="66">
        <f t="shared" si="6"/>
        <v>7037.5199999999995</v>
      </c>
      <c r="H108" s="142" t="s">
        <v>436</v>
      </c>
      <c r="I108" s="142">
        <f t="shared" si="7"/>
        <v>0</v>
      </c>
      <c r="J108" s="55">
        <f t="shared" si="8"/>
        <v>0</v>
      </c>
      <c r="K108" s="55"/>
      <c r="L108" s="55"/>
      <c r="M108" s="55"/>
      <c r="N108" s="134"/>
    </row>
    <row r="109" spans="1:14" x14ac:dyDescent="0.3">
      <c r="A109" s="56" t="s">
        <v>132</v>
      </c>
      <c r="B109" s="56">
        <v>17</v>
      </c>
      <c r="C109" s="57" t="s">
        <v>315</v>
      </c>
      <c r="D109" s="56" t="s">
        <v>131</v>
      </c>
      <c r="E109" s="56" t="s">
        <v>116</v>
      </c>
      <c r="F109" s="55">
        <v>6000.2999999999993</v>
      </c>
      <c r="G109" s="66">
        <f t="shared" si="6"/>
        <v>5760.2879999999986</v>
      </c>
      <c r="H109" s="142" t="s">
        <v>436</v>
      </c>
      <c r="I109" s="142">
        <f t="shared" si="7"/>
        <v>0</v>
      </c>
      <c r="J109" s="55">
        <f t="shared" si="8"/>
        <v>0</v>
      </c>
      <c r="K109" s="55"/>
      <c r="L109" s="55"/>
      <c r="M109" s="55"/>
      <c r="N109" s="134"/>
    </row>
    <row r="110" spans="1:14" x14ac:dyDescent="0.3">
      <c r="A110" s="56" t="s">
        <v>130</v>
      </c>
      <c r="B110" s="56">
        <v>17</v>
      </c>
      <c r="C110" s="57" t="s">
        <v>314</v>
      </c>
      <c r="D110" s="56" t="s">
        <v>117</v>
      </c>
      <c r="E110" s="56" t="s">
        <v>116</v>
      </c>
      <c r="F110" s="55">
        <v>7200.0355</v>
      </c>
      <c r="G110" s="66">
        <f t="shared" si="6"/>
        <v>6912.0340799999994</v>
      </c>
      <c r="H110" s="142" t="s">
        <v>436</v>
      </c>
      <c r="I110" s="142">
        <f t="shared" si="7"/>
        <v>0</v>
      </c>
      <c r="J110" s="55">
        <f t="shared" si="8"/>
        <v>0</v>
      </c>
      <c r="K110" s="55"/>
      <c r="L110" s="55"/>
      <c r="M110" s="55"/>
      <c r="N110" s="134"/>
    </row>
    <row r="111" spans="1:14" x14ac:dyDescent="0.3">
      <c r="A111" s="56" t="s">
        <v>130</v>
      </c>
      <c r="B111" s="56">
        <v>17</v>
      </c>
      <c r="C111" s="57" t="s">
        <v>129</v>
      </c>
      <c r="D111" s="56" t="s">
        <v>128</v>
      </c>
      <c r="E111" s="56" t="s">
        <v>116</v>
      </c>
      <c r="F111" s="55">
        <v>7000</v>
      </c>
      <c r="G111" s="66">
        <f t="shared" si="6"/>
        <v>6720</v>
      </c>
      <c r="H111" s="55" t="s">
        <v>456</v>
      </c>
      <c r="I111" s="55">
        <f>K111*5700</f>
        <v>0</v>
      </c>
      <c r="J111" s="55">
        <f t="shared" si="8"/>
        <v>0</v>
      </c>
      <c r="K111" s="55"/>
      <c r="L111" s="55"/>
      <c r="M111" s="55"/>
      <c r="N111" s="134"/>
    </row>
    <row r="112" spans="1:14" x14ac:dyDescent="0.3">
      <c r="A112" s="56" t="s">
        <v>127</v>
      </c>
      <c r="B112" s="56">
        <v>17</v>
      </c>
      <c r="C112" s="57" t="s">
        <v>126</v>
      </c>
      <c r="D112" s="56" t="s">
        <v>125</v>
      </c>
      <c r="E112" s="56" t="s">
        <v>116</v>
      </c>
      <c r="F112" s="55">
        <v>8413.4</v>
      </c>
      <c r="G112" s="66">
        <f t="shared" si="6"/>
        <v>8076.8639999999996</v>
      </c>
      <c r="H112" s="142" t="s">
        <v>436</v>
      </c>
      <c r="I112" s="142">
        <f t="shared" si="7"/>
        <v>0</v>
      </c>
      <c r="J112" s="55">
        <f t="shared" si="8"/>
        <v>0</v>
      </c>
      <c r="K112" s="55"/>
      <c r="L112" s="55"/>
      <c r="M112" s="55"/>
      <c r="N112" s="134"/>
    </row>
    <row r="113" spans="1:14" x14ac:dyDescent="0.3">
      <c r="A113" s="56" t="s">
        <v>124</v>
      </c>
      <c r="B113" s="56">
        <v>17</v>
      </c>
      <c r="C113" s="57" t="s">
        <v>314</v>
      </c>
      <c r="D113" s="56" t="s">
        <v>123</v>
      </c>
      <c r="E113" s="56" t="s">
        <v>116</v>
      </c>
      <c r="F113" s="55">
        <v>8799.9974999999995</v>
      </c>
      <c r="G113" s="66">
        <f t="shared" si="6"/>
        <v>8447.9975999999988</v>
      </c>
      <c r="H113" s="142" t="s">
        <v>436</v>
      </c>
      <c r="I113" s="142">
        <f t="shared" si="7"/>
        <v>0</v>
      </c>
      <c r="J113" s="55">
        <f t="shared" si="8"/>
        <v>0</v>
      </c>
      <c r="K113" s="55"/>
      <c r="L113" s="55"/>
      <c r="M113" s="55"/>
      <c r="N113" s="134"/>
    </row>
    <row r="114" spans="1:14" x14ac:dyDescent="0.3">
      <c r="A114" s="56" t="s">
        <v>122</v>
      </c>
      <c r="B114" s="56">
        <v>18</v>
      </c>
      <c r="C114" s="57" t="s">
        <v>316</v>
      </c>
      <c r="D114" s="56" t="s">
        <v>121</v>
      </c>
      <c r="E114" s="56" t="s">
        <v>116</v>
      </c>
      <c r="F114" s="55">
        <v>8333.75</v>
      </c>
      <c r="G114" s="66">
        <f t="shared" si="6"/>
        <v>8000.4</v>
      </c>
      <c r="H114" s="142" t="s">
        <v>436</v>
      </c>
      <c r="I114" s="142">
        <f t="shared" si="7"/>
        <v>0</v>
      </c>
      <c r="J114" s="55">
        <f t="shared" si="8"/>
        <v>0</v>
      </c>
      <c r="K114" s="55"/>
      <c r="L114" s="55"/>
      <c r="M114" s="55"/>
      <c r="N114" s="134"/>
    </row>
    <row r="115" spans="1:14" x14ac:dyDescent="0.3">
      <c r="A115" s="56" t="s">
        <v>120</v>
      </c>
      <c r="B115" s="56">
        <v>18</v>
      </c>
      <c r="C115" s="57" t="s">
        <v>314</v>
      </c>
      <c r="D115" s="56" t="s">
        <v>119</v>
      </c>
      <c r="E115" s="56" t="s">
        <v>116</v>
      </c>
      <c r="F115" s="55">
        <v>7132.44</v>
      </c>
      <c r="G115" s="66">
        <f t="shared" si="6"/>
        <v>6847.1423999999997</v>
      </c>
      <c r="H115" s="142" t="s">
        <v>436</v>
      </c>
      <c r="I115" s="142">
        <f t="shared" si="7"/>
        <v>0</v>
      </c>
      <c r="J115" s="55">
        <f t="shared" si="8"/>
        <v>0</v>
      </c>
      <c r="K115" s="55"/>
      <c r="L115" s="55"/>
      <c r="M115" s="55"/>
      <c r="N115" s="134"/>
    </row>
    <row r="116" spans="1:14" x14ac:dyDescent="0.3">
      <c r="A116" s="116" t="s">
        <v>118</v>
      </c>
      <c r="B116" s="116">
        <v>18</v>
      </c>
      <c r="C116" s="117" t="s">
        <v>314</v>
      </c>
      <c r="D116" s="116" t="s">
        <v>117</v>
      </c>
      <c r="E116" s="116" t="s">
        <v>116</v>
      </c>
      <c r="F116" s="75">
        <v>9300.17</v>
      </c>
      <c r="G116" s="66">
        <f t="shared" si="6"/>
        <v>8928.1631999999991</v>
      </c>
      <c r="H116" s="142" t="s">
        <v>436</v>
      </c>
      <c r="I116" s="142">
        <f t="shared" si="7"/>
        <v>0</v>
      </c>
      <c r="J116" s="55">
        <f t="shared" si="8"/>
        <v>0</v>
      </c>
      <c r="K116" s="55"/>
      <c r="L116" s="55"/>
      <c r="M116" s="55"/>
      <c r="N116" s="134"/>
    </row>
    <row r="117" spans="1:14" x14ac:dyDescent="0.3">
      <c r="A117" s="114" t="s">
        <v>130</v>
      </c>
      <c r="B117" s="116">
        <v>17</v>
      </c>
      <c r="C117" s="117" t="s">
        <v>419</v>
      </c>
      <c r="D117" s="116" t="s">
        <v>117</v>
      </c>
      <c r="E117" s="116" t="s">
        <v>116</v>
      </c>
      <c r="F117" s="75">
        <v>7500</v>
      </c>
      <c r="G117" s="66">
        <f t="shared" si="6"/>
        <v>7200</v>
      </c>
      <c r="H117" s="75" t="s">
        <v>457</v>
      </c>
      <c r="I117" s="75">
        <f>K117*6200</f>
        <v>0</v>
      </c>
      <c r="J117" s="55">
        <f t="shared" si="8"/>
        <v>0</v>
      </c>
      <c r="K117" s="55"/>
      <c r="L117" s="55"/>
      <c r="M117" s="55"/>
      <c r="N117" s="134"/>
    </row>
    <row r="118" spans="1:14" x14ac:dyDescent="0.3">
      <c r="A118" s="114" t="s">
        <v>120</v>
      </c>
      <c r="B118" s="116">
        <v>18</v>
      </c>
      <c r="C118" s="117" t="s">
        <v>419</v>
      </c>
      <c r="D118" s="116" t="s">
        <v>423</v>
      </c>
      <c r="E118" s="116" t="s">
        <v>116</v>
      </c>
      <c r="F118" s="75">
        <v>7632</v>
      </c>
      <c r="G118" s="66">
        <f t="shared" si="6"/>
        <v>7326.7199999999993</v>
      </c>
      <c r="H118" s="142" t="s">
        <v>436</v>
      </c>
      <c r="I118" s="142">
        <f t="shared" si="7"/>
        <v>0</v>
      </c>
      <c r="J118" s="55">
        <f t="shared" si="8"/>
        <v>0</v>
      </c>
      <c r="K118" s="55"/>
      <c r="L118" s="55"/>
      <c r="M118" s="55"/>
      <c r="N118" s="134"/>
    </row>
    <row r="119" spans="1:14" x14ac:dyDescent="0.3">
      <c r="A119" s="114" t="s">
        <v>146</v>
      </c>
      <c r="B119" s="116">
        <v>16</v>
      </c>
      <c r="C119" s="117" t="s">
        <v>419</v>
      </c>
      <c r="D119" s="116" t="s">
        <v>424</v>
      </c>
      <c r="E119" s="116" t="s">
        <v>116</v>
      </c>
      <c r="F119" s="75">
        <v>5440</v>
      </c>
      <c r="G119" s="66">
        <f t="shared" si="6"/>
        <v>5222.3999999999996</v>
      </c>
      <c r="H119" s="142" t="s">
        <v>436</v>
      </c>
      <c r="I119" s="142">
        <f t="shared" si="7"/>
        <v>0</v>
      </c>
      <c r="J119" s="55">
        <f t="shared" si="8"/>
        <v>0</v>
      </c>
      <c r="K119" s="55"/>
      <c r="L119" s="55"/>
      <c r="M119" s="55"/>
      <c r="N119" s="134"/>
    </row>
    <row r="120" spans="1:14" x14ac:dyDescent="0.3">
      <c r="A120" s="114" t="s">
        <v>134</v>
      </c>
      <c r="B120" s="116">
        <v>17</v>
      </c>
      <c r="C120" s="117" t="s">
        <v>419</v>
      </c>
      <c r="D120" s="116" t="s">
        <v>133</v>
      </c>
      <c r="E120" s="116" t="s">
        <v>116</v>
      </c>
      <c r="F120" s="75">
        <v>7530</v>
      </c>
      <c r="G120" s="66">
        <f t="shared" si="6"/>
        <v>7228.8</v>
      </c>
      <c r="H120" s="142" t="s">
        <v>436</v>
      </c>
      <c r="I120" s="142">
        <f t="shared" si="7"/>
        <v>0</v>
      </c>
      <c r="J120" s="55">
        <f t="shared" si="8"/>
        <v>0</v>
      </c>
      <c r="K120" s="55"/>
      <c r="L120" s="55"/>
      <c r="M120" s="55"/>
      <c r="N120" s="134"/>
    </row>
    <row r="121" spans="1:14" x14ac:dyDescent="0.3">
      <c r="A121" s="114" t="s">
        <v>420</v>
      </c>
      <c r="B121" s="116">
        <v>20</v>
      </c>
      <c r="C121" s="117" t="s">
        <v>141</v>
      </c>
      <c r="D121" s="116" t="s">
        <v>121</v>
      </c>
      <c r="E121" s="116" t="s">
        <v>116</v>
      </c>
      <c r="F121" s="75">
        <v>7500</v>
      </c>
      <c r="G121" s="66">
        <f t="shared" si="6"/>
        <v>7200</v>
      </c>
      <c r="H121" s="75" t="s">
        <v>458</v>
      </c>
      <c r="I121" s="75">
        <f>K121*6500</f>
        <v>0</v>
      </c>
      <c r="J121" s="55">
        <f t="shared" si="8"/>
        <v>0</v>
      </c>
      <c r="K121" s="55"/>
      <c r="L121" s="55"/>
      <c r="M121" s="55"/>
      <c r="N121" s="134"/>
    </row>
    <row r="122" spans="1:14" x14ac:dyDescent="0.3">
      <c r="A122" s="114"/>
      <c r="B122" s="116"/>
      <c r="C122" s="117"/>
      <c r="D122" s="116"/>
      <c r="E122" s="116"/>
      <c r="F122" s="75"/>
      <c r="G122" s="164" t="s">
        <v>462</v>
      </c>
      <c r="H122" s="149">
        <v>5800</v>
      </c>
      <c r="I122" s="75"/>
      <c r="J122" s="55"/>
      <c r="K122" s="55"/>
      <c r="L122" s="55"/>
      <c r="M122" s="55"/>
      <c r="N122" s="134"/>
    </row>
    <row r="123" spans="1:14" x14ac:dyDescent="0.3">
      <c r="A123" s="114"/>
      <c r="B123" s="116"/>
      <c r="C123" s="117"/>
      <c r="D123" s="116"/>
      <c r="E123" s="116"/>
      <c r="F123" s="75"/>
      <c r="G123" s="164" t="s">
        <v>460</v>
      </c>
      <c r="H123" s="149">
        <v>5600</v>
      </c>
      <c r="I123" s="75"/>
      <c r="J123" s="55"/>
      <c r="K123" s="55"/>
      <c r="L123" s="55"/>
      <c r="M123" s="55"/>
      <c r="N123" s="134"/>
    </row>
    <row r="124" spans="1:14" x14ac:dyDescent="0.3">
      <c r="A124" s="116" t="s">
        <v>115</v>
      </c>
      <c r="B124" s="116" t="s">
        <v>112</v>
      </c>
      <c r="C124" s="117" t="s">
        <v>438</v>
      </c>
      <c r="D124" s="116" t="s">
        <v>114</v>
      </c>
      <c r="E124" s="116" t="s">
        <v>97</v>
      </c>
      <c r="F124" s="75">
        <v>3321</v>
      </c>
      <c r="G124" s="164">
        <f t="shared" si="6"/>
        <v>3188.16</v>
      </c>
      <c r="H124" s="149" t="s">
        <v>436</v>
      </c>
      <c r="I124" s="149">
        <f t="shared" si="7"/>
        <v>0</v>
      </c>
      <c r="J124" s="55">
        <f t="shared" si="8"/>
        <v>0</v>
      </c>
      <c r="K124" s="55"/>
      <c r="L124" s="55"/>
      <c r="M124" s="55"/>
      <c r="N124" s="134"/>
    </row>
    <row r="125" spans="1:14" x14ac:dyDescent="0.3">
      <c r="A125" s="116"/>
      <c r="B125" s="116"/>
      <c r="C125" s="66" t="s">
        <v>476</v>
      </c>
      <c r="D125" s="116"/>
      <c r="E125" s="116"/>
      <c r="F125" s="75"/>
      <c r="G125" s="164" t="s">
        <v>462</v>
      </c>
      <c r="H125" s="149">
        <v>3000</v>
      </c>
      <c r="I125" s="149"/>
      <c r="J125" s="55"/>
      <c r="K125" s="55"/>
      <c r="L125" s="55"/>
      <c r="M125" s="55"/>
      <c r="N125" s="134"/>
    </row>
    <row r="126" spans="1:14" x14ac:dyDescent="0.3">
      <c r="A126" s="116"/>
      <c r="B126" s="116"/>
      <c r="C126" s="66" t="s">
        <v>476</v>
      </c>
      <c r="D126" s="116"/>
      <c r="E126" s="116"/>
      <c r="F126" s="75"/>
      <c r="G126" s="164" t="s">
        <v>460</v>
      </c>
      <c r="H126" s="149">
        <v>2950</v>
      </c>
      <c r="I126" s="149"/>
      <c r="J126" s="55"/>
      <c r="K126" s="55"/>
      <c r="L126" s="55"/>
      <c r="M126" s="55"/>
      <c r="N126" s="134"/>
    </row>
    <row r="127" spans="1:14" x14ac:dyDescent="0.3">
      <c r="A127" s="116"/>
      <c r="B127" s="116"/>
      <c r="C127" s="66" t="s">
        <v>476</v>
      </c>
      <c r="D127" s="116"/>
      <c r="E127" s="116"/>
      <c r="F127" s="75"/>
      <c r="G127" s="164" t="s">
        <v>453</v>
      </c>
      <c r="H127" s="149">
        <v>2900</v>
      </c>
      <c r="I127" s="149"/>
      <c r="J127" s="55"/>
      <c r="K127" s="55"/>
      <c r="L127" s="55"/>
      <c r="M127" s="55"/>
      <c r="N127" s="134"/>
    </row>
    <row r="128" spans="1:14" x14ac:dyDescent="0.3">
      <c r="A128" s="196" t="s">
        <v>467</v>
      </c>
      <c r="B128" s="116" t="s">
        <v>112</v>
      </c>
      <c r="C128" s="195" t="s">
        <v>464</v>
      </c>
      <c r="D128" s="116" t="s">
        <v>114</v>
      </c>
      <c r="E128" s="116" t="s">
        <v>97</v>
      </c>
      <c r="F128" s="75">
        <v>3321</v>
      </c>
      <c r="G128" s="164">
        <f t="shared" ref="G128" si="9">F128*0.96</f>
        <v>3188.16</v>
      </c>
      <c r="H128" s="149" t="s">
        <v>436</v>
      </c>
      <c r="I128" s="149"/>
      <c r="J128" s="55"/>
      <c r="K128" s="55"/>
      <c r="L128" s="55"/>
      <c r="M128" s="55"/>
      <c r="N128" s="134"/>
    </row>
    <row r="129" spans="1:14" x14ac:dyDescent="0.3">
      <c r="A129" s="196"/>
      <c r="B129" s="116"/>
      <c r="C129" s="66" t="s">
        <v>476</v>
      </c>
      <c r="D129" s="116"/>
      <c r="E129" s="116"/>
      <c r="F129" s="75"/>
      <c r="G129" s="164" t="s">
        <v>462</v>
      </c>
      <c r="H129" s="149">
        <v>2950</v>
      </c>
      <c r="I129" s="149"/>
      <c r="J129" s="55"/>
      <c r="K129" s="55"/>
      <c r="L129" s="55"/>
      <c r="M129" s="55"/>
      <c r="N129" s="134"/>
    </row>
    <row r="130" spans="1:14" x14ac:dyDescent="0.3">
      <c r="A130" s="196"/>
      <c r="B130" s="116"/>
      <c r="C130" s="66" t="s">
        <v>476</v>
      </c>
      <c r="D130" s="116"/>
      <c r="E130" s="116"/>
      <c r="F130" s="75"/>
      <c r="G130" s="164" t="s">
        <v>460</v>
      </c>
      <c r="H130" s="149">
        <v>2900</v>
      </c>
      <c r="I130" s="149"/>
      <c r="J130" s="55"/>
      <c r="K130" s="55"/>
      <c r="L130" s="55"/>
      <c r="M130" s="55"/>
      <c r="N130" s="134"/>
    </row>
    <row r="131" spans="1:14" x14ac:dyDescent="0.3">
      <c r="A131" s="196"/>
      <c r="B131" s="116"/>
      <c r="C131" s="66" t="s">
        <v>476</v>
      </c>
      <c r="D131" s="116"/>
      <c r="E131" s="116"/>
      <c r="F131" s="75"/>
      <c r="G131" s="164" t="s">
        <v>453</v>
      </c>
      <c r="H131" s="149">
        <v>2850</v>
      </c>
      <c r="I131" s="149"/>
      <c r="J131" s="55"/>
      <c r="K131" s="55"/>
      <c r="L131" s="55"/>
      <c r="M131" s="55"/>
      <c r="N131" s="134"/>
    </row>
    <row r="132" spans="1:14" x14ac:dyDescent="0.3">
      <c r="A132" s="196" t="s">
        <v>465</v>
      </c>
      <c r="B132" s="116" t="s">
        <v>112</v>
      </c>
      <c r="C132" s="197" t="s">
        <v>466</v>
      </c>
      <c r="D132" s="116" t="s">
        <v>114</v>
      </c>
      <c r="E132" s="116" t="s">
        <v>97</v>
      </c>
      <c r="F132" s="75">
        <v>3321</v>
      </c>
      <c r="G132" s="164">
        <f t="shared" ref="G132" si="10">F132*0.96</f>
        <v>3188.16</v>
      </c>
      <c r="H132" s="149" t="s">
        <v>468</v>
      </c>
      <c r="I132" s="149"/>
      <c r="J132" s="55"/>
      <c r="K132" s="55"/>
      <c r="L132" s="55"/>
      <c r="M132" s="55"/>
      <c r="N132" s="134"/>
    </row>
    <row r="133" spans="1:14" x14ac:dyDescent="0.3">
      <c r="A133" s="116" t="s">
        <v>113</v>
      </c>
      <c r="B133" s="116" t="s">
        <v>112</v>
      </c>
      <c r="C133" s="117" t="s">
        <v>438</v>
      </c>
      <c r="D133" s="116" t="s">
        <v>111</v>
      </c>
      <c r="E133" s="116" t="s">
        <v>97</v>
      </c>
      <c r="F133" s="75">
        <v>3500</v>
      </c>
      <c r="G133" s="164">
        <f t="shared" si="6"/>
        <v>3360</v>
      </c>
      <c r="H133" s="149" t="s">
        <v>436</v>
      </c>
      <c r="I133" s="149">
        <f t="shared" si="7"/>
        <v>0</v>
      </c>
      <c r="J133" s="55">
        <f t="shared" si="8"/>
        <v>0</v>
      </c>
      <c r="K133" s="55"/>
      <c r="L133" s="55"/>
      <c r="M133" s="55"/>
      <c r="N133" s="134"/>
    </row>
    <row r="134" spans="1:14" x14ac:dyDescent="0.3">
      <c r="A134" s="196" t="s">
        <v>469</v>
      </c>
      <c r="B134" s="116" t="s">
        <v>112</v>
      </c>
      <c r="C134" s="195" t="s">
        <v>464</v>
      </c>
      <c r="D134" s="116" t="s">
        <v>111</v>
      </c>
      <c r="E134" s="116" t="s">
        <v>97</v>
      </c>
      <c r="F134" s="75">
        <v>3500</v>
      </c>
      <c r="G134" s="164">
        <f t="shared" ref="G134" si="11">F134*0.96</f>
        <v>3360</v>
      </c>
      <c r="H134" s="198" t="s">
        <v>470</v>
      </c>
      <c r="I134" s="149"/>
      <c r="J134" s="55"/>
      <c r="K134" s="55"/>
      <c r="L134" s="55"/>
      <c r="M134" s="55"/>
      <c r="N134" s="134"/>
    </row>
    <row r="135" spans="1:14" x14ac:dyDescent="0.3">
      <c r="A135" s="116" t="s">
        <v>110</v>
      </c>
      <c r="B135" s="116" t="s">
        <v>105</v>
      </c>
      <c r="C135" s="117" t="s">
        <v>438</v>
      </c>
      <c r="D135" s="116" t="s">
        <v>104</v>
      </c>
      <c r="E135" s="116" t="s">
        <v>97</v>
      </c>
      <c r="F135" s="75">
        <v>4370.3703703703695</v>
      </c>
      <c r="G135" s="164">
        <f t="shared" si="6"/>
        <v>4195.5555555555547</v>
      </c>
      <c r="H135" s="149" t="s">
        <v>436</v>
      </c>
      <c r="I135" s="149">
        <f t="shared" si="7"/>
        <v>0</v>
      </c>
      <c r="J135" s="55">
        <f t="shared" si="8"/>
        <v>0</v>
      </c>
      <c r="K135" s="55"/>
      <c r="L135" s="55"/>
      <c r="M135" s="55"/>
      <c r="N135" s="134"/>
    </row>
    <row r="136" spans="1:14" x14ac:dyDescent="0.3">
      <c r="A136" s="196" t="s">
        <v>463</v>
      </c>
      <c r="B136" s="116" t="s">
        <v>105</v>
      </c>
      <c r="C136" s="195" t="s">
        <v>464</v>
      </c>
      <c r="D136" s="116" t="s">
        <v>104</v>
      </c>
      <c r="E136" s="116" t="s">
        <v>97</v>
      </c>
      <c r="F136" s="75">
        <v>4371.3703703703704</v>
      </c>
      <c r="G136" s="164">
        <f t="shared" ref="G136" si="12">F136*0.96</f>
        <v>4196.5155555555557</v>
      </c>
      <c r="H136" s="149" t="s">
        <v>436</v>
      </c>
      <c r="I136" s="149"/>
      <c r="J136" s="55"/>
      <c r="K136" s="55"/>
      <c r="L136" s="55"/>
      <c r="M136" s="55"/>
      <c r="N136" s="134"/>
    </row>
    <row r="137" spans="1:14" x14ac:dyDescent="0.3">
      <c r="A137" s="196"/>
      <c r="B137" s="116"/>
      <c r="C137" s="66" t="s">
        <v>476</v>
      </c>
      <c r="D137" s="116"/>
      <c r="E137" s="116"/>
      <c r="F137" s="75"/>
      <c r="G137" s="164" t="s">
        <v>462</v>
      </c>
      <c r="H137" s="149">
        <v>3600</v>
      </c>
      <c r="I137" s="149"/>
      <c r="J137" s="55"/>
      <c r="K137" s="55"/>
      <c r="L137" s="55"/>
      <c r="M137" s="55"/>
      <c r="N137" s="134"/>
    </row>
    <row r="138" spans="1:14" x14ac:dyDescent="0.3">
      <c r="A138" s="196"/>
      <c r="B138" s="116"/>
      <c r="C138" s="66" t="s">
        <v>476</v>
      </c>
      <c r="D138" s="116"/>
      <c r="E138" s="116"/>
      <c r="F138" s="75"/>
      <c r="G138" s="164" t="s">
        <v>460</v>
      </c>
      <c r="H138" s="149">
        <v>3500</v>
      </c>
      <c r="I138" s="149"/>
      <c r="J138" s="55"/>
      <c r="K138" s="55"/>
      <c r="L138" s="55"/>
      <c r="M138" s="55"/>
      <c r="N138" s="134"/>
    </row>
    <row r="139" spans="1:14" x14ac:dyDescent="0.3">
      <c r="A139" s="196"/>
      <c r="B139" s="116"/>
      <c r="C139" s="66" t="s">
        <v>476</v>
      </c>
      <c r="D139" s="116"/>
      <c r="E139" s="116"/>
      <c r="F139" s="75"/>
      <c r="G139" s="164" t="s">
        <v>453</v>
      </c>
      <c r="H139" s="149">
        <v>3400</v>
      </c>
      <c r="I139" s="149"/>
      <c r="J139" s="55"/>
      <c r="K139" s="55"/>
      <c r="L139" s="55"/>
      <c r="M139" s="55"/>
      <c r="N139" s="134"/>
    </row>
    <row r="140" spans="1:14" x14ac:dyDescent="0.3">
      <c r="A140" s="192" t="s">
        <v>463</v>
      </c>
      <c r="B140" s="116" t="s">
        <v>105</v>
      </c>
      <c r="C140" s="1" t="s">
        <v>466</v>
      </c>
      <c r="D140" s="116" t="s">
        <v>104</v>
      </c>
      <c r="E140" s="116" t="s">
        <v>97</v>
      </c>
      <c r="F140" s="75">
        <v>4371.3703703703704</v>
      </c>
      <c r="G140" s="164">
        <f t="shared" ref="G140" si="13">F140*0.96</f>
        <v>4196.5155555555557</v>
      </c>
      <c r="H140" s="149" t="s">
        <v>436</v>
      </c>
      <c r="I140" s="149"/>
      <c r="J140" s="55"/>
      <c r="K140" s="55"/>
      <c r="L140" s="55"/>
      <c r="M140" s="55"/>
      <c r="N140" s="134"/>
    </row>
    <row r="141" spans="1:14" s="163" customFormat="1" x14ac:dyDescent="0.3">
      <c r="A141" s="116" t="s">
        <v>109</v>
      </c>
      <c r="B141" s="116">
        <v>15</v>
      </c>
      <c r="C141" s="117" t="s">
        <v>438</v>
      </c>
      <c r="D141" s="116" t="s">
        <v>104</v>
      </c>
      <c r="E141" s="116" t="s">
        <v>97</v>
      </c>
      <c r="F141" s="75">
        <v>4695.2199999999993</v>
      </c>
      <c r="G141" s="164">
        <f t="shared" ref="G141:G143" si="14">F141*0.96</f>
        <v>4507.4111999999996</v>
      </c>
      <c r="H141" s="149" t="s">
        <v>436</v>
      </c>
      <c r="I141" s="149">
        <f t="shared" si="7"/>
        <v>0</v>
      </c>
      <c r="J141" s="161">
        <f t="shared" si="8"/>
        <v>0</v>
      </c>
      <c r="K141" s="161"/>
      <c r="L141" s="161"/>
      <c r="M141" s="161"/>
      <c r="N141" s="162"/>
    </row>
    <row r="142" spans="1:14" x14ac:dyDescent="0.3">
      <c r="A142" s="116" t="s">
        <v>108</v>
      </c>
      <c r="B142" s="116" t="s">
        <v>105</v>
      </c>
      <c r="C142" s="117" t="s">
        <v>438</v>
      </c>
      <c r="D142" s="116" t="s">
        <v>107</v>
      </c>
      <c r="E142" s="116" t="s">
        <v>97</v>
      </c>
      <c r="F142" s="75">
        <v>4000</v>
      </c>
      <c r="G142" s="164">
        <f t="shared" si="14"/>
        <v>3840</v>
      </c>
      <c r="H142" s="149" t="s">
        <v>436</v>
      </c>
      <c r="I142" s="149">
        <f t="shared" si="7"/>
        <v>0</v>
      </c>
      <c r="J142" s="55">
        <f t="shared" si="8"/>
        <v>0</v>
      </c>
      <c r="K142" s="55"/>
      <c r="L142" s="55"/>
      <c r="M142" s="55"/>
      <c r="N142" s="134"/>
    </row>
    <row r="143" spans="1:14" x14ac:dyDescent="0.3">
      <c r="A143" s="116" t="s">
        <v>106</v>
      </c>
      <c r="B143" s="116" t="s">
        <v>105</v>
      </c>
      <c r="C143" s="117" t="s">
        <v>438</v>
      </c>
      <c r="D143" s="116" t="s">
        <v>104</v>
      </c>
      <c r="E143" s="116" t="s">
        <v>97</v>
      </c>
      <c r="F143" s="75">
        <v>4200</v>
      </c>
      <c r="G143" s="164">
        <f t="shared" si="14"/>
        <v>4032</v>
      </c>
      <c r="H143" s="149" t="s">
        <v>436</v>
      </c>
      <c r="I143" s="149">
        <f t="shared" si="7"/>
        <v>0</v>
      </c>
      <c r="J143" s="55">
        <f t="shared" si="8"/>
        <v>0</v>
      </c>
      <c r="K143" s="55"/>
      <c r="L143" s="55"/>
      <c r="M143" s="55"/>
      <c r="N143" s="134"/>
    </row>
    <row r="144" spans="1:14" x14ac:dyDescent="0.3">
      <c r="A144" s="56" t="s">
        <v>103</v>
      </c>
      <c r="B144" s="56" t="s">
        <v>100</v>
      </c>
      <c r="C144" s="57" t="s">
        <v>439</v>
      </c>
      <c r="D144" s="56" t="s">
        <v>102</v>
      </c>
      <c r="E144" s="56" t="s">
        <v>97</v>
      </c>
      <c r="F144" s="55">
        <v>4807.4074074074069</v>
      </c>
      <c r="G144" s="66">
        <f t="shared" ref="G144:G145" si="15">F144*0.96</f>
        <v>4615.1111111111104</v>
      </c>
      <c r="H144" s="142" t="s">
        <v>436</v>
      </c>
      <c r="I144" s="142">
        <f t="shared" si="7"/>
        <v>0</v>
      </c>
      <c r="J144" s="55">
        <f t="shared" si="8"/>
        <v>0</v>
      </c>
      <c r="K144" s="55"/>
      <c r="L144" s="55"/>
      <c r="M144" s="55"/>
      <c r="N144" s="134"/>
    </row>
    <row r="145" spans="1:14" x14ac:dyDescent="0.3">
      <c r="A145" s="56" t="s">
        <v>101</v>
      </c>
      <c r="B145" s="56" t="s">
        <v>100</v>
      </c>
      <c r="C145" s="57" t="s">
        <v>438</v>
      </c>
      <c r="D145" s="56" t="s">
        <v>440</v>
      </c>
      <c r="E145" s="56" t="s">
        <v>97</v>
      </c>
      <c r="F145" s="55">
        <v>4916.6666666666661</v>
      </c>
      <c r="G145" s="66">
        <f t="shared" si="15"/>
        <v>4719.9999999999991</v>
      </c>
      <c r="H145" s="142" t="s">
        <v>436</v>
      </c>
      <c r="I145" s="142">
        <f t="shared" si="7"/>
        <v>0</v>
      </c>
      <c r="J145" s="55">
        <f t="shared" si="8"/>
        <v>0</v>
      </c>
      <c r="K145" s="55"/>
      <c r="L145" s="55"/>
      <c r="M145" s="55"/>
      <c r="N145" s="134"/>
    </row>
    <row r="146" spans="1:14" x14ac:dyDescent="0.3">
      <c r="A146" s="217" t="s">
        <v>96</v>
      </c>
      <c r="B146" s="218"/>
      <c r="C146" s="218"/>
      <c r="D146" s="218"/>
      <c r="E146" s="218"/>
      <c r="F146" s="219"/>
      <c r="G146" s="181"/>
      <c r="H146" s="125"/>
      <c r="I146" s="186">
        <f>SUM(I88:I145)</f>
        <v>0</v>
      </c>
      <c r="J146" s="186">
        <f>SUM(J88:J145)</f>
        <v>0</v>
      </c>
      <c r="K146" s="6"/>
      <c r="L146" s="6"/>
      <c r="M146" s="6"/>
      <c r="N146" s="138"/>
    </row>
    <row r="147" spans="1:14" x14ac:dyDescent="0.3">
      <c r="A147" s="217" t="s">
        <v>95</v>
      </c>
      <c r="B147" s="218"/>
      <c r="C147" s="218"/>
      <c r="D147" s="218"/>
      <c r="E147" s="218"/>
      <c r="F147" s="219"/>
      <c r="G147" s="181"/>
      <c r="H147" s="125"/>
      <c r="I147" s="186">
        <f>I146+I86</f>
        <v>0</v>
      </c>
      <c r="J147" s="186">
        <f>J146+J86</f>
        <v>0</v>
      </c>
      <c r="K147" s="6"/>
      <c r="L147" s="6"/>
      <c r="M147" s="6"/>
      <c r="N147" s="138"/>
    </row>
    <row r="148" spans="1:14" ht="8.4499999999999993" customHeight="1" x14ac:dyDescent="0.3"/>
    <row r="149" spans="1:14" x14ac:dyDescent="0.3">
      <c r="A149" s="223" t="s">
        <v>416</v>
      </c>
      <c r="B149" s="223"/>
      <c r="C149" s="223"/>
      <c r="D149" s="223"/>
      <c r="E149" s="223"/>
      <c r="F149" s="223"/>
      <c r="G149" s="183"/>
      <c r="H149" s="127"/>
      <c r="I149" s="174"/>
      <c r="J149" s="6"/>
      <c r="K149" s="6"/>
      <c r="L149" s="6"/>
      <c r="M149" s="6"/>
      <c r="N149" s="6"/>
    </row>
    <row r="150" spans="1:14" x14ac:dyDescent="0.3">
      <c r="K150" s="2"/>
      <c r="L150" s="2"/>
    </row>
    <row r="152" spans="1:14" x14ac:dyDescent="0.3">
      <c r="K152" s="54"/>
      <c r="L152" s="54"/>
      <c r="M152" s="54"/>
      <c r="N152" s="54"/>
    </row>
  </sheetData>
  <mergeCells count="5">
    <mergeCell ref="A149:F149"/>
    <mergeCell ref="A86:F86"/>
    <mergeCell ref="A87:M87"/>
    <mergeCell ref="A146:F146"/>
    <mergeCell ref="A147:F147"/>
  </mergeCells>
  <phoneticPr fontId="26" type="noConversion"/>
  <pageMargins left="0.2" right="0.2" top="0.25" bottom="0.25" header="0.3" footer="0.3"/>
  <pageSetup scale="65" fitToHeight="3" orientation="landscape" horizontalDpi="4294967293" r:id="rId1"/>
  <rowBreaks count="2" manualBreakCount="2">
    <brk id="26" max="11" man="1"/>
    <brk id="86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M47"/>
  <sheetViews>
    <sheetView tabSelected="1" topLeftCell="B1" zoomScale="85" zoomScaleNormal="85" zoomScaleSheetLayoutView="100" workbookViewId="0">
      <selection activeCell="H7" sqref="H7"/>
    </sheetView>
  </sheetViews>
  <sheetFormatPr defaultColWidth="8.75" defaultRowHeight="16.5" x14ac:dyDescent="0.3"/>
  <cols>
    <col min="1" max="1" width="14.5" style="1" bestFit="1" customWidth="1"/>
    <col min="2" max="2" width="17.75" style="1" customWidth="1"/>
    <col min="3" max="4" width="8.75" style="1"/>
    <col min="5" max="6" width="16.625" style="1" customWidth="1"/>
    <col min="7" max="7" width="19.625" style="5" bestFit="1" customWidth="1"/>
    <col min="8" max="8" width="19.625" style="5" customWidth="1"/>
    <col min="9" max="13" width="14.25" style="1" customWidth="1"/>
    <col min="14" max="16384" width="8.75" style="1"/>
  </cols>
  <sheetData>
    <row r="1" spans="1:13" ht="33" x14ac:dyDescent="0.3">
      <c r="A1" s="111" t="s">
        <v>268</v>
      </c>
      <c r="B1" s="112" t="s">
        <v>89</v>
      </c>
      <c r="C1" s="111" t="s">
        <v>267</v>
      </c>
      <c r="D1" s="111" t="s">
        <v>88</v>
      </c>
      <c r="E1" s="112" t="s">
        <v>437</v>
      </c>
      <c r="F1" s="112" t="s">
        <v>447</v>
      </c>
      <c r="G1" s="146" t="s">
        <v>421</v>
      </c>
      <c r="H1" s="146" t="s">
        <v>454</v>
      </c>
      <c r="I1" s="111" t="s">
        <v>86</v>
      </c>
      <c r="J1" s="111" t="s">
        <v>84</v>
      </c>
      <c r="K1" s="111" t="s">
        <v>83</v>
      </c>
      <c r="L1" s="111" t="s">
        <v>417</v>
      </c>
      <c r="M1" s="121" t="s">
        <v>81</v>
      </c>
    </row>
    <row r="2" spans="1:13" x14ac:dyDescent="0.3">
      <c r="A2" s="167" t="s">
        <v>310</v>
      </c>
      <c r="B2" s="168" t="s">
        <v>443</v>
      </c>
      <c r="C2" s="167" t="s">
        <v>14</v>
      </c>
      <c r="D2" s="167" t="s">
        <v>306</v>
      </c>
      <c r="E2" s="169">
        <v>1880</v>
      </c>
      <c r="F2" s="188">
        <f>E2*0.97</f>
        <v>1823.6</v>
      </c>
      <c r="G2" s="228" t="s">
        <v>445</v>
      </c>
      <c r="H2" s="176">
        <f>J2*E2</f>
        <v>0</v>
      </c>
      <c r="I2" s="120">
        <f>SUM(J2:M2)</f>
        <v>0</v>
      </c>
      <c r="J2" s="120"/>
      <c r="K2" s="120"/>
      <c r="L2" s="120"/>
      <c r="M2" s="120"/>
    </row>
    <row r="3" spans="1:13" ht="18.600000000000001" customHeight="1" x14ac:dyDescent="0.3">
      <c r="A3" s="167" t="s">
        <v>310</v>
      </c>
      <c r="B3" s="168" t="s">
        <v>444</v>
      </c>
      <c r="C3" s="167" t="s">
        <v>8</v>
      </c>
      <c r="D3" s="167" t="s">
        <v>306</v>
      </c>
      <c r="E3" s="169">
        <v>1980</v>
      </c>
      <c r="F3" s="188">
        <f t="shared" ref="F3:F4" si="0">E3*0.97</f>
        <v>1920.6</v>
      </c>
      <c r="G3" s="229"/>
      <c r="H3" s="177">
        <f t="shared" ref="H3:H40" si="1">J3*E3</f>
        <v>0</v>
      </c>
      <c r="I3" s="120">
        <f t="shared" ref="I3:I40" si="2">SUM(J3:M3)</f>
        <v>0</v>
      </c>
      <c r="J3" s="120"/>
      <c r="K3" s="120"/>
      <c r="L3" s="120"/>
      <c r="M3" s="120"/>
    </row>
    <row r="4" spans="1:13" x14ac:dyDescent="0.3">
      <c r="A4" s="167" t="s">
        <v>308</v>
      </c>
      <c r="B4" s="168" t="s">
        <v>307</v>
      </c>
      <c r="C4" s="167" t="s">
        <v>296</v>
      </c>
      <c r="D4" s="167" t="s">
        <v>306</v>
      </c>
      <c r="E4" s="169">
        <v>1880</v>
      </c>
      <c r="F4" s="188">
        <f t="shared" si="0"/>
        <v>1823.6</v>
      </c>
      <c r="G4" s="230"/>
      <c r="H4" s="178">
        <f t="shared" si="1"/>
        <v>0</v>
      </c>
      <c r="I4" s="120">
        <f t="shared" si="2"/>
        <v>0</v>
      </c>
      <c r="J4" s="120"/>
      <c r="K4" s="120"/>
      <c r="L4" s="120"/>
      <c r="M4" s="120"/>
    </row>
    <row r="5" spans="1:13" x14ac:dyDescent="0.3">
      <c r="A5" s="76" t="s">
        <v>305</v>
      </c>
      <c r="B5" s="77" t="s">
        <v>303</v>
      </c>
      <c r="C5" s="76" t="s">
        <v>14</v>
      </c>
      <c r="D5" s="76" t="s">
        <v>282</v>
      </c>
      <c r="E5" s="164">
        <v>3206.3684210526326</v>
      </c>
      <c r="F5" s="164">
        <f>E5*0.97</f>
        <v>3110.1773684210534</v>
      </c>
      <c r="G5" s="165" t="s">
        <v>436</v>
      </c>
      <c r="H5" s="165">
        <f t="shared" si="1"/>
        <v>0</v>
      </c>
      <c r="I5" s="66">
        <f t="shared" si="2"/>
        <v>0</v>
      </c>
      <c r="J5" s="66"/>
      <c r="K5" s="66"/>
      <c r="L5" s="66"/>
      <c r="M5" s="66"/>
    </row>
    <row r="6" spans="1:13" x14ac:dyDescent="0.3">
      <c r="A6" s="62" t="s">
        <v>304</v>
      </c>
      <c r="B6" s="63" t="s">
        <v>303</v>
      </c>
      <c r="C6" s="62" t="s">
        <v>14</v>
      </c>
      <c r="D6" s="67" t="s">
        <v>282</v>
      </c>
      <c r="E6" s="66">
        <v>3352.2631578947367</v>
      </c>
      <c r="F6" s="164">
        <f t="shared" ref="F6:F40" si="3">E6*0.97</f>
        <v>3251.6952631578943</v>
      </c>
      <c r="G6" s="147" t="s">
        <v>436</v>
      </c>
      <c r="H6" s="147">
        <f t="shared" si="1"/>
        <v>0</v>
      </c>
      <c r="I6" s="66">
        <f t="shared" si="2"/>
        <v>0</v>
      </c>
      <c r="J6" s="66"/>
      <c r="K6" s="66"/>
      <c r="L6" s="66"/>
      <c r="M6" s="66"/>
    </row>
    <row r="7" spans="1:13" x14ac:dyDescent="0.3">
      <c r="A7" s="62"/>
      <c r="B7" s="63"/>
      <c r="C7" s="62"/>
      <c r="D7" s="67"/>
      <c r="E7" s="66" t="s">
        <v>474</v>
      </c>
      <c r="F7" s="164" t="s">
        <v>462</v>
      </c>
      <c r="G7" s="148">
        <v>2500</v>
      </c>
      <c r="H7" s="147"/>
      <c r="I7" s="66"/>
      <c r="J7" s="66"/>
      <c r="K7" s="66"/>
      <c r="L7" s="66"/>
      <c r="M7" s="66"/>
    </row>
    <row r="8" spans="1:13" x14ac:dyDescent="0.3">
      <c r="A8" s="62"/>
      <c r="B8" s="66" t="s">
        <v>476</v>
      </c>
      <c r="C8" s="63"/>
      <c r="D8" s="67"/>
      <c r="E8" s="66"/>
      <c r="F8" s="164" t="s">
        <v>460</v>
      </c>
      <c r="G8" s="148">
        <v>2450</v>
      </c>
      <c r="H8" s="147"/>
      <c r="I8" s="66"/>
      <c r="J8" s="66"/>
      <c r="K8" s="66"/>
      <c r="L8" s="66"/>
      <c r="M8" s="66"/>
    </row>
    <row r="9" spans="1:13" x14ac:dyDescent="0.3">
      <c r="A9" s="73" t="s">
        <v>304</v>
      </c>
      <c r="B9" s="74" t="s">
        <v>301</v>
      </c>
      <c r="C9" s="73" t="s">
        <v>8</v>
      </c>
      <c r="D9" s="67" t="s">
        <v>282</v>
      </c>
      <c r="E9" s="66">
        <v>3641.8421052631575</v>
      </c>
      <c r="F9" s="164">
        <f t="shared" si="3"/>
        <v>3532.5868421052628</v>
      </c>
      <c r="G9" s="147" t="s">
        <v>436</v>
      </c>
      <c r="H9" s="147">
        <f t="shared" si="1"/>
        <v>0</v>
      </c>
      <c r="I9" s="66">
        <f t="shared" si="2"/>
        <v>0</v>
      </c>
      <c r="J9" s="66"/>
      <c r="K9" s="66"/>
      <c r="L9" s="66"/>
      <c r="M9" s="66"/>
    </row>
    <row r="10" spans="1:13" x14ac:dyDescent="0.3">
      <c r="A10" s="67" t="s">
        <v>302</v>
      </c>
      <c r="B10" s="68" t="s">
        <v>303</v>
      </c>
      <c r="C10" s="67" t="s">
        <v>14</v>
      </c>
      <c r="D10" s="67" t="s">
        <v>282</v>
      </c>
      <c r="E10" s="66">
        <v>3447.3157894736846</v>
      </c>
      <c r="F10" s="164">
        <f t="shared" si="3"/>
        <v>3343.8963157894741</v>
      </c>
      <c r="G10" s="147" t="s">
        <v>436</v>
      </c>
      <c r="H10" s="147">
        <f t="shared" si="1"/>
        <v>0</v>
      </c>
      <c r="I10" s="66">
        <f t="shared" si="2"/>
        <v>0</v>
      </c>
      <c r="J10" s="66"/>
      <c r="K10" s="66"/>
      <c r="L10" s="66"/>
      <c r="M10" s="66"/>
    </row>
    <row r="11" spans="1:13" x14ac:dyDescent="0.3">
      <c r="A11" s="67" t="s">
        <v>302</v>
      </c>
      <c r="B11" s="68" t="s">
        <v>301</v>
      </c>
      <c r="C11" s="67" t="s">
        <v>8</v>
      </c>
      <c r="D11" s="67" t="s">
        <v>282</v>
      </c>
      <c r="E11" s="66">
        <v>3736.8947368421059</v>
      </c>
      <c r="F11" s="164">
        <f t="shared" si="3"/>
        <v>3624.7878947368426</v>
      </c>
      <c r="G11" s="147" t="s">
        <v>436</v>
      </c>
      <c r="H11" s="147">
        <f t="shared" si="1"/>
        <v>0</v>
      </c>
      <c r="I11" s="66">
        <f t="shared" si="2"/>
        <v>0</v>
      </c>
      <c r="J11" s="66"/>
      <c r="K11" s="66"/>
      <c r="L11" s="66"/>
      <c r="M11" s="66"/>
    </row>
    <row r="12" spans="1:13" x14ac:dyDescent="0.3">
      <c r="A12" s="67" t="s">
        <v>300</v>
      </c>
      <c r="B12" s="68" t="s">
        <v>299</v>
      </c>
      <c r="C12" s="67" t="s">
        <v>14</v>
      </c>
      <c r="D12" s="67" t="s">
        <v>282</v>
      </c>
      <c r="E12" s="66">
        <v>4153.6842105263158</v>
      </c>
      <c r="F12" s="191">
        <v>4656</v>
      </c>
      <c r="G12" s="147" t="s">
        <v>436</v>
      </c>
      <c r="H12" s="147">
        <f t="shared" si="1"/>
        <v>0</v>
      </c>
      <c r="I12" s="66">
        <f t="shared" si="2"/>
        <v>0</v>
      </c>
      <c r="J12" s="66"/>
      <c r="K12" s="66"/>
      <c r="L12" s="66"/>
      <c r="M12" s="66"/>
    </row>
    <row r="13" spans="1:13" x14ac:dyDescent="0.3">
      <c r="A13" s="67" t="s">
        <v>295</v>
      </c>
      <c r="B13" s="68" t="s">
        <v>298</v>
      </c>
      <c r="C13" s="67" t="s">
        <v>14</v>
      </c>
      <c r="D13" s="67" t="s">
        <v>282</v>
      </c>
      <c r="E13" s="66">
        <v>5277.6315789473683</v>
      </c>
      <c r="F13" s="164">
        <f t="shared" si="3"/>
        <v>5119.3026315789475</v>
      </c>
      <c r="G13" s="148">
        <v>5172</v>
      </c>
      <c r="H13" s="155">
        <f>J13*G13</f>
        <v>0</v>
      </c>
      <c r="I13" s="66">
        <f t="shared" si="2"/>
        <v>0</v>
      </c>
      <c r="J13" s="66"/>
      <c r="K13" s="66"/>
      <c r="L13" s="66"/>
      <c r="M13" s="66"/>
    </row>
    <row r="14" spans="1:13" x14ac:dyDescent="0.3">
      <c r="A14" s="67"/>
      <c r="B14" s="68"/>
      <c r="C14" s="67"/>
      <c r="D14" s="67"/>
      <c r="E14" s="66" t="s">
        <v>474</v>
      </c>
      <c r="F14" s="164" t="s">
        <v>462</v>
      </c>
      <c r="G14" s="148">
        <v>4300</v>
      </c>
      <c r="H14" s="155"/>
      <c r="I14" s="66"/>
      <c r="J14" s="66"/>
      <c r="K14" s="66"/>
      <c r="L14" s="66"/>
      <c r="M14" s="66"/>
    </row>
    <row r="15" spans="1:13" x14ac:dyDescent="0.3">
      <c r="A15" s="67"/>
      <c r="B15" s="66" t="s">
        <v>476</v>
      </c>
      <c r="C15" s="67"/>
      <c r="D15" s="67"/>
      <c r="E15" s="66"/>
      <c r="F15" s="164" t="s">
        <v>460</v>
      </c>
      <c r="G15" s="148">
        <v>4200</v>
      </c>
      <c r="H15" s="155"/>
      <c r="I15" s="66"/>
      <c r="J15" s="66"/>
      <c r="K15" s="66"/>
      <c r="L15" s="66"/>
      <c r="M15" s="66"/>
    </row>
    <row r="16" spans="1:13" x14ac:dyDescent="0.3">
      <c r="A16" s="59" t="s">
        <v>295</v>
      </c>
      <c r="B16" s="60" t="s">
        <v>32</v>
      </c>
      <c r="C16" s="59" t="s">
        <v>14</v>
      </c>
      <c r="D16" s="67" t="s">
        <v>282</v>
      </c>
      <c r="E16" s="64">
        <v>5742.9473684210525</v>
      </c>
      <c r="F16" s="164">
        <f t="shared" si="3"/>
        <v>5570.6589473684207</v>
      </c>
      <c r="G16" s="149" t="s">
        <v>436</v>
      </c>
      <c r="H16" s="149">
        <f t="shared" si="1"/>
        <v>0</v>
      </c>
      <c r="I16" s="64">
        <f t="shared" si="2"/>
        <v>0</v>
      </c>
      <c r="J16" s="64"/>
      <c r="K16" s="64"/>
      <c r="L16" s="64"/>
      <c r="M16" s="64"/>
    </row>
    <row r="17" spans="1:13" x14ac:dyDescent="0.3">
      <c r="A17" s="59"/>
      <c r="B17" s="60"/>
      <c r="C17" s="59"/>
      <c r="D17" s="67"/>
      <c r="E17" s="66" t="s">
        <v>474</v>
      </c>
      <c r="F17" s="164" t="s">
        <v>462</v>
      </c>
      <c r="G17" s="148">
        <v>4350</v>
      </c>
      <c r="H17" s="149"/>
      <c r="I17" s="64"/>
      <c r="J17" s="64"/>
      <c r="K17" s="64"/>
      <c r="L17" s="64"/>
      <c r="M17" s="64"/>
    </row>
    <row r="18" spans="1:13" x14ac:dyDescent="0.3">
      <c r="A18" s="59"/>
      <c r="B18" s="66" t="s">
        <v>476</v>
      </c>
      <c r="C18" s="59"/>
      <c r="D18" s="67"/>
      <c r="E18" s="66"/>
      <c r="F18" s="164" t="s">
        <v>460</v>
      </c>
      <c r="G18" s="148">
        <v>4250</v>
      </c>
      <c r="H18" s="149"/>
      <c r="I18" s="64"/>
      <c r="J18" s="64"/>
      <c r="K18" s="64"/>
      <c r="L18" s="64"/>
      <c r="M18" s="64"/>
    </row>
    <row r="19" spans="1:13" x14ac:dyDescent="0.3">
      <c r="A19" s="59" t="s">
        <v>295</v>
      </c>
      <c r="B19" s="60" t="s">
        <v>297</v>
      </c>
      <c r="C19" s="59" t="s">
        <v>296</v>
      </c>
      <c r="D19" s="67" t="s">
        <v>282</v>
      </c>
      <c r="E19" s="64">
        <v>5498.6842105263167</v>
      </c>
      <c r="F19" s="164">
        <f t="shared" si="3"/>
        <v>5333.7236842105267</v>
      </c>
      <c r="G19" s="149" t="s">
        <v>436</v>
      </c>
      <c r="H19" s="149">
        <f t="shared" si="1"/>
        <v>0</v>
      </c>
      <c r="I19" s="64">
        <f t="shared" si="2"/>
        <v>0</v>
      </c>
      <c r="J19" s="64"/>
      <c r="K19" s="64"/>
      <c r="L19" s="64"/>
      <c r="M19" s="64"/>
    </row>
    <row r="20" spans="1:13" x14ac:dyDescent="0.3">
      <c r="A20" s="62" t="s">
        <v>295</v>
      </c>
      <c r="B20" s="63" t="s">
        <v>294</v>
      </c>
      <c r="C20" s="62" t="s">
        <v>8</v>
      </c>
      <c r="D20" s="67" t="s">
        <v>282</v>
      </c>
      <c r="E20" s="66">
        <v>5692.1052631578959</v>
      </c>
      <c r="F20" s="164">
        <f t="shared" si="3"/>
        <v>5521.3421052631593</v>
      </c>
      <c r="G20" s="148">
        <v>5410.6</v>
      </c>
      <c r="H20" s="155">
        <f>J20*G20</f>
        <v>0</v>
      </c>
      <c r="I20" s="66">
        <f t="shared" si="2"/>
        <v>0</v>
      </c>
      <c r="J20" s="66"/>
      <c r="K20" s="66"/>
      <c r="L20" s="66"/>
      <c r="M20" s="66"/>
    </row>
    <row r="21" spans="1:13" x14ac:dyDescent="0.3">
      <c r="A21" s="67" t="s">
        <v>292</v>
      </c>
      <c r="B21" s="68" t="s">
        <v>293</v>
      </c>
      <c r="C21" s="67" t="s">
        <v>14</v>
      </c>
      <c r="D21" s="67" t="s">
        <v>282</v>
      </c>
      <c r="E21" s="66">
        <v>5913.1578947368434</v>
      </c>
      <c r="F21" s="164">
        <f t="shared" si="3"/>
        <v>5735.7631578947376</v>
      </c>
      <c r="G21" s="147" t="s">
        <v>436</v>
      </c>
      <c r="H21" s="147">
        <f t="shared" si="1"/>
        <v>0</v>
      </c>
      <c r="I21" s="66">
        <f t="shared" si="2"/>
        <v>0</v>
      </c>
      <c r="J21" s="66"/>
      <c r="K21" s="66"/>
      <c r="L21" s="66"/>
      <c r="M21" s="66"/>
    </row>
    <row r="22" spans="1:13" x14ac:dyDescent="0.3">
      <c r="A22" s="76" t="s">
        <v>292</v>
      </c>
      <c r="B22" s="77" t="s">
        <v>286</v>
      </c>
      <c r="C22" s="76" t="s">
        <v>14</v>
      </c>
      <c r="D22" s="76" t="s">
        <v>282</v>
      </c>
      <c r="E22" s="75">
        <v>5913.1578947368434</v>
      </c>
      <c r="F22" s="164">
        <f t="shared" si="3"/>
        <v>5735.7631578947376</v>
      </c>
      <c r="G22" s="150">
        <v>5620.3</v>
      </c>
      <c r="H22" s="155">
        <f>J22*G22</f>
        <v>0</v>
      </c>
      <c r="I22" s="75">
        <f t="shared" si="2"/>
        <v>0</v>
      </c>
      <c r="J22" s="75"/>
      <c r="K22" s="75"/>
      <c r="L22" s="75"/>
      <c r="M22" s="75"/>
    </row>
    <row r="23" spans="1:13" x14ac:dyDescent="0.3">
      <c r="A23" s="67" t="s">
        <v>292</v>
      </c>
      <c r="B23" s="68" t="s">
        <v>291</v>
      </c>
      <c r="C23" s="67" t="s">
        <v>8</v>
      </c>
      <c r="D23" s="67" t="s">
        <v>282</v>
      </c>
      <c r="E23" s="66">
        <v>6300</v>
      </c>
      <c r="F23" s="164">
        <f t="shared" si="3"/>
        <v>6111</v>
      </c>
      <c r="G23" s="148">
        <v>6111</v>
      </c>
      <c r="H23" s="155">
        <f>J23*G23</f>
        <v>0</v>
      </c>
      <c r="I23" s="66">
        <f t="shared" si="2"/>
        <v>0</v>
      </c>
      <c r="J23" s="66"/>
      <c r="K23" s="66"/>
      <c r="L23" s="66"/>
      <c r="M23" s="66"/>
    </row>
    <row r="24" spans="1:13" x14ac:dyDescent="0.3">
      <c r="A24" s="56" t="s">
        <v>290</v>
      </c>
      <c r="B24" s="57" t="s">
        <v>286</v>
      </c>
      <c r="C24" s="56" t="s">
        <v>14</v>
      </c>
      <c r="D24" s="67" t="s">
        <v>282</v>
      </c>
      <c r="E24" s="55">
        <v>6686.8421052631575</v>
      </c>
      <c r="F24" s="164">
        <f t="shared" si="3"/>
        <v>6486.2368421052624</v>
      </c>
      <c r="G24" s="151">
        <v>6947.5</v>
      </c>
      <c r="H24" s="155">
        <f>J24*G24</f>
        <v>0</v>
      </c>
      <c r="I24" s="55">
        <f t="shared" si="2"/>
        <v>0</v>
      </c>
      <c r="J24" s="55"/>
      <c r="K24" s="55"/>
      <c r="L24" s="55"/>
      <c r="M24" s="55"/>
    </row>
    <row r="25" spans="1:13" x14ac:dyDescent="0.3">
      <c r="A25" s="59" t="s">
        <v>289</v>
      </c>
      <c r="B25" s="60" t="s">
        <v>286</v>
      </c>
      <c r="C25" s="59" t="s">
        <v>14</v>
      </c>
      <c r="D25" s="67" t="s">
        <v>282</v>
      </c>
      <c r="E25" s="65">
        <v>6797.3684210526308</v>
      </c>
      <c r="F25" s="164">
        <f t="shared" si="3"/>
        <v>6593.4473684210516</v>
      </c>
      <c r="G25" s="152" t="s">
        <v>436</v>
      </c>
      <c r="H25" s="152">
        <f t="shared" si="1"/>
        <v>0</v>
      </c>
      <c r="I25" s="65">
        <f t="shared" si="2"/>
        <v>0</v>
      </c>
      <c r="J25" s="65"/>
      <c r="K25" s="65"/>
      <c r="L25" s="65"/>
      <c r="M25" s="65"/>
    </row>
    <row r="26" spans="1:13" x14ac:dyDescent="0.3">
      <c r="A26" s="56" t="s">
        <v>289</v>
      </c>
      <c r="B26" s="57" t="s">
        <v>284</v>
      </c>
      <c r="C26" s="56" t="s">
        <v>8</v>
      </c>
      <c r="D26" s="67" t="s">
        <v>282</v>
      </c>
      <c r="E26" s="55">
        <v>7460.5263157894733</v>
      </c>
      <c r="F26" s="164">
        <f t="shared" si="3"/>
        <v>7236.7105263157891</v>
      </c>
      <c r="G26" s="151">
        <v>6957.5</v>
      </c>
      <c r="H26" s="155">
        <f>J26*G26</f>
        <v>0</v>
      </c>
      <c r="I26" s="55">
        <f t="shared" si="2"/>
        <v>0</v>
      </c>
      <c r="J26" s="55"/>
      <c r="K26" s="55"/>
      <c r="L26" s="55"/>
      <c r="M26" s="55"/>
    </row>
    <row r="27" spans="1:13" x14ac:dyDescent="0.3">
      <c r="A27" s="56" t="s">
        <v>288</v>
      </c>
      <c r="B27" s="57" t="s">
        <v>287</v>
      </c>
      <c r="C27" s="56" t="s">
        <v>8</v>
      </c>
      <c r="D27" s="67" t="s">
        <v>282</v>
      </c>
      <c r="E27" s="55">
        <v>7598.6842105263149</v>
      </c>
      <c r="F27" s="164">
        <f t="shared" si="3"/>
        <v>7370.7236842105249</v>
      </c>
      <c r="G27" s="153" t="s">
        <v>436</v>
      </c>
      <c r="H27" s="153">
        <f t="shared" si="1"/>
        <v>0</v>
      </c>
      <c r="I27" s="55">
        <f t="shared" si="2"/>
        <v>0</v>
      </c>
      <c r="J27" s="55"/>
      <c r="K27" s="55"/>
      <c r="L27" s="55"/>
      <c r="M27" s="55"/>
    </row>
    <row r="28" spans="1:13" x14ac:dyDescent="0.3">
      <c r="A28" s="59" t="s">
        <v>285</v>
      </c>
      <c r="B28" s="60" t="s">
        <v>286</v>
      </c>
      <c r="C28" s="59" t="s">
        <v>14</v>
      </c>
      <c r="D28" s="67" t="s">
        <v>282</v>
      </c>
      <c r="E28" s="64">
        <v>8437.5789473684217</v>
      </c>
      <c r="F28" s="164">
        <f t="shared" si="3"/>
        <v>8184.4515789473689</v>
      </c>
      <c r="G28" s="154">
        <v>7774.8</v>
      </c>
      <c r="H28" s="155">
        <f>J28*G28</f>
        <v>0</v>
      </c>
      <c r="I28" s="64">
        <f t="shared" si="2"/>
        <v>0</v>
      </c>
      <c r="J28" s="64"/>
      <c r="K28" s="64"/>
      <c r="L28" s="64"/>
      <c r="M28" s="64"/>
    </row>
    <row r="29" spans="1:13" x14ac:dyDescent="0.3">
      <c r="A29" s="62" t="s">
        <v>285</v>
      </c>
      <c r="B29" s="63" t="s">
        <v>284</v>
      </c>
      <c r="C29" s="62" t="s">
        <v>8</v>
      </c>
      <c r="D29" s="67" t="s">
        <v>282</v>
      </c>
      <c r="E29" s="61">
        <v>8578.9473684210534</v>
      </c>
      <c r="F29" s="164">
        <f t="shared" si="3"/>
        <v>8321.5789473684217</v>
      </c>
      <c r="G29" s="155">
        <v>8071.37</v>
      </c>
      <c r="H29" s="155">
        <f>J29*G29</f>
        <v>0</v>
      </c>
      <c r="I29" s="61">
        <f t="shared" si="2"/>
        <v>0</v>
      </c>
      <c r="J29" s="61"/>
      <c r="K29" s="61"/>
      <c r="L29" s="61"/>
      <c r="M29" s="61"/>
    </row>
    <row r="30" spans="1:13" x14ac:dyDescent="0.3">
      <c r="A30" s="59" t="s">
        <v>283</v>
      </c>
      <c r="B30" s="60" t="s">
        <v>23</v>
      </c>
      <c r="C30" s="59" t="s">
        <v>8</v>
      </c>
      <c r="D30" s="67" t="s">
        <v>282</v>
      </c>
      <c r="E30" s="58">
        <v>8776.480263157895</v>
      </c>
      <c r="F30" s="164">
        <f t="shared" si="3"/>
        <v>8513.1858552631584</v>
      </c>
      <c r="G30" s="156" t="s">
        <v>436</v>
      </c>
      <c r="H30" s="156">
        <f t="shared" si="1"/>
        <v>0</v>
      </c>
      <c r="I30" s="58">
        <f t="shared" si="2"/>
        <v>0</v>
      </c>
      <c r="J30" s="58"/>
      <c r="K30" s="58"/>
      <c r="L30" s="58"/>
      <c r="M30" s="58"/>
    </row>
    <row r="31" spans="1:13" x14ac:dyDescent="0.3">
      <c r="A31" s="56" t="s">
        <v>281</v>
      </c>
      <c r="B31" s="57" t="s">
        <v>276</v>
      </c>
      <c r="C31" s="56" t="s">
        <v>14</v>
      </c>
      <c r="D31" s="56" t="s">
        <v>270</v>
      </c>
      <c r="E31" s="55">
        <v>5103.0927835051543</v>
      </c>
      <c r="F31" s="164">
        <f t="shared" si="3"/>
        <v>4950</v>
      </c>
      <c r="G31" s="153" t="s">
        <v>436</v>
      </c>
      <c r="H31" s="153">
        <f t="shared" si="1"/>
        <v>0</v>
      </c>
      <c r="I31" s="55">
        <f t="shared" si="2"/>
        <v>0</v>
      </c>
      <c r="J31" s="55"/>
      <c r="K31" s="55"/>
      <c r="L31" s="55"/>
      <c r="M31" s="55"/>
    </row>
    <row r="32" spans="1:13" x14ac:dyDescent="0.3">
      <c r="A32" s="56" t="s">
        <v>280</v>
      </c>
      <c r="B32" s="57" t="s">
        <v>276</v>
      </c>
      <c r="C32" s="56" t="s">
        <v>14</v>
      </c>
      <c r="D32" s="56" t="s">
        <v>270</v>
      </c>
      <c r="E32" s="55">
        <v>6010.3092783505163</v>
      </c>
      <c r="F32" s="164">
        <f t="shared" si="3"/>
        <v>5830.0000000000009</v>
      </c>
      <c r="G32" s="153" t="s">
        <v>436</v>
      </c>
      <c r="H32" s="153">
        <f t="shared" si="1"/>
        <v>0</v>
      </c>
      <c r="I32" s="55">
        <f t="shared" si="2"/>
        <v>0</v>
      </c>
      <c r="J32" s="55"/>
      <c r="K32" s="55"/>
      <c r="L32" s="55"/>
      <c r="M32" s="55"/>
    </row>
    <row r="33" spans="1:13" x14ac:dyDescent="0.3">
      <c r="A33" s="56" t="s">
        <v>279</v>
      </c>
      <c r="B33" s="179" t="s">
        <v>278</v>
      </c>
      <c r="C33" s="56" t="s">
        <v>14</v>
      </c>
      <c r="D33" s="56" t="s">
        <v>270</v>
      </c>
      <c r="E33" s="55">
        <v>7314.4329896907211</v>
      </c>
      <c r="F33" s="164">
        <f t="shared" si="3"/>
        <v>7094.9999999999991</v>
      </c>
      <c r="G33" s="153" t="s">
        <v>436</v>
      </c>
      <c r="H33" s="153">
        <f t="shared" si="1"/>
        <v>0</v>
      </c>
      <c r="I33" s="55">
        <f t="shared" si="2"/>
        <v>0</v>
      </c>
      <c r="J33" s="55"/>
      <c r="K33" s="55"/>
      <c r="L33" s="55"/>
      <c r="M33" s="55"/>
    </row>
    <row r="34" spans="1:13" x14ac:dyDescent="0.3">
      <c r="A34" s="116" t="s">
        <v>277</v>
      </c>
      <c r="B34" s="117" t="s">
        <v>276</v>
      </c>
      <c r="C34" s="116" t="s">
        <v>14</v>
      </c>
      <c r="D34" s="116" t="s">
        <v>270</v>
      </c>
      <c r="E34" s="75">
        <v>8500.0020000000004</v>
      </c>
      <c r="F34" s="164">
        <f t="shared" si="3"/>
        <v>8245.0019400000001</v>
      </c>
      <c r="G34" s="157" t="s">
        <v>436</v>
      </c>
      <c r="H34" s="157">
        <f t="shared" si="1"/>
        <v>0</v>
      </c>
      <c r="I34" s="75">
        <f t="shared" si="2"/>
        <v>0</v>
      </c>
      <c r="J34" s="75"/>
      <c r="K34" s="75"/>
      <c r="L34" s="75"/>
      <c r="M34" s="55"/>
    </row>
    <row r="35" spans="1:13" x14ac:dyDescent="0.3">
      <c r="A35" s="56" t="s">
        <v>275</v>
      </c>
      <c r="B35" s="57" t="s">
        <v>273</v>
      </c>
      <c r="C35" s="56" t="s">
        <v>14</v>
      </c>
      <c r="D35" s="56" t="s">
        <v>270</v>
      </c>
      <c r="E35" s="55">
        <v>7538.1443298969079</v>
      </c>
      <c r="F35" s="164">
        <f t="shared" si="3"/>
        <v>7312.0000000000009</v>
      </c>
      <c r="G35" s="153" t="s">
        <v>436</v>
      </c>
      <c r="H35" s="153">
        <f t="shared" si="1"/>
        <v>0</v>
      </c>
      <c r="I35" s="55">
        <f t="shared" si="2"/>
        <v>0</v>
      </c>
      <c r="J35" s="55"/>
      <c r="K35" s="55"/>
      <c r="L35" s="55"/>
      <c r="M35" s="55"/>
    </row>
    <row r="36" spans="1:13" x14ac:dyDescent="0.3">
      <c r="A36" s="56" t="s">
        <v>275</v>
      </c>
      <c r="B36" s="57" t="s">
        <v>271</v>
      </c>
      <c r="C36" s="56" t="s">
        <v>8</v>
      </c>
      <c r="D36" s="56" t="s">
        <v>270</v>
      </c>
      <c r="E36" s="55">
        <v>7731.9587628865984</v>
      </c>
      <c r="F36" s="164">
        <f t="shared" si="3"/>
        <v>7500</v>
      </c>
      <c r="G36" s="153" t="s">
        <v>436</v>
      </c>
      <c r="H36" s="153">
        <f t="shared" si="1"/>
        <v>0</v>
      </c>
      <c r="I36" s="55">
        <f t="shared" si="2"/>
        <v>0</v>
      </c>
      <c r="J36" s="55"/>
      <c r="K36" s="55"/>
      <c r="L36" s="55"/>
      <c r="M36" s="55"/>
    </row>
    <row r="37" spans="1:13" x14ac:dyDescent="0.3">
      <c r="A37" s="56" t="s">
        <v>274</v>
      </c>
      <c r="B37" s="57" t="s">
        <v>273</v>
      </c>
      <c r="C37" s="56" t="s">
        <v>14</v>
      </c>
      <c r="D37" s="56" t="s">
        <v>270</v>
      </c>
      <c r="E37" s="55">
        <v>8273.1958762886607</v>
      </c>
      <c r="F37" s="164">
        <f t="shared" si="3"/>
        <v>8025.0000000000009</v>
      </c>
      <c r="G37" s="153" t="s">
        <v>436</v>
      </c>
      <c r="H37" s="153">
        <f t="shared" si="1"/>
        <v>0</v>
      </c>
      <c r="I37" s="55">
        <f t="shared" si="2"/>
        <v>0</v>
      </c>
      <c r="J37" s="55"/>
      <c r="K37" s="55"/>
      <c r="L37" s="55"/>
      <c r="M37" s="55"/>
    </row>
    <row r="38" spans="1:13" x14ac:dyDescent="0.3">
      <c r="A38" s="56" t="s">
        <v>274</v>
      </c>
      <c r="B38" s="57" t="s">
        <v>271</v>
      </c>
      <c r="C38" s="56" t="s">
        <v>8</v>
      </c>
      <c r="D38" s="56" t="s">
        <v>270</v>
      </c>
      <c r="E38" s="55">
        <v>8453.6082474226805</v>
      </c>
      <c r="F38" s="164">
        <f t="shared" si="3"/>
        <v>8200</v>
      </c>
      <c r="G38" s="153" t="s">
        <v>436</v>
      </c>
      <c r="H38" s="153">
        <f t="shared" si="1"/>
        <v>0</v>
      </c>
      <c r="I38" s="55">
        <f t="shared" si="2"/>
        <v>0</v>
      </c>
      <c r="J38" s="55"/>
      <c r="K38" s="55"/>
      <c r="L38" s="55"/>
      <c r="M38" s="55"/>
    </row>
    <row r="39" spans="1:13" x14ac:dyDescent="0.3">
      <c r="A39" s="56" t="s">
        <v>272</v>
      </c>
      <c r="B39" s="57" t="s">
        <v>273</v>
      </c>
      <c r="C39" s="56" t="s">
        <v>14</v>
      </c>
      <c r="D39" s="56" t="s">
        <v>270</v>
      </c>
      <c r="E39" s="55">
        <v>8556.7010309278357</v>
      </c>
      <c r="F39" s="164">
        <f t="shared" si="3"/>
        <v>8300</v>
      </c>
      <c r="G39" s="153" t="s">
        <v>436</v>
      </c>
      <c r="H39" s="153">
        <f t="shared" si="1"/>
        <v>0</v>
      </c>
      <c r="I39" s="55">
        <f t="shared" si="2"/>
        <v>0</v>
      </c>
      <c r="J39" s="55"/>
      <c r="K39" s="55"/>
      <c r="L39" s="55"/>
      <c r="M39" s="55"/>
    </row>
    <row r="40" spans="1:13" x14ac:dyDescent="0.3">
      <c r="A40" s="56" t="s">
        <v>272</v>
      </c>
      <c r="B40" s="57" t="s">
        <v>271</v>
      </c>
      <c r="C40" s="56" t="s">
        <v>8</v>
      </c>
      <c r="D40" s="56" t="s">
        <v>270</v>
      </c>
      <c r="E40" s="55">
        <v>8762.8865979381444</v>
      </c>
      <c r="F40" s="164">
        <f t="shared" si="3"/>
        <v>8500</v>
      </c>
      <c r="G40" s="153" t="s">
        <v>436</v>
      </c>
      <c r="H40" s="153">
        <f t="shared" si="1"/>
        <v>0</v>
      </c>
      <c r="I40" s="55">
        <f t="shared" si="2"/>
        <v>0</v>
      </c>
      <c r="J40" s="55"/>
      <c r="K40" s="55"/>
      <c r="L40" s="55"/>
      <c r="M40" s="55"/>
    </row>
    <row r="41" spans="1:13" x14ac:dyDescent="0.3">
      <c r="A41" s="56"/>
      <c r="B41" s="57"/>
      <c r="C41" s="56"/>
      <c r="D41" s="56"/>
      <c r="E41" s="55"/>
      <c r="F41" s="55"/>
      <c r="G41" s="151"/>
      <c r="H41" s="151"/>
      <c r="I41" s="55"/>
      <c r="J41" s="55"/>
      <c r="K41" s="55"/>
      <c r="L41" s="55"/>
      <c r="M41" s="55"/>
    </row>
    <row r="42" spans="1:13" x14ac:dyDescent="0.3">
      <c r="A42" s="223" t="s">
        <v>269</v>
      </c>
      <c r="B42" s="223"/>
      <c r="C42" s="223"/>
      <c r="D42" s="223"/>
      <c r="E42" s="223"/>
      <c r="F42" s="183"/>
      <c r="G42" s="140"/>
      <c r="H42" s="185">
        <f>SUM(H2:H40)</f>
        <v>0</v>
      </c>
      <c r="I42" s="185">
        <f>SUM(I2:I40)</f>
        <v>0</v>
      </c>
      <c r="J42" s="6"/>
      <c r="K42" s="6"/>
      <c r="L42" s="6"/>
      <c r="M42" s="6"/>
    </row>
    <row r="44" spans="1:13" x14ac:dyDescent="0.3">
      <c r="J44" s="54"/>
      <c r="K44" s="54"/>
      <c r="L44" s="54"/>
      <c r="M44" s="54"/>
    </row>
    <row r="47" spans="1:13" x14ac:dyDescent="0.3">
      <c r="G47" s="5" t="s">
        <v>446</v>
      </c>
    </row>
  </sheetData>
  <mergeCells count="2">
    <mergeCell ref="A42:E42"/>
    <mergeCell ref="G2:G4"/>
  </mergeCells>
  <pageMargins left="0" right="0" top="0" bottom="0" header="0.3" footer="0.3"/>
  <pageSetup scale="65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4"/>
  <sheetViews>
    <sheetView zoomScale="70" zoomScaleNormal="70" workbookViewId="0">
      <selection activeCell="H24" sqref="H24"/>
    </sheetView>
  </sheetViews>
  <sheetFormatPr defaultColWidth="8.75" defaultRowHeight="16.5" x14ac:dyDescent="0.3"/>
  <cols>
    <col min="1" max="1" width="8.75" style="1"/>
    <col min="2" max="2" width="5.5" style="1" bestFit="1" customWidth="1"/>
    <col min="3" max="3" width="22.25" style="1" bestFit="1" customWidth="1"/>
    <col min="4" max="5" width="8.75" style="1"/>
    <col min="6" max="10" width="14.25" style="1" customWidth="1"/>
    <col min="11" max="16384" width="8.75" style="1"/>
  </cols>
  <sheetData>
    <row r="1" spans="1:10" x14ac:dyDescent="0.3">
      <c r="E1" s="1" t="s">
        <v>92</v>
      </c>
      <c r="F1" s="1" t="s">
        <v>92</v>
      </c>
      <c r="H1" s="213" t="s">
        <v>91</v>
      </c>
      <c r="I1" s="213"/>
      <c r="J1" s="213"/>
    </row>
    <row r="2" spans="1:10" x14ac:dyDescent="0.3">
      <c r="E2" s="1">
        <v>0</v>
      </c>
      <c r="F2" s="1">
        <v>59</v>
      </c>
      <c r="H2" s="52">
        <v>0</v>
      </c>
      <c r="I2" s="52">
        <v>0</v>
      </c>
      <c r="J2" s="52">
        <v>0</v>
      </c>
    </row>
    <row r="3" spans="1:10" x14ac:dyDescent="0.3">
      <c r="E3" s="1">
        <v>60</v>
      </c>
      <c r="F3" s="1">
        <v>119</v>
      </c>
      <c r="H3" s="50">
        <v>0.04</v>
      </c>
      <c r="I3" s="50">
        <v>0.03</v>
      </c>
      <c r="J3" s="50">
        <v>0.03</v>
      </c>
    </row>
    <row r="4" spans="1:10" x14ac:dyDescent="0.3">
      <c r="E4" s="1">
        <v>120</v>
      </c>
      <c r="F4" s="1">
        <v>179</v>
      </c>
      <c r="H4" s="50">
        <v>0.05</v>
      </c>
      <c r="I4" s="50">
        <v>0.04</v>
      </c>
      <c r="J4" s="50">
        <v>0.04</v>
      </c>
    </row>
    <row r="5" spans="1:10" x14ac:dyDescent="0.3">
      <c r="E5" s="1">
        <v>180</v>
      </c>
      <c r="F5" s="1">
        <v>239</v>
      </c>
      <c r="H5" s="50">
        <v>0.06</v>
      </c>
      <c r="I5" s="50">
        <v>0.05</v>
      </c>
      <c r="J5" s="50">
        <v>0.05</v>
      </c>
    </row>
    <row r="6" spans="1:10" x14ac:dyDescent="0.3">
      <c r="E6" s="1">
        <v>240</v>
      </c>
      <c r="H6" s="50">
        <v>7.0000000000000007E-2</v>
      </c>
      <c r="I6" s="50">
        <v>0.06</v>
      </c>
      <c r="J6" s="50">
        <v>0.05</v>
      </c>
    </row>
    <row r="8" spans="1:10" x14ac:dyDescent="0.3">
      <c r="A8" s="48" t="s">
        <v>90</v>
      </c>
      <c r="B8" s="48" t="s">
        <v>268</v>
      </c>
      <c r="C8" s="47" t="s">
        <v>89</v>
      </c>
      <c r="D8" s="48" t="s">
        <v>267</v>
      </c>
      <c r="E8" s="48" t="s">
        <v>88</v>
      </c>
      <c r="F8" s="48" t="s">
        <v>87</v>
      </c>
      <c r="G8" s="48" t="s">
        <v>86</v>
      </c>
      <c r="H8" s="48" t="s">
        <v>85</v>
      </c>
      <c r="I8" s="48" t="s">
        <v>84</v>
      </c>
      <c r="J8" s="48" t="s">
        <v>83</v>
      </c>
    </row>
    <row r="9" spans="1:10" x14ac:dyDescent="0.3">
      <c r="A9" s="73" t="s">
        <v>177</v>
      </c>
      <c r="B9" s="73">
        <v>15</v>
      </c>
      <c r="C9" s="74" t="s">
        <v>176</v>
      </c>
      <c r="D9" s="73" t="s">
        <v>175</v>
      </c>
      <c r="E9" s="73" t="s">
        <v>167</v>
      </c>
      <c r="F9" s="66">
        <v>3011.95</v>
      </c>
      <c r="G9" s="66"/>
      <c r="H9" s="66"/>
      <c r="I9" s="66"/>
      <c r="J9" s="66"/>
    </row>
    <row r="10" spans="1:10" x14ac:dyDescent="0.3">
      <c r="A10" s="62" t="s">
        <v>177</v>
      </c>
      <c r="B10" s="67">
        <v>15</v>
      </c>
      <c r="C10" s="68" t="s">
        <v>179</v>
      </c>
      <c r="D10" s="67" t="s">
        <v>178</v>
      </c>
      <c r="E10" s="62" t="s">
        <v>167</v>
      </c>
      <c r="F10" s="66">
        <v>3100</v>
      </c>
      <c r="G10" s="66"/>
      <c r="H10" s="66"/>
      <c r="I10" s="66"/>
      <c r="J10" s="66"/>
    </row>
    <row r="11" spans="1:10" x14ac:dyDescent="0.3">
      <c r="A11" s="67" t="s">
        <v>256</v>
      </c>
      <c r="B11" s="67">
        <v>15</v>
      </c>
      <c r="C11" s="68" t="s">
        <v>179</v>
      </c>
      <c r="D11" s="67" t="s">
        <v>266</v>
      </c>
      <c r="E11" s="67" t="s">
        <v>167</v>
      </c>
      <c r="F11" s="66">
        <v>3321.7</v>
      </c>
      <c r="G11" s="66"/>
      <c r="H11" s="66"/>
      <c r="I11" s="66"/>
      <c r="J11" s="66"/>
    </row>
    <row r="12" spans="1:10" x14ac:dyDescent="0.3">
      <c r="A12" s="62" t="s">
        <v>265</v>
      </c>
      <c r="B12" s="62">
        <v>15</v>
      </c>
      <c r="C12" s="63" t="s">
        <v>238</v>
      </c>
      <c r="D12" s="62" t="s">
        <v>264</v>
      </c>
      <c r="E12" s="62" t="s">
        <v>167</v>
      </c>
      <c r="F12" s="66">
        <v>2731.4814814814813</v>
      </c>
      <c r="G12" s="66"/>
      <c r="H12" s="66"/>
      <c r="I12" s="66"/>
      <c r="J12" s="66"/>
    </row>
    <row r="13" spans="1:10" x14ac:dyDescent="0.3">
      <c r="A13" s="67" t="s">
        <v>263</v>
      </c>
      <c r="B13" s="67">
        <v>15</v>
      </c>
      <c r="C13" s="68" t="s">
        <v>179</v>
      </c>
      <c r="D13" s="67" t="s">
        <v>262</v>
      </c>
      <c r="E13" s="67" t="s">
        <v>167</v>
      </c>
      <c r="F13" s="66">
        <v>3245</v>
      </c>
      <c r="G13" s="66"/>
      <c r="H13" s="66"/>
      <c r="I13" s="66"/>
      <c r="J13" s="66"/>
    </row>
    <row r="14" spans="1:10" x14ac:dyDescent="0.3">
      <c r="A14" s="62" t="s">
        <v>188</v>
      </c>
      <c r="B14" s="67">
        <v>15</v>
      </c>
      <c r="C14" s="68" t="s">
        <v>179</v>
      </c>
      <c r="D14" s="67" t="s">
        <v>178</v>
      </c>
      <c r="E14" s="67" t="s">
        <v>167</v>
      </c>
      <c r="F14" s="66">
        <v>3215.5</v>
      </c>
      <c r="G14" s="66"/>
      <c r="H14" s="66"/>
      <c r="I14" s="66"/>
      <c r="J14" s="66"/>
    </row>
    <row r="15" spans="1:10" x14ac:dyDescent="0.3">
      <c r="A15" s="62" t="s">
        <v>261</v>
      </c>
      <c r="B15" s="62">
        <v>15</v>
      </c>
      <c r="C15" s="63" t="s">
        <v>238</v>
      </c>
      <c r="D15" s="62" t="s">
        <v>185</v>
      </c>
      <c r="E15" s="62" t="s">
        <v>167</v>
      </c>
      <c r="F15" s="66">
        <v>3524.0699999999997</v>
      </c>
      <c r="G15" s="66">
        <v>129</v>
      </c>
      <c r="H15" s="66">
        <v>50</v>
      </c>
      <c r="I15" s="66">
        <v>50</v>
      </c>
      <c r="J15" s="66">
        <v>29</v>
      </c>
    </row>
    <row r="16" spans="1:10" x14ac:dyDescent="0.3">
      <c r="A16" s="73" t="s">
        <v>259</v>
      </c>
      <c r="B16" s="73">
        <v>15</v>
      </c>
      <c r="C16" s="74" t="s">
        <v>176</v>
      </c>
      <c r="D16" s="73" t="s">
        <v>260</v>
      </c>
      <c r="E16" s="73" t="s">
        <v>167</v>
      </c>
      <c r="F16" s="66">
        <v>3156.5</v>
      </c>
      <c r="G16" s="66"/>
      <c r="H16" s="66"/>
      <c r="I16" s="66"/>
      <c r="J16" s="66"/>
    </row>
    <row r="17" spans="1:10" x14ac:dyDescent="0.3">
      <c r="A17" s="62" t="s">
        <v>259</v>
      </c>
      <c r="B17" s="67">
        <v>15</v>
      </c>
      <c r="C17" s="68" t="s">
        <v>179</v>
      </c>
      <c r="D17" s="67" t="s">
        <v>185</v>
      </c>
      <c r="E17" s="67" t="s">
        <v>167</v>
      </c>
      <c r="F17" s="66">
        <v>3410.2</v>
      </c>
      <c r="G17" s="66"/>
      <c r="H17" s="66"/>
      <c r="I17" s="66"/>
      <c r="J17" s="66"/>
    </row>
    <row r="18" spans="1:10" x14ac:dyDescent="0.3">
      <c r="A18" s="62" t="s">
        <v>204</v>
      </c>
      <c r="B18" s="67">
        <v>15</v>
      </c>
      <c r="C18" s="68" t="s">
        <v>179</v>
      </c>
      <c r="D18" s="67" t="s">
        <v>185</v>
      </c>
      <c r="E18" s="67" t="s">
        <v>167</v>
      </c>
      <c r="F18" s="66">
        <v>2731.7</v>
      </c>
      <c r="G18" s="66"/>
      <c r="H18" s="66"/>
      <c r="I18" s="66"/>
      <c r="J18" s="66"/>
    </row>
    <row r="19" spans="1:10" x14ac:dyDescent="0.3">
      <c r="A19" s="62" t="s">
        <v>258</v>
      </c>
      <c r="B19" s="67">
        <v>15</v>
      </c>
      <c r="C19" s="68" t="s">
        <v>179</v>
      </c>
      <c r="D19" s="67" t="s">
        <v>257</v>
      </c>
      <c r="E19" s="67" t="s">
        <v>167</v>
      </c>
      <c r="F19" s="66">
        <v>3200</v>
      </c>
      <c r="G19" s="66"/>
      <c r="H19" s="66"/>
      <c r="I19" s="66"/>
      <c r="J19" s="66"/>
    </row>
    <row r="20" spans="1:10" x14ac:dyDescent="0.3">
      <c r="A20" s="67" t="s">
        <v>256</v>
      </c>
      <c r="B20" s="67">
        <v>16</v>
      </c>
      <c r="C20" s="68" t="s">
        <v>179</v>
      </c>
      <c r="D20" s="67" t="s">
        <v>255</v>
      </c>
      <c r="E20" s="67" t="s">
        <v>167</v>
      </c>
      <c r="F20" s="66">
        <v>3499.9979999999996</v>
      </c>
      <c r="G20" s="66"/>
      <c r="H20" s="66"/>
      <c r="I20" s="66"/>
      <c r="J20" s="66"/>
    </row>
    <row r="21" spans="1:10" x14ac:dyDescent="0.3">
      <c r="A21" s="59" t="s">
        <v>245</v>
      </c>
      <c r="B21" s="59">
        <v>16</v>
      </c>
      <c r="C21" s="60" t="s">
        <v>311</v>
      </c>
      <c r="D21" s="59" t="s">
        <v>254</v>
      </c>
      <c r="E21" s="56" t="s">
        <v>167</v>
      </c>
      <c r="F21" s="64">
        <v>4151.8518518518513</v>
      </c>
      <c r="G21" s="64"/>
      <c r="H21" s="64"/>
      <c r="I21" s="64"/>
      <c r="J21" s="64"/>
    </row>
    <row r="22" spans="1:10" x14ac:dyDescent="0.3">
      <c r="A22" s="59" t="s">
        <v>253</v>
      </c>
      <c r="B22" s="59">
        <v>16</v>
      </c>
      <c r="C22" s="60" t="s">
        <v>235</v>
      </c>
      <c r="D22" s="59" t="s">
        <v>223</v>
      </c>
      <c r="E22" s="56" t="s">
        <v>167</v>
      </c>
      <c r="F22" s="64">
        <v>3499.9999999999995</v>
      </c>
      <c r="G22" s="64"/>
      <c r="H22" s="64"/>
      <c r="I22" s="64"/>
      <c r="J22" s="64"/>
    </row>
    <row r="23" spans="1:10" x14ac:dyDescent="0.3">
      <c r="A23" s="62" t="s">
        <v>253</v>
      </c>
      <c r="B23" s="62">
        <v>16</v>
      </c>
      <c r="C23" s="63" t="s">
        <v>238</v>
      </c>
      <c r="D23" s="62" t="s">
        <v>223</v>
      </c>
      <c r="E23" s="62" t="s">
        <v>167</v>
      </c>
      <c r="F23" s="66">
        <v>3600</v>
      </c>
      <c r="G23" s="66"/>
      <c r="H23" s="66"/>
      <c r="I23" s="66"/>
      <c r="J23" s="66"/>
    </row>
    <row r="24" spans="1:10" x14ac:dyDescent="0.3">
      <c r="A24" s="62" t="s">
        <v>252</v>
      </c>
      <c r="B24" s="67">
        <v>16</v>
      </c>
      <c r="C24" s="68" t="s">
        <v>179</v>
      </c>
      <c r="D24" s="67" t="s">
        <v>185</v>
      </c>
      <c r="E24" s="67" t="s">
        <v>167</v>
      </c>
      <c r="F24" s="66">
        <v>3450</v>
      </c>
      <c r="G24" s="66"/>
      <c r="H24" s="66"/>
      <c r="I24" s="66"/>
      <c r="J24" s="66"/>
    </row>
    <row r="25" spans="1:10" x14ac:dyDescent="0.3">
      <c r="A25" s="72" t="s">
        <v>251</v>
      </c>
      <c r="B25" s="70">
        <v>16</v>
      </c>
      <c r="C25" s="71" t="s">
        <v>312</v>
      </c>
      <c r="D25" s="70" t="s">
        <v>250</v>
      </c>
      <c r="E25" s="70" t="s">
        <v>167</v>
      </c>
      <c r="F25" s="69">
        <v>3790.2099999999987</v>
      </c>
      <c r="G25" s="69"/>
      <c r="H25" s="69"/>
      <c r="I25" s="69"/>
      <c r="J25" s="69"/>
    </row>
    <row r="26" spans="1:10" x14ac:dyDescent="0.3">
      <c r="A26" s="62" t="s">
        <v>249</v>
      </c>
      <c r="B26" s="67">
        <v>16</v>
      </c>
      <c r="C26" s="68" t="s">
        <v>179</v>
      </c>
      <c r="D26" s="67" t="s">
        <v>248</v>
      </c>
      <c r="E26" s="67" t="s">
        <v>167</v>
      </c>
      <c r="F26" s="66">
        <v>3504.6</v>
      </c>
      <c r="G26" s="66"/>
      <c r="H26" s="66"/>
      <c r="I26" s="66"/>
      <c r="J26" s="66"/>
    </row>
    <row r="27" spans="1:10" x14ac:dyDescent="0.3">
      <c r="A27" s="56" t="s">
        <v>247</v>
      </c>
      <c r="B27" s="56">
        <v>17</v>
      </c>
      <c r="C27" s="57" t="s">
        <v>227</v>
      </c>
      <c r="D27" s="56" t="s">
        <v>246</v>
      </c>
      <c r="E27" s="56" t="s">
        <v>167</v>
      </c>
      <c r="F27" s="55">
        <v>3950.0999999999995</v>
      </c>
      <c r="G27" s="55"/>
      <c r="H27" s="55"/>
      <c r="I27" s="55"/>
      <c r="J27" s="55"/>
    </row>
    <row r="28" spans="1:10" x14ac:dyDescent="0.3">
      <c r="A28" s="59" t="s">
        <v>245</v>
      </c>
      <c r="B28" s="59">
        <v>17</v>
      </c>
      <c r="C28" s="60" t="s">
        <v>244</v>
      </c>
      <c r="D28" s="59" t="s">
        <v>243</v>
      </c>
      <c r="E28" s="56" t="s">
        <v>167</v>
      </c>
      <c r="F28" s="65">
        <v>3699.9999999999991</v>
      </c>
      <c r="G28" s="65"/>
      <c r="H28" s="65"/>
      <c r="I28" s="65"/>
      <c r="J28" s="65"/>
    </row>
    <row r="29" spans="1:10" x14ac:dyDescent="0.3">
      <c r="A29" s="56" t="s">
        <v>242</v>
      </c>
      <c r="B29" s="56">
        <v>17</v>
      </c>
      <c r="C29" s="57" t="s">
        <v>227</v>
      </c>
      <c r="D29" s="56" t="s">
        <v>241</v>
      </c>
      <c r="E29" s="56" t="s">
        <v>167</v>
      </c>
      <c r="F29" s="55">
        <v>4157.9999999999991</v>
      </c>
      <c r="G29" s="55"/>
      <c r="H29" s="55"/>
      <c r="I29" s="55"/>
      <c r="J29" s="55"/>
    </row>
    <row r="30" spans="1:10" x14ac:dyDescent="0.3">
      <c r="A30" s="56" t="s">
        <v>240</v>
      </c>
      <c r="B30" s="56">
        <v>17</v>
      </c>
      <c r="C30" s="57" t="s">
        <v>227</v>
      </c>
      <c r="D30" s="56" t="s">
        <v>223</v>
      </c>
      <c r="E30" s="56" t="s">
        <v>167</v>
      </c>
      <c r="F30" s="55">
        <v>4357.7999999999993</v>
      </c>
      <c r="G30" s="55"/>
      <c r="H30" s="55"/>
      <c r="I30" s="55"/>
      <c r="J30" s="55"/>
    </row>
    <row r="31" spans="1:10" x14ac:dyDescent="0.3">
      <c r="A31" s="59" t="s">
        <v>239</v>
      </c>
      <c r="B31" s="59">
        <v>17</v>
      </c>
      <c r="C31" s="60" t="s">
        <v>235</v>
      </c>
      <c r="D31" s="59" t="s">
        <v>237</v>
      </c>
      <c r="E31" s="56" t="s">
        <v>167</v>
      </c>
      <c r="F31" s="64">
        <v>4099.9999999999991</v>
      </c>
      <c r="G31" s="64"/>
      <c r="H31" s="64"/>
      <c r="I31" s="64"/>
      <c r="J31" s="64"/>
    </row>
    <row r="32" spans="1:10" x14ac:dyDescent="0.3">
      <c r="A32" s="62" t="s">
        <v>239</v>
      </c>
      <c r="B32" s="62">
        <v>17</v>
      </c>
      <c r="C32" s="63" t="s">
        <v>238</v>
      </c>
      <c r="D32" s="62" t="s">
        <v>237</v>
      </c>
      <c r="E32" s="62" t="s">
        <v>167</v>
      </c>
      <c r="F32" s="61">
        <v>4370.3703703703695</v>
      </c>
      <c r="G32" s="61"/>
      <c r="H32" s="61"/>
      <c r="I32" s="61"/>
      <c r="J32" s="61"/>
    </row>
    <row r="33" spans="1:10" x14ac:dyDescent="0.3">
      <c r="A33" s="59" t="s">
        <v>236</v>
      </c>
      <c r="B33" s="59">
        <v>17</v>
      </c>
      <c r="C33" s="60" t="s">
        <v>235</v>
      </c>
      <c r="D33" s="59" t="s">
        <v>234</v>
      </c>
      <c r="E33" s="56" t="s">
        <v>167</v>
      </c>
      <c r="F33" s="58">
        <v>4967.9999999999991</v>
      </c>
      <c r="G33" s="58"/>
      <c r="H33" s="58"/>
      <c r="I33" s="58"/>
      <c r="J33" s="58"/>
    </row>
    <row r="34" spans="1:10" x14ac:dyDescent="0.3">
      <c r="A34" s="59" t="s">
        <v>233</v>
      </c>
      <c r="B34" s="59">
        <v>17</v>
      </c>
      <c r="C34" s="60" t="s">
        <v>311</v>
      </c>
      <c r="D34" s="59" t="s">
        <v>232</v>
      </c>
      <c r="E34" s="56" t="s">
        <v>167</v>
      </c>
      <c r="F34" s="58">
        <v>5572.2222222222217</v>
      </c>
      <c r="G34" s="58"/>
      <c r="H34" s="58"/>
      <c r="I34" s="58"/>
      <c r="J34" s="58"/>
    </row>
    <row r="35" spans="1:10" x14ac:dyDescent="0.3">
      <c r="A35" s="56" t="s">
        <v>231</v>
      </c>
      <c r="B35" s="56">
        <v>18</v>
      </c>
      <c r="C35" s="57" t="s">
        <v>227</v>
      </c>
      <c r="D35" s="56" t="s">
        <v>230</v>
      </c>
      <c r="E35" s="56" t="s">
        <v>167</v>
      </c>
      <c r="F35" s="55">
        <v>4211.9999999999991</v>
      </c>
      <c r="G35" s="55"/>
      <c r="H35" s="55"/>
      <c r="I35" s="55"/>
      <c r="J35" s="55"/>
    </row>
    <row r="36" spans="1:10" x14ac:dyDescent="0.3">
      <c r="A36" s="56" t="s">
        <v>229</v>
      </c>
      <c r="B36" s="56">
        <v>18</v>
      </c>
      <c r="C36" s="57" t="s">
        <v>227</v>
      </c>
      <c r="D36" s="56" t="s">
        <v>223</v>
      </c>
      <c r="E36" s="56" t="s">
        <v>167</v>
      </c>
      <c r="F36" s="55">
        <v>4319.9999999999991</v>
      </c>
      <c r="G36" s="55"/>
      <c r="H36" s="55"/>
      <c r="I36" s="55"/>
      <c r="J36" s="55"/>
    </row>
    <row r="37" spans="1:10" x14ac:dyDescent="0.3">
      <c r="A37" s="56" t="s">
        <v>228</v>
      </c>
      <c r="B37" s="56">
        <v>18</v>
      </c>
      <c r="C37" s="57" t="s">
        <v>227</v>
      </c>
      <c r="D37" s="56" t="s">
        <v>226</v>
      </c>
      <c r="E37" s="56" t="s">
        <v>167</v>
      </c>
      <c r="F37" s="55">
        <v>4454.9999999999991</v>
      </c>
      <c r="G37" s="55"/>
      <c r="H37" s="55"/>
      <c r="I37" s="55"/>
      <c r="J37" s="55"/>
    </row>
    <row r="38" spans="1:10" x14ac:dyDescent="0.3">
      <c r="A38" s="56" t="s">
        <v>225</v>
      </c>
      <c r="B38" s="56">
        <v>19</v>
      </c>
      <c r="C38" s="57" t="s">
        <v>224</v>
      </c>
      <c r="D38" s="56" t="s">
        <v>223</v>
      </c>
      <c r="E38" s="56" t="s">
        <v>167</v>
      </c>
      <c r="F38" s="55">
        <v>8019</v>
      </c>
      <c r="G38" s="55"/>
      <c r="H38" s="55"/>
      <c r="I38" s="55"/>
      <c r="J38" s="55"/>
    </row>
    <row r="39" spans="1:10" x14ac:dyDescent="0.3">
      <c r="A39" s="56">
        <v>155</v>
      </c>
      <c r="B39" s="56" t="s">
        <v>222</v>
      </c>
      <c r="C39" s="57" t="s">
        <v>215</v>
      </c>
      <c r="D39" s="56" t="s">
        <v>221</v>
      </c>
      <c r="E39" s="56" t="s">
        <v>97</v>
      </c>
      <c r="F39" s="55">
        <v>2622.2222222222222</v>
      </c>
      <c r="G39" s="55"/>
      <c r="H39" s="55"/>
      <c r="I39" s="55"/>
      <c r="J39" s="55"/>
    </row>
    <row r="40" spans="1:10" x14ac:dyDescent="0.3">
      <c r="A40" s="56" t="s">
        <v>115</v>
      </c>
      <c r="B40" s="56" t="s">
        <v>112</v>
      </c>
      <c r="C40" s="57" t="s">
        <v>212</v>
      </c>
      <c r="D40" s="56" t="s">
        <v>220</v>
      </c>
      <c r="E40" s="56" t="s">
        <v>97</v>
      </c>
      <c r="F40" s="55">
        <v>3103.3999999999996</v>
      </c>
      <c r="G40" s="55"/>
      <c r="H40" s="55"/>
      <c r="I40" s="55"/>
      <c r="J40" s="55"/>
    </row>
    <row r="41" spans="1:10" x14ac:dyDescent="0.3">
      <c r="A41" s="56" t="s">
        <v>115</v>
      </c>
      <c r="B41" s="56" t="s">
        <v>112</v>
      </c>
      <c r="C41" s="57" t="s">
        <v>215</v>
      </c>
      <c r="D41" s="56" t="s">
        <v>114</v>
      </c>
      <c r="E41" s="56" t="s">
        <v>97</v>
      </c>
      <c r="F41" s="55">
        <v>3239.69</v>
      </c>
      <c r="G41" s="55"/>
      <c r="H41" s="55"/>
      <c r="I41" s="55"/>
      <c r="J41" s="55"/>
    </row>
    <row r="42" spans="1:10" x14ac:dyDescent="0.3">
      <c r="A42" s="56" t="s">
        <v>113</v>
      </c>
      <c r="B42" s="56" t="s">
        <v>112</v>
      </c>
      <c r="C42" s="57" t="s">
        <v>215</v>
      </c>
      <c r="D42" s="56" t="s">
        <v>111</v>
      </c>
      <c r="E42" s="56" t="s">
        <v>97</v>
      </c>
      <c r="F42" s="55">
        <v>3392.5</v>
      </c>
      <c r="G42" s="55"/>
      <c r="H42" s="55"/>
      <c r="I42" s="55"/>
      <c r="J42" s="55"/>
    </row>
    <row r="43" spans="1:10" x14ac:dyDescent="0.3">
      <c r="A43" s="56" t="s">
        <v>110</v>
      </c>
      <c r="B43" s="56" t="s">
        <v>105</v>
      </c>
      <c r="C43" s="57" t="s">
        <v>212</v>
      </c>
      <c r="D43" s="56" t="s">
        <v>219</v>
      </c>
      <c r="E43" s="56" t="s">
        <v>97</v>
      </c>
      <c r="F43" s="55">
        <v>4100</v>
      </c>
      <c r="G43" s="55"/>
      <c r="H43" s="55"/>
      <c r="I43" s="55"/>
      <c r="J43" s="55"/>
    </row>
    <row r="44" spans="1:10" x14ac:dyDescent="0.3">
      <c r="A44" s="56" t="s">
        <v>110</v>
      </c>
      <c r="B44" s="56" t="s">
        <v>105</v>
      </c>
      <c r="C44" s="57" t="s">
        <v>215</v>
      </c>
      <c r="D44" s="56" t="s">
        <v>104</v>
      </c>
      <c r="E44" s="56" t="s">
        <v>97</v>
      </c>
      <c r="F44" s="55">
        <v>4250</v>
      </c>
      <c r="G44" s="55"/>
      <c r="H44" s="55"/>
      <c r="I44" s="55"/>
      <c r="J44" s="55"/>
    </row>
    <row r="45" spans="1:10" x14ac:dyDescent="0.3">
      <c r="A45" s="56" t="s">
        <v>218</v>
      </c>
      <c r="B45" s="56" t="s">
        <v>100</v>
      </c>
      <c r="C45" s="57" t="s">
        <v>212</v>
      </c>
      <c r="D45" s="56" t="s">
        <v>217</v>
      </c>
      <c r="E45" s="56" t="s">
        <v>97</v>
      </c>
      <c r="F45" s="55">
        <v>4899.1593999999996</v>
      </c>
      <c r="G45" s="55"/>
      <c r="H45" s="55"/>
      <c r="I45" s="55"/>
      <c r="J45" s="55"/>
    </row>
    <row r="46" spans="1:10" x14ac:dyDescent="0.3">
      <c r="A46" s="56" t="s">
        <v>216</v>
      </c>
      <c r="B46" s="56" t="s">
        <v>100</v>
      </c>
      <c r="C46" s="57" t="s">
        <v>215</v>
      </c>
      <c r="D46" s="56" t="s">
        <v>214</v>
      </c>
      <c r="E46" s="56" t="s">
        <v>97</v>
      </c>
      <c r="F46" s="55">
        <v>4371.3099999999995</v>
      </c>
      <c r="G46" s="55"/>
      <c r="H46" s="55"/>
      <c r="I46" s="55"/>
      <c r="J46" s="55"/>
    </row>
    <row r="47" spans="1:10" x14ac:dyDescent="0.3">
      <c r="A47" s="56" t="s">
        <v>213</v>
      </c>
      <c r="B47" s="56" t="s">
        <v>100</v>
      </c>
      <c r="C47" s="57" t="s">
        <v>212</v>
      </c>
      <c r="D47" s="56" t="s">
        <v>211</v>
      </c>
      <c r="E47" s="56" t="s">
        <v>97</v>
      </c>
      <c r="F47" s="55">
        <v>4596.0999999999995</v>
      </c>
      <c r="G47" s="55"/>
      <c r="H47" s="55"/>
      <c r="I47" s="55"/>
      <c r="J47" s="55"/>
    </row>
    <row r="48" spans="1:10" x14ac:dyDescent="0.3">
      <c r="A48" s="56" t="s">
        <v>172</v>
      </c>
      <c r="B48" s="56">
        <v>12</v>
      </c>
      <c r="C48" s="57" t="s">
        <v>176</v>
      </c>
      <c r="D48" s="56" t="s">
        <v>202</v>
      </c>
      <c r="E48" s="56" t="s">
        <v>167</v>
      </c>
      <c r="F48" s="55">
        <v>1858.5</v>
      </c>
      <c r="G48" s="55"/>
      <c r="H48" s="55"/>
      <c r="I48" s="55"/>
      <c r="J48" s="55"/>
    </row>
    <row r="49" spans="1:10" x14ac:dyDescent="0.3">
      <c r="A49" s="56" t="s">
        <v>210</v>
      </c>
      <c r="B49" s="56">
        <v>13</v>
      </c>
      <c r="C49" s="57" t="s">
        <v>189</v>
      </c>
      <c r="D49" s="56" t="s">
        <v>202</v>
      </c>
      <c r="E49" s="56" t="s">
        <v>167</v>
      </c>
      <c r="F49" s="55">
        <v>2253.0329999999999</v>
      </c>
      <c r="G49" s="55"/>
      <c r="H49" s="55"/>
      <c r="I49" s="55"/>
      <c r="J49" s="55"/>
    </row>
    <row r="50" spans="1:10" x14ac:dyDescent="0.3">
      <c r="A50" s="56" t="s">
        <v>209</v>
      </c>
      <c r="B50" s="56">
        <v>13</v>
      </c>
      <c r="C50" s="57" t="s">
        <v>189</v>
      </c>
      <c r="D50" s="56" t="s">
        <v>200</v>
      </c>
      <c r="E50" s="56" t="s">
        <v>167</v>
      </c>
      <c r="F50" s="55">
        <v>1912.1899999999998</v>
      </c>
      <c r="G50" s="55"/>
      <c r="H50" s="55"/>
      <c r="I50" s="55"/>
      <c r="J50" s="55"/>
    </row>
    <row r="51" spans="1:10" x14ac:dyDescent="0.3">
      <c r="A51" s="56" t="s">
        <v>201</v>
      </c>
      <c r="B51" s="56">
        <v>13</v>
      </c>
      <c r="C51" s="57" t="s">
        <v>176</v>
      </c>
      <c r="D51" s="56" t="s">
        <v>208</v>
      </c>
      <c r="E51" s="56" t="s">
        <v>167</v>
      </c>
      <c r="F51" s="55">
        <v>1850.0000000000002</v>
      </c>
      <c r="G51" s="55"/>
      <c r="H51" s="55"/>
      <c r="I51" s="55"/>
      <c r="J51" s="55"/>
    </row>
    <row r="52" spans="1:10" x14ac:dyDescent="0.3">
      <c r="A52" s="56" t="s">
        <v>207</v>
      </c>
      <c r="B52" s="56">
        <v>13</v>
      </c>
      <c r="C52" s="57" t="s">
        <v>176</v>
      </c>
      <c r="D52" s="56" t="s">
        <v>200</v>
      </c>
      <c r="E52" s="56" t="s">
        <v>167</v>
      </c>
      <c r="F52" s="55">
        <v>1951</v>
      </c>
      <c r="G52" s="55"/>
      <c r="H52" s="55"/>
      <c r="I52" s="55"/>
      <c r="J52" s="55"/>
    </row>
    <row r="53" spans="1:10" x14ac:dyDescent="0.3">
      <c r="A53" s="56" t="s">
        <v>206</v>
      </c>
      <c r="B53" s="56">
        <v>13</v>
      </c>
      <c r="C53" s="57" t="s">
        <v>176</v>
      </c>
      <c r="D53" s="56" t="s">
        <v>205</v>
      </c>
      <c r="E53" s="56" t="s">
        <v>167</v>
      </c>
      <c r="F53" s="55">
        <v>1975</v>
      </c>
      <c r="G53" s="55"/>
      <c r="H53" s="55"/>
      <c r="I53" s="55"/>
      <c r="J53" s="55"/>
    </row>
    <row r="54" spans="1:10" x14ac:dyDescent="0.3">
      <c r="A54" s="56" t="s">
        <v>193</v>
      </c>
      <c r="B54" s="56">
        <v>13</v>
      </c>
      <c r="C54" s="57" t="s">
        <v>176</v>
      </c>
      <c r="D54" s="56" t="s">
        <v>199</v>
      </c>
      <c r="E54" s="56" t="s">
        <v>167</v>
      </c>
      <c r="F54" s="55">
        <v>1943</v>
      </c>
      <c r="G54" s="55"/>
      <c r="H54" s="55"/>
      <c r="I54" s="55"/>
      <c r="J54" s="55"/>
    </row>
    <row r="55" spans="1:10" x14ac:dyDescent="0.3">
      <c r="A55" s="56" t="s">
        <v>193</v>
      </c>
      <c r="B55" s="56">
        <v>13</v>
      </c>
      <c r="C55" s="57" t="s">
        <v>182</v>
      </c>
      <c r="D55" s="56" t="s">
        <v>192</v>
      </c>
      <c r="E55" s="56" t="s">
        <v>167</v>
      </c>
      <c r="F55" s="55">
        <v>2000</v>
      </c>
      <c r="G55" s="55"/>
      <c r="H55" s="55"/>
      <c r="I55" s="55"/>
      <c r="J55" s="55"/>
    </row>
    <row r="56" spans="1:10" x14ac:dyDescent="0.3">
      <c r="A56" s="56" t="s">
        <v>190</v>
      </c>
      <c r="B56" s="56">
        <v>13</v>
      </c>
      <c r="C56" s="57" t="s">
        <v>182</v>
      </c>
      <c r="D56" s="56" t="s">
        <v>187</v>
      </c>
      <c r="E56" s="56" t="s">
        <v>167</v>
      </c>
      <c r="F56" s="55">
        <v>2000</v>
      </c>
      <c r="G56" s="55"/>
      <c r="H56" s="55"/>
      <c r="I56" s="55"/>
      <c r="J56" s="55"/>
    </row>
    <row r="57" spans="1:10" x14ac:dyDescent="0.3">
      <c r="A57" s="56" t="s">
        <v>204</v>
      </c>
      <c r="B57" s="56">
        <v>13</v>
      </c>
      <c r="C57" s="57" t="s">
        <v>182</v>
      </c>
      <c r="D57" s="56" t="s">
        <v>197</v>
      </c>
      <c r="E57" s="56" t="s">
        <v>167</v>
      </c>
      <c r="F57" s="55">
        <v>2600.0000000000005</v>
      </c>
      <c r="G57" s="55"/>
      <c r="H57" s="55"/>
      <c r="I57" s="55"/>
      <c r="J57" s="55"/>
    </row>
    <row r="58" spans="1:10" x14ac:dyDescent="0.3">
      <c r="A58" s="56" t="s">
        <v>203</v>
      </c>
      <c r="B58" s="56">
        <v>14</v>
      </c>
      <c r="C58" s="57" t="s">
        <v>176</v>
      </c>
      <c r="D58" s="56" t="s">
        <v>202</v>
      </c>
      <c r="E58" s="56" t="s">
        <v>167</v>
      </c>
      <c r="F58" s="55">
        <v>1805.3999999999999</v>
      </c>
      <c r="G58" s="55"/>
      <c r="H58" s="55"/>
      <c r="I58" s="55"/>
      <c r="J58" s="55"/>
    </row>
    <row r="59" spans="1:10" x14ac:dyDescent="0.3">
      <c r="A59" s="56" t="s">
        <v>201</v>
      </c>
      <c r="B59" s="56">
        <v>14</v>
      </c>
      <c r="C59" s="57" t="s">
        <v>176</v>
      </c>
      <c r="D59" s="56" t="s">
        <v>200</v>
      </c>
      <c r="E59" s="56" t="s">
        <v>167</v>
      </c>
      <c r="F59" s="55">
        <v>1858.5</v>
      </c>
      <c r="G59" s="55"/>
      <c r="H59" s="55"/>
      <c r="I59" s="55"/>
      <c r="J59" s="55"/>
    </row>
    <row r="60" spans="1:10" x14ac:dyDescent="0.3">
      <c r="A60" s="56" t="s">
        <v>201</v>
      </c>
      <c r="B60" s="56">
        <v>14</v>
      </c>
      <c r="C60" s="57" t="s">
        <v>189</v>
      </c>
      <c r="D60" s="56" t="s">
        <v>200</v>
      </c>
      <c r="E60" s="56" t="s">
        <v>167</v>
      </c>
      <c r="F60" s="55">
        <v>1876.1999999999998</v>
      </c>
      <c r="G60" s="55"/>
      <c r="H60" s="55"/>
      <c r="I60" s="55"/>
      <c r="J60" s="55"/>
    </row>
    <row r="61" spans="1:10" x14ac:dyDescent="0.3">
      <c r="A61" s="56" t="s">
        <v>198</v>
      </c>
      <c r="B61" s="56">
        <v>14</v>
      </c>
      <c r="C61" s="57" t="s">
        <v>176</v>
      </c>
      <c r="D61" s="56" t="s">
        <v>199</v>
      </c>
      <c r="E61" s="56" t="s">
        <v>167</v>
      </c>
      <c r="F61" s="55">
        <v>2000</v>
      </c>
      <c r="G61" s="55"/>
      <c r="H61" s="55"/>
      <c r="I61" s="55"/>
      <c r="J61" s="55"/>
    </row>
    <row r="62" spans="1:10" x14ac:dyDescent="0.3">
      <c r="A62" s="56" t="s">
        <v>198</v>
      </c>
      <c r="B62" s="56">
        <v>14</v>
      </c>
      <c r="C62" s="57" t="s">
        <v>182</v>
      </c>
      <c r="D62" s="56" t="s">
        <v>197</v>
      </c>
      <c r="E62" s="56" t="s">
        <v>167</v>
      </c>
      <c r="F62" s="55">
        <v>2100</v>
      </c>
      <c r="G62" s="55"/>
      <c r="H62" s="55"/>
      <c r="I62" s="55"/>
      <c r="J62" s="55"/>
    </row>
    <row r="63" spans="1:10" x14ac:dyDescent="0.3">
      <c r="A63" s="56" t="s">
        <v>196</v>
      </c>
      <c r="B63" s="56">
        <v>14</v>
      </c>
      <c r="C63" s="57" t="s">
        <v>195</v>
      </c>
      <c r="D63" s="56" t="s">
        <v>194</v>
      </c>
      <c r="E63" s="56" t="s">
        <v>167</v>
      </c>
      <c r="F63" s="55">
        <v>2035.5</v>
      </c>
      <c r="G63" s="55"/>
      <c r="H63" s="55"/>
      <c r="I63" s="55"/>
      <c r="J63" s="55"/>
    </row>
    <row r="64" spans="1:10" x14ac:dyDescent="0.3">
      <c r="A64" s="56" t="s">
        <v>193</v>
      </c>
      <c r="B64" s="56">
        <v>14</v>
      </c>
      <c r="C64" s="57" t="s">
        <v>176</v>
      </c>
      <c r="D64" s="56" t="s">
        <v>194</v>
      </c>
      <c r="E64" s="56" t="s">
        <v>167</v>
      </c>
      <c r="F64" s="55">
        <v>2000</v>
      </c>
      <c r="G64" s="55"/>
      <c r="H64" s="55"/>
      <c r="I64" s="55"/>
      <c r="J64" s="55"/>
    </row>
    <row r="65" spans="1:10" x14ac:dyDescent="0.3">
      <c r="A65" s="56" t="s">
        <v>193</v>
      </c>
      <c r="B65" s="56">
        <v>14</v>
      </c>
      <c r="C65" s="57" t="s">
        <v>182</v>
      </c>
      <c r="D65" s="56" t="s">
        <v>181</v>
      </c>
      <c r="E65" s="56" t="s">
        <v>167</v>
      </c>
      <c r="F65" s="55">
        <v>2050</v>
      </c>
      <c r="G65" s="55"/>
      <c r="H65" s="55"/>
      <c r="I65" s="55"/>
      <c r="J65" s="55"/>
    </row>
    <row r="66" spans="1:10" x14ac:dyDescent="0.3">
      <c r="A66" s="56" t="s">
        <v>180</v>
      </c>
      <c r="B66" s="56">
        <v>14</v>
      </c>
      <c r="C66" s="57" t="s">
        <v>179</v>
      </c>
      <c r="D66" s="56" t="s">
        <v>192</v>
      </c>
      <c r="E66" s="56" t="s">
        <v>167</v>
      </c>
      <c r="F66" s="55">
        <v>2500</v>
      </c>
      <c r="G66" s="55"/>
      <c r="H66" s="55"/>
      <c r="I66" s="55"/>
      <c r="J66" s="55"/>
    </row>
    <row r="67" spans="1:10" x14ac:dyDescent="0.3">
      <c r="A67" s="56" t="s">
        <v>177</v>
      </c>
      <c r="B67" s="56">
        <v>14</v>
      </c>
      <c r="C67" s="57" t="s">
        <v>176</v>
      </c>
      <c r="D67" s="56" t="s">
        <v>191</v>
      </c>
      <c r="E67" s="56" t="s">
        <v>167</v>
      </c>
      <c r="F67" s="55">
        <v>2296</v>
      </c>
      <c r="G67" s="55"/>
      <c r="H67" s="55"/>
      <c r="I67" s="55"/>
      <c r="J67" s="55"/>
    </row>
    <row r="68" spans="1:10" x14ac:dyDescent="0.3">
      <c r="A68" s="56" t="s">
        <v>177</v>
      </c>
      <c r="B68" s="56">
        <v>14</v>
      </c>
      <c r="C68" s="57" t="s">
        <v>179</v>
      </c>
      <c r="D68" s="56" t="s">
        <v>187</v>
      </c>
      <c r="E68" s="56" t="s">
        <v>167</v>
      </c>
      <c r="F68" s="55">
        <v>2350</v>
      </c>
      <c r="G68" s="55"/>
      <c r="H68" s="55"/>
      <c r="I68" s="55"/>
      <c r="J68" s="55"/>
    </row>
    <row r="69" spans="1:10" x14ac:dyDescent="0.3">
      <c r="A69" s="56" t="s">
        <v>190</v>
      </c>
      <c r="B69" s="56">
        <v>14</v>
      </c>
      <c r="C69" s="57" t="s">
        <v>176</v>
      </c>
      <c r="D69" s="56" t="s">
        <v>175</v>
      </c>
      <c r="E69" s="56" t="s">
        <v>167</v>
      </c>
      <c r="F69" s="55">
        <v>2300</v>
      </c>
      <c r="G69" s="55"/>
      <c r="H69" s="55"/>
      <c r="I69" s="55"/>
      <c r="J69" s="55"/>
    </row>
    <row r="70" spans="1:10" x14ac:dyDescent="0.3">
      <c r="A70" s="56" t="s">
        <v>190</v>
      </c>
      <c r="B70" s="56">
        <v>14</v>
      </c>
      <c r="C70" s="57" t="s">
        <v>179</v>
      </c>
      <c r="D70" s="56" t="s">
        <v>178</v>
      </c>
      <c r="E70" s="56" t="s">
        <v>167</v>
      </c>
      <c r="F70" s="55">
        <v>2449.9999999999995</v>
      </c>
      <c r="G70" s="55"/>
      <c r="H70" s="55"/>
      <c r="I70" s="55"/>
      <c r="J70" s="55"/>
    </row>
    <row r="71" spans="1:10" x14ac:dyDescent="0.3">
      <c r="A71" s="56" t="s">
        <v>190</v>
      </c>
      <c r="B71" s="56">
        <v>14</v>
      </c>
      <c r="C71" s="57" t="s">
        <v>189</v>
      </c>
      <c r="D71" s="56" t="s">
        <v>175</v>
      </c>
      <c r="E71" s="56" t="s">
        <v>167</v>
      </c>
      <c r="F71" s="55">
        <v>2330.5</v>
      </c>
      <c r="G71" s="55"/>
      <c r="H71" s="55"/>
      <c r="I71" s="55"/>
      <c r="J71" s="55"/>
    </row>
    <row r="72" spans="1:10" x14ac:dyDescent="0.3">
      <c r="A72" s="56" t="s">
        <v>188</v>
      </c>
      <c r="B72" s="56">
        <v>14</v>
      </c>
      <c r="C72" s="57" t="s">
        <v>179</v>
      </c>
      <c r="D72" s="56" t="s">
        <v>187</v>
      </c>
      <c r="E72" s="56" t="s">
        <v>167</v>
      </c>
      <c r="F72" s="55">
        <v>3200.75</v>
      </c>
      <c r="G72" s="55"/>
      <c r="H72" s="55"/>
      <c r="I72" s="55"/>
      <c r="J72" s="55"/>
    </row>
    <row r="73" spans="1:10" x14ac:dyDescent="0.3">
      <c r="A73" s="56" t="s">
        <v>186</v>
      </c>
      <c r="B73" s="56">
        <v>14</v>
      </c>
      <c r="C73" s="57" t="s">
        <v>182</v>
      </c>
      <c r="D73" s="56" t="s">
        <v>185</v>
      </c>
      <c r="E73" s="56" t="s">
        <v>167</v>
      </c>
      <c r="F73" s="55">
        <v>3354.74</v>
      </c>
      <c r="G73" s="55"/>
      <c r="H73" s="55"/>
      <c r="I73" s="55"/>
      <c r="J73" s="55"/>
    </row>
    <row r="74" spans="1:10" x14ac:dyDescent="0.3">
      <c r="A74" s="56" t="s">
        <v>184</v>
      </c>
      <c r="B74" s="56">
        <v>15</v>
      </c>
      <c r="C74" s="57" t="s">
        <v>179</v>
      </c>
      <c r="D74" s="56" t="s">
        <v>178</v>
      </c>
      <c r="E74" s="56" t="s">
        <v>167</v>
      </c>
      <c r="F74" s="55">
        <v>2400</v>
      </c>
      <c r="G74" s="55"/>
      <c r="H74" s="55"/>
      <c r="I74" s="55"/>
      <c r="J74" s="55"/>
    </row>
    <row r="75" spans="1:10" x14ac:dyDescent="0.3">
      <c r="A75" s="56" t="s">
        <v>183</v>
      </c>
      <c r="B75" s="56">
        <v>15</v>
      </c>
      <c r="C75" s="57" t="s">
        <v>182</v>
      </c>
      <c r="D75" s="56" t="s">
        <v>181</v>
      </c>
      <c r="E75" s="56" t="s">
        <v>167</v>
      </c>
      <c r="F75" s="55">
        <v>2400</v>
      </c>
      <c r="G75" s="55"/>
      <c r="H75" s="55"/>
      <c r="I75" s="55"/>
      <c r="J75" s="55"/>
    </row>
    <row r="76" spans="1:10" x14ac:dyDescent="0.3">
      <c r="A76" s="56" t="s">
        <v>180</v>
      </c>
      <c r="B76" s="56">
        <v>15</v>
      </c>
      <c r="C76" s="57" t="s">
        <v>179</v>
      </c>
      <c r="D76" s="56" t="s">
        <v>178</v>
      </c>
      <c r="E76" s="56" t="s">
        <v>167</v>
      </c>
      <c r="F76" s="55">
        <v>2516.35</v>
      </c>
      <c r="G76" s="55"/>
      <c r="H76" s="55"/>
      <c r="I76" s="55"/>
      <c r="J76" s="55"/>
    </row>
    <row r="77" spans="1:10" x14ac:dyDescent="0.3">
      <c r="A77" s="56" t="s">
        <v>177</v>
      </c>
      <c r="B77" s="56">
        <v>15</v>
      </c>
      <c r="C77" s="57" t="s">
        <v>176</v>
      </c>
      <c r="D77" s="56" t="s">
        <v>175</v>
      </c>
      <c r="E77" s="56" t="s">
        <v>167</v>
      </c>
      <c r="F77" s="55">
        <v>3011.95</v>
      </c>
      <c r="G77" s="55"/>
      <c r="H77" s="55"/>
      <c r="I77" s="55"/>
      <c r="J77" s="55"/>
    </row>
    <row r="78" spans="1:10" x14ac:dyDescent="0.3">
      <c r="A78" s="56" t="s">
        <v>174</v>
      </c>
      <c r="B78" s="56">
        <v>13</v>
      </c>
      <c r="C78" s="57" t="s">
        <v>169</v>
      </c>
      <c r="D78" s="56" t="s">
        <v>173</v>
      </c>
      <c r="E78" s="56" t="s">
        <v>167</v>
      </c>
      <c r="F78" s="55">
        <v>2449.9999999999995</v>
      </c>
      <c r="G78" s="55"/>
      <c r="H78" s="55"/>
      <c r="I78" s="55"/>
      <c r="J78" s="55"/>
    </row>
    <row r="79" spans="1:10" x14ac:dyDescent="0.3">
      <c r="A79" s="56" t="s">
        <v>172</v>
      </c>
      <c r="B79" s="56">
        <v>12</v>
      </c>
      <c r="C79" s="57" t="s">
        <v>169</v>
      </c>
      <c r="D79" s="56" t="s">
        <v>171</v>
      </c>
      <c r="E79" s="56" t="s">
        <v>167</v>
      </c>
      <c r="F79" s="55">
        <v>1858.5</v>
      </c>
      <c r="G79" s="55"/>
      <c r="H79" s="55"/>
      <c r="I79" s="55"/>
      <c r="J79" s="55"/>
    </row>
    <row r="80" spans="1:10" x14ac:dyDescent="0.3">
      <c r="A80" s="56" t="s">
        <v>170</v>
      </c>
      <c r="B80" s="56">
        <v>15</v>
      </c>
      <c r="C80" s="57" t="s">
        <v>169</v>
      </c>
      <c r="D80" s="56" t="s">
        <v>168</v>
      </c>
      <c r="E80" s="56" t="s">
        <v>167</v>
      </c>
      <c r="F80" s="55">
        <v>3613.75</v>
      </c>
      <c r="G80" s="55"/>
      <c r="H80" s="55"/>
      <c r="I80" s="55"/>
      <c r="J80" s="55"/>
    </row>
    <row r="81" spans="1:10" x14ac:dyDescent="0.3">
      <c r="A81" s="224" t="s">
        <v>166</v>
      </c>
      <c r="B81" s="224"/>
      <c r="C81" s="224"/>
      <c r="D81" s="224"/>
      <c r="E81" s="224"/>
      <c r="F81" s="224"/>
      <c r="G81" s="55"/>
      <c r="H81" s="55"/>
      <c r="I81" s="55"/>
      <c r="J81" s="55"/>
    </row>
    <row r="82" spans="1:10" x14ac:dyDescent="0.3">
      <c r="A82" s="225" t="s">
        <v>165</v>
      </c>
      <c r="B82" s="226"/>
      <c r="C82" s="226"/>
      <c r="D82" s="226"/>
      <c r="E82" s="226"/>
      <c r="F82" s="226"/>
      <c r="G82" s="226"/>
      <c r="H82" s="226"/>
      <c r="I82" s="226"/>
      <c r="J82" s="227"/>
    </row>
    <row r="83" spans="1:10" x14ac:dyDescent="0.3">
      <c r="A83" s="56" t="s">
        <v>164</v>
      </c>
      <c r="B83" s="56">
        <v>15</v>
      </c>
      <c r="C83" s="57" t="s">
        <v>148</v>
      </c>
      <c r="D83" s="56" t="s">
        <v>163</v>
      </c>
      <c r="E83" s="56" t="s">
        <v>116</v>
      </c>
      <c r="F83" s="55">
        <v>3941.2</v>
      </c>
      <c r="G83" s="55"/>
      <c r="H83" s="55"/>
      <c r="I83" s="55"/>
      <c r="J83" s="55"/>
    </row>
    <row r="84" spans="1:10" x14ac:dyDescent="0.3">
      <c r="A84" s="56" t="s">
        <v>162</v>
      </c>
      <c r="B84" s="56">
        <v>15</v>
      </c>
      <c r="C84" s="57" t="s">
        <v>129</v>
      </c>
      <c r="D84" s="56" t="s">
        <v>159</v>
      </c>
      <c r="E84" s="56" t="s">
        <v>116</v>
      </c>
      <c r="F84" s="55">
        <v>4708.2</v>
      </c>
      <c r="G84" s="55"/>
      <c r="H84" s="55"/>
      <c r="I84" s="55"/>
      <c r="J84" s="55"/>
    </row>
    <row r="85" spans="1:10" x14ac:dyDescent="0.3">
      <c r="A85" s="56" t="s">
        <v>162</v>
      </c>
      <c r="B85" s="56">
        <v>16</v>
      </c>
      <c r="C85" s="57" t="s">
        <v>126</v>
      </c>
      <c r="D85" s="56" t="s">
        <v>161</v>
      </c>
      <c r="E85" s="56" t="s">
        <v>116</v>
      </c>
      <c r="F85" s="55">
        <v>5350.0000000000009</v>
      </c>
      <c r="G85" s="55"/>
      <c r="H85" s="55"/>
      <c r="I85" s="55"/>
      <c r="J85" s="55"/>
    </row>
    <row r="86" spans="1:10" x14ac:dyDescent="0.3">
      <c r="A86" s="56" t="s">
        <v>160</v>
      </c>
      <c r="B86" s="56">
        <v>15</v>
      </c>
      <c r="C86" s="57" t="s">
        <v>126</v>
      </c>
      <c r="D86" s="56" t="s">
        <v>159</v>
      </c>
      <c r="E86" s="56" t="s">
        <v>116</v>
      </c>
      <c r="F86" s="55">
        <v>4695.2199999999993</v>
      </c>
      <c r="G86" s="55"/>
      <c r="H86" s="55"/>
      <c r="I86" s="55"/>
      <c r="J86" s="55"/>
    </row>
    <row r="87" spans="1:10" x14ac:dyDescent="0.3">
      <c r="A87" s="56" t="s">
        <v>158</v>
      </c>
      <c r="B87" s="56">
        <v>15</v>
      </c>
      <c r="C87" s="57" t="s">
        <v>129</v>
      </c>
      <c r="D87" s="56" t="s">
        <v>145</v>
      </c>
      <c r="E87" s="56" t="s">
        <v>116</v>
      </c>
      <c r="F87" s="55">
        <v>5239.79</v>
      </c>
      <c r="G87" s="55"/>
      <c r="H87" s="55"/>
      <c r="I87" s="55"/>
      <c r="J87" s="55"/>
    </row>
    <row r="88" spans="1:10" x14ac:dyDescent="0.3">
      <c r="A88" s="56" t="s">
        <v>142</v>
      </c>
      <c r="B88" s="56">
        <v>15</v>
      </c>
      <c r="C88" s="57" t="s">
        <v>129</v>
      </c>
      <c r="D88" s="56" t="s">
        <v>157</v>
      </c>
      <c r="E88" s="56" t="s">
        <v>116</v>
      </c>
      <c r="F88" s="55">
        <v>5000</v>
      </c>
      <c r="G88" s="55"/>
      <c r="H88" s="55"/>
      <c r="I88" s="55"/>
      <c r="J88" s="55"/>
    </row>
    <row r="89" spans="1:10" x14ac:dyDescent="0.3">
      <c r="A89" s="56" t="s">
        <v>127</v>
      </c>
      <c r="B89" s="56">
        <v>15</v>
      </c>
      <c r="C89" s="57" t="s">
        <v>129</v>
      </c>
      <c r="D89" s="56" t="s">
        <v>156</v>
      </c>
      <c r="E89" s="56" t="s">
        <v>116</v>
      </c>
      <c r="F89" s="55">
        <v>5793.7999999999993</v>
      </c>
      <c r="G89" s="55"/>
      <c r="H89" s="55"/>
      <c r="I89" s="55"/>
      <c r="J89" s="55"/>
    </row>
    <row r="90" spans="1:10" x14ac:dyDescent="0.3">
      <c r="A90" s="56" t="s">
        <v>155</v>
      </c>
      <c r="B90" s="56">
        <v>15</v>
      </c>
      <c r="C90" s="57" t="s">
        <v>126</v>
      </c>
      <c r="D90" s="56" t="s">
        <v>154</v>
      </c>
      <c r="E90" s="56" t="s">
        <v>116</v>
      </c>
      <c r="F90" s="55">
        <v>6300</v>
      </c>
      <c r="G90" s="55"/>
      <c r="H90" s="55"/>
      <c r="I90" s="55"/>
      <c r="J90" s="55"/>
    </row>
    <row r="91" spans="1:10" x14ac:dyDescent="0.3">
      <c r="A91" s="56" t="s">
        <v>153</v>
      </c>
      <c r="B91" s="56">
        <v>16</v>
      </c>
      <c r="C91" s="57" t="s">
        <v>313</v>
      </c>
      <c r="D91" s="56" t="s">
        <v>152</v>
      </c>
      <c r="E91" s="56" t="s">
        <v>116</v>
      </c>
      <c r="F91" s="55">
        <v>4053.1033333333348</v>
      </c>
      <c r="G91" s="55"/>
      <c r="H91" s="55"/>
      <c r="I91" s="55"/>
      <c r="J91" s="55"/>
    </row>
    <row r="92" spans="1:10" x14ac:dyDescent="0.3">
      <c r="A92" s="56" t="s">
        <v>151</v>
      </c>
      <c r="B92" s="56">
        <v>16</v>
      </c>
      <c r="C92" s="57" t="s">
        <v>148</v>
      </c>
      <c r="D92" s="56" t="s">
        <v>150</v>
      </c>
      <c r="E92" s="56" t="s">
        <v>116</v>
      </c>
      <c r="F92" s="55">
        <v>3933.3333333333326</v>
      </c>
      <c r="G92" s="55"/>
      <c r="H92" s="55"/>
      <c r="I92" s="55"/>
      <c r="J92" s="55"/>
    </row>
    <row r="93" spans="1:10" x14ac:dyDescent="0.3">
      <c r="A93" s="56" t="s">
        <v>149</v>
      </c>
      <c r="B93" s="56">
        <v>16</v>
      </c>
      <c r="C93" s="57" t="s">
        <v>148</v>
      </c>
      <c r="D93" s="56" t="s">
        <v>147</v>
      </c>
      <c r="E93" s="56" t="s">
        <v>116</v>
      </c>
      <c r="F93" s="55">
        <v>5251</v>
      </c>
      <c r="G93" s="55"/>
      <c r="H93" s="55"/>
      <c r="I93" s="55"/>
      <c r="J93" s="55"/>
    </row>
    <row r="94" spans="1:10" x14ac:dyDescent="0.3">
      <c r="A94" s="56" t="s">
        <v>146</v>
      </c>
      <c r="B94" s="56">
        <v>16</v>
      </c>
      <c r="C94" s="57" t="s">
        <v>129</v>
      </c>
      <c r="D94" s="56" t="s">
        <v>145</v>
      </c>
      <c r="E94" s="56" t="s">
        <v>116</v>
      </c>
      <c r="F94" s="55">
        <v>5251</v>
      </c>
      <c r="G94" s="55"/>
      <c r="H94" s="55"/>
      <c r="I94" s="55"/>
      <c r="J94" s="55"/>
    </row>
    <row r="95" spans="1:10" x14ac:dyDescent="0.3">
      <c r="A95" s="56" t="s">
        <v>144</v>
      </c>
      <c r="B95" s="56">
        <v>16</v>
      </c>
      <c r="C95" s="57" t="s">
        <v>314</v>
      </c>
      <c r="D95" s="56" t="s">
        <v>143</v>
      </c>
      <c r="E95" s="56" t="s">
        <v>116</v>
      </c>
      <c r="F95" s="55">
        <v>4800</v>
      </c>
      <c r="G95" s="55"/>
      <c r="H95" s="55"/>
      <c r="I95" s="55"/>
      <c r="J95" s="55"/>
    </row>
    <row r="96" spans="1:10" x14ac:dyDescent="0.3">
      <c r="A96" s="56" t="s">
        <v>144</v>
      </c>
      <c r="B96" s="56">
        <v>16</v>
      </c>
      <c r="C96" s="57" t="s">
        <v>129</v>
      </c>
      <c r="D96" s="56" t="s">
        <v>143</v>
      </c>
      <c r="E96" s="56" t="s">
        <v>116</v>
      </c>
      <c r="F96" s="55">
        <v>4602</v>
      </c>
      <c r="G96" s="55"/>
      <c r="H96" s="55"/>
      <c r="I96" s="55"/>
      <c r="J96" s="55"/>
    </row>
    <row r="97" spans="1:10" x14ac:dyDescent="0.3">
      <c r="A97" s="56" t="s">
        <v>142</v>
      </c>
      <c r="B97" s="56">
        <v>16</v>
      </c>
      <c r="C97" s="57" t="s">
        <v>141</v>
      </c>
      <c r="D97" s="56" t="s">
        <v>140</v>
      </c>
      <c r="E97" s="56" t="s">
        <v>116</v>
      </c>
      <c r="F97" s="55">
        <v>5400.2699999999995</v>
      </c>
      <c r="G97" s="55"/>
      <c r="H97" s="55"/>
      <c r="I97" s="55"/>
      <c r="J97" s="55"/>
    </row>
    <row r="98" spans="1:10" x14ac:dyDescent="0.3">
      <c r="A98" s="56" t="s">
        <v>127</v>
      </c>
      <c r="B98" s="56">
        <v>16</v>
      </c>
      <c r="C98" s="57" t="s">
        <v>129</v>
      </c>
      <c r="D98" s="56" t="s">
        <v>117</v>
      </c>
      <c r="E98" s="56" t="s">
        <v>116</v>
      </c>
      <c r="F98" s="55">
        <v>5687.5999999999995</v>
      </c>
      <c r="G98" s="55"/>
      <c r="H98" s="55"/>
      <c r="I98" s="55"/>
      <c r="J98" s="55"/>
    </row>
    <row r="99" spans="1:10" x14ac:dyDescent="0.3">
      <c r="A99" s="56" t="s">
        <v>139</v>
      </c>
      <c r="B99" s="56">
        <v>16</v>
      </c>
      <c r="C99" s="57" t="s">
        <v>129</v>
      </c>
      <c r="D99" s="56" t="s">
        <v>138</v>
      </c>
      <c r="E99" s="56" t="s">
        <v>116</v>
      </c>
      <c r="F99" s="55">
        <v>7101.8518518518513</v>
      </c>
      <c r="G99" s="55"/>
      <c r="H99" s="55"/>
      <c r="I99" s="55"/>
      <c r="J99" s="55"/>
    </row>
    <row r="100" spans="1:10" x14ac:dyDescent="0.3">
      <c r="A100" s="56" t="s">
        <v>137</v>
      </c>
      <c r="B100" s="56">
        <v>17</v>
      </c>
      <c r="C100" s="57" t="s">
        <v>136</v>
      </c>
      <c r="D100" s="56" t="s">
        <v>135</v>
      </c>
      <c r="E100" s="56" t="s">
        <v>116</v>
      </c>
      <c r="F100" s="55">
        <v>5684.2074999999995</v>
      </c>
      <c r="G100" s="55"/>
      <c r="H100" s="55"/>
      <c r="I100" s="55"/>
      <c r="J100" s="55"/>
    </row>
    <row r="101" spans="1:10" x14ac:dyDescent="0.3">
      <c r="A101" s="56" t="s">
        <v>134</v>
      </c>
      <c r="B101" s="56">
        <v>17</v>
      </c>
      <c r="C101" s="57" t="s">
        <v>129</v>
      </c>
      <c r="D101" s="56" t="s">
        <v>133</v>
      </c>
      <c r="E101" s="56" t="s">
        <v>116</v>
      </c>
      <c r="F101" s="55">
        <v>7330.75</v>
      </c>
      <c r="G101" s="55"/>
      <c r="H101" s="55"/>
      <c r="I101" s="55"/>
      <c r="J101" s="55"/>
    </row>
    <row r="102" spans="1:10" x14ac:dyDescent="0.3">
      <c r="A102" s="56" t="s">
        <v>132</v>
      </c>
      <c r="B102" s="56">
        <v>17</v>
      </c>
      <c r="C102" s="57" t="s">
        <v>315</v>
      </c>
      <c r="D102" s="56" t="s">
        <v>131</v>
      </c>
      <c r="E102" s="56" t="s">
        <v>116</v>
      </c>
      <c r="F102" s="55">
        <v>6000.2999999999993</v>
      </c>
      <c r="G102" s="55"/>
      <c r="H102" s="55"/>
      <c r="I102" s="55"/>
      <c r="J102" s="55"/>
    </row>
    <row r="103" spans="1:10" x14ac:dyDescent="0.3">
      <c r="A103" s="56" t="s">
        <v>130</v>
      </c>
      <c r="B103" s="56">
        <v>17</v>
      </c>
      <c r="C103" s="57" t="s">
        <v>314</v>
      </c>
      <c r="D103" s="56" t="s">
        <v>117</v>
      </c>
      <c r="E103" s="56" t="s">
        <v>116</v>
      </c>
      <c r="F103" s="55">
        <v>7200.0355</v>
      </c>
      <c r="G103" s="55"/>
      <c r="H103" s="55"/>
      <c r="I103" s="55"/>
      <c r="J103" s="55"/>
    </row>
    <row r="104" spans="1:10" x14ac:dyDescent="0.3">
      <c r="A104" s="56" t="s">
        <v>130</v>
      </c>
      <c r="B104" s="56">
        <v>17</v>
      </c>
      <c r="C104" s="57" t="s">
        <v>129</v>
      </c>
      <c r="D104" s="56" t="s">
        <v>128</v>
      </c>
      <c r="E104" s="56" t="s">
        <v>116</v>
      </c>
      <c r="F104" s="55">
        <v>7000</v>
      </c>
      <c r="G104" s="55"/>
      <c r="H104" s="55"/>
      <c r="I104" s="55"/>
      <c r="J104" s="55"/>
    </row>
    <row r="105" spans="1:10" x14ac:dyDescent="0.3">
      <c r="A105" s="56" t="s">
        <v>127</v>
      </c>
      <c r="B105" s="56">
        <v>17</v>
      </c>
      <c r="C105" s="57" t="s">
        <v>126</v>
      </c>
      <c r="D105" s="56" t="s">
        <v>125</v>
      </c>
      <c r="E105" s="56" t="s">
        <v>116</v>
      </c>
      <c r="F105" s="55">
        <v>8413.4</v>
      </c>
      <c r="G105" s="55"/>
      <c r="H105" s="55"/>
      <c r="I105" s="55"/>
      <c r="J105" s="55"/>
    </row>
    <row r="106" spans="1:10" x14ac:dyDescent="0.3">
      <c r="A106" s="56" t="s">
        <v>124</v>
      </c>
      <c r="B106" s="56">
        <v>17</v>
      </c>
      <c r="C106" s="57" t="s">
        <v>314</v>
      </c>
      <c r="D106" s="56" t="s">
        <v>123</v>
      </c>
      <c r="E106" s="56" t="s">
        <v>116</v>
      </c>
      <c r="F106" s="55">
        <v>8799.9974999999995</v>
      </c>
      <c r="G106" s="55"/>
      <c r="H106" s="55"/>
      <c r="I106" s="55"/>
      <c r="J106" s="55"/>
    </row>
    <row r="107" spans="1:10" x14ac:dyDescent="0.3">
      <c r="A107" s="56" t="s">
        <v>122</v>
      </c>
      <c r="B107" s="56">
        <v>18</v>
      </c>
      <c r="C107" s="57" t="s">
        <v>316</v>
      </c>
      <c r="D107" s="56" t="s">
        <v>121</v>
      </c>
      <c r="E107" s="56" t="s">
        <v>116</v>
      </c>
      <c r="F107" s="55">
        <v>8333.75</v>
      </c>
      <c r="G107" s="55"/>
      <c r="H107" s="55"/>
      <c r="I107" s="55"/>
      <c r="J107" s="55"/>
    </row>
    <row r="108" spans="1:10" x14ac:dyDescent="0.3">
      <c r="A108" s="56" t="s">
        <v>120</v>
      </c>
      <c r="B108" s="56">
        <v>18</v>
      </c>
      <c r="C108" s="57" t="s">
        <v>314</v>
      </c>
      <c r="D108" s="56" t="s">
        <v>119</v>
      </c>
      <c r="E108" s="56" t="s">
        <v>116</v>
      </c>
      <c r="F108" s="55">
        <v>7429.6296296296287</v>
      </c>
      <c r="G108" s="55"/>
      <c r="H108" s="55"/>
      <c r="I108" s="55"/>
      <c r="J108" s="55"/>
    </row>
    <row r="109" spans="1:10" x14ac:dyDescent="0.3">
      <c r="A109" s="56" t="s">
        <v>118</v>
      </c>
      <c r="B109" s="56">
        <v>18</v>
      </c>
      <c r="C109" s="57" t="s">
        <v>314</v>
      </c>
      <c r="D109" s="56" t="s">
        <v>117</v>
      </c>
      <c r="E109" s="56" t="s">
        <v>116</v>
      </c>
      <c r="F109" s="55">
        <v>9300.17</v>
      </c>
      <c r="G109" s="55"/>
      <c r="H109" s="55"/>
      <c r="I109" s="55"/>
      <c r="J109" s="55"/>
    </row>
    <row r="110" spans="1:10" x14ac:dyDescent="0.3">
      <c r="A110" s="56" t="s">
        <v>115</v>
      </c>
      <c r="B110" s="56" t="s">
        <v>112</v>
      </c>
      <c r="C110" s="57" t="s">
        <v>99</v>
      </c>
      <c r="D110" s="56" t="s">
        <v>114</v>
      </c>
      <c r="E110" s="56" t="s">
        <v>97</v>
      </c>
      <c r="F110" s="55">
        <v>3321</v>
      </c>
      <c r="G110" s="55"/>
      <c r="H110" s="55"/>
      <c r="I110" s="55"/>
      <c r="J110" s="55"/>
    </row>
    <row r="111" spans="1:10" x14ac:dyDescent="0.3">
      <c r="A111" s="56" t="s">
        <v>113</v>
      </c>
      <c r="B111" s="56" t="s">
        <v>112</v>
      </c>
      <c r="C111" s="57" t="s">
        <v>99</v>
      </c>
      <c r="D111" s="56" t="s">
        <v>111</v>
      </c>
      <c r="E111" s="56" t="s">
        <v>97</v>
      </c>
      <c r="F111" s="55">
        <v>3500</v>
      </c>
      <c r="G111" s="55"/>
      <c r="H111" s="55"/>
      <c r="I111" s="55"/>
      <c r="J111" s="55"/>
    </row>
    <row r="112" spans="1:10" x14ac:dyDescent="0.3">
      <c r="A112" s="56" t="s">
        <v>110</v>
      </c>
      <c r="B112" s="56" t="s">
        <v>105</v>
      </c>
      <c r="C112" s="57" t="s">
        <v>99</v>
      </c>
      <c r="D112" s="56" t="s">
        <v>104</v>
      </c>
      <c r="E112" s="56" t="s">
        <v>97</v>
      </c>
      <c r="F112" s="55">
        <v>4370.3703703703695</v>
      </c>
      <c r="G112" s="55"/>
      <c r="H112" s="55"/>
      <c r="I112" s="55"/>
      <c r="J112" s="55"/>
    </row>
    <row r="113" spans="1:10" x14ac:dyDescent="0.3">
      <c r="A113" s="56" t="s">
        <v>109</v>
      </c>
      <c r="B113" s="56">
        <v>15</v>
      </c>
      <c r="C113" s="57" t="s">
        <v>99</v>
      </c>
      <c r="D113" s="56" t="s">
        <v>104</v>
      </c>
      <c r="E113" s="56" t="s">
        <v>97</v>
      </c>
      <c r="F113" s="55">
        <v>4695.2199999999993</v>
      </c>
      <c r="G113" s="55"/>
      <c r="H113" s="55"/>
      <c r="I113" s="55"/>
      <c r="J113" s="55"/>
    </row>
    <row r="114" spans="1:10" x14ac:dyDescent="0.3">
      <c r="A114" s="56" t="s">
        <v>108</v>
      </c>
      <c r="B114" s="56" t="s">
        <v>105</v>
      </c>
      <c r="C114" s="57" t="s">
        <v>99</v>
      </c>
      <c r="D114" s="56" t="s">
        <v>107</v>
      </c>
      <c r="E114" s="56" t="s">
        <v>97</v>
      </c>
      <c r="F114" s="55">
        <v>4000</v>
      </c>
      <c r="G114" s="55"/>
      <c r="H114" s="55"/>
      <c r="I114" s="55"/>
      <c r="J114" s="55"/>
    </row>
    <row r="115" spans="1:10" x14ac:dyDescent="0.3">
      <c r="A115" s="56" t="s">
        <v>106</v>
      </c>
      <c r="B115" s="56" t="s">
        <v>105</v>
      </c>
      <c r="C115" s="57" t="s">
        <v>99</v>
      </c>
      <c r="D115" s="56" t="s">
        <v>104</v>
      </c>
      <c r="E115" s="56" t="s">
        <v>97</v>
      </c>
      <c r="F115" s="55">
        <v>4200</v>
      </c>
      <c r="G115" s="55"/>
      <c r="H115" s="55"/>
      <c r="I115" s="55"/>
      <c r="J115" s="55"/>
    </row>
    <row r="116" spans="1:10" x14ac:dyDescent="0.3">
      <c r="A116" s="56" t="s">
        <v>103</v>
      </c>
      <c r="B116" s="56" t="s">
        <v>100</v>
      </c>
      <c r="C116" s="57" t="s">
        <v>99</v>
      </c>
      <c r="D116" s="56" t="s">
        <v>102</v>
      </c>
      <c r="E116" s="56" t="s">
        <v>97</v>
      </c>
      <c r="F116" s="55">
        <v>4807.4074074074069</v>
      </c>
      <c r="G116" s="55"/>
      <c r="H116" s="55"/>
      <c r="I116" s="55"/>
      <c r="J116" s="55"/>
    </row>
    <row r="117" spans="1:10" x14ac:dyDescent="0.3">
      <c r="A117" s="56" t="s">
        <v>101</v>
      </c>
      <c r="B117" s="56" t="s">
        <v>100</v>
      </c>
      <c r="C117" s="57" t="s">
        <v>99</v>
      </c>
      <c r="D117" s="56" t="s">
        <v>98</v>
      </c>
      <c r="E117" s="56" t="s">
        <v>97</v>
      </c>
      <c r="F117" s="55">
        <v>4916.6666666666661</v>
      </c>
      <c r="G117" s="55"/>
      <c r="H117" s="55"/>
      <c r="I117" s="55"/>
      <c r="J117" s="55"/>
    </row>
    <row r="118" spans="1:10" x14ac:dyDescent="0.3">
      <c r="A118" s="217" t="s">
        <v>96</v>
      </c>
      <c r="B118" s="218"/>
      <c r="C118" s="218"/>
      <c r="D118" s="218"/>
      <c r="E118" s="218"/>
      <c r="F118" s="219"/>
      <c r="G118" s="6"/>
      <c r="H118" s="6"/>
      <c r="I118" s="6"/>
      <c r="J118" s="6"/>
    </row>
    <row r="119" spans="1:10" x14ac:dyDescent="0.3">
      <c r="A119" s="217" t="s">
        <v>95</v>
      </c>
      <c r="B119" s="218"/>
      <c r="C119" s="218"/>
      <c r="D119" s="218"/>
      <c r="E119" s="218"/>
      <c r="F119" s="219"/>
      <c r="G119" s="6"/>
      <c r="H119" s="6"/>
      <c r="I119" s="6"/>
      <c r="J119" s="6"/>
    </row>
    <row r="121" spans="1:10" x14ac:dyDescent="0.3">
      <c r="F121" s="5" t="s">
        <v>317</v>
      </c>
    </row>
    <row r="123" spans="1:10" x14ac:dyDescent="0.3">
      <c r="F123" s="1" t="s">
        <v>94</v>
      </c>
      <c r="H123" s="54">
        <f>SUMPRODUCT(H9:H38,$F$9:$F$38)</f>
        <v>176203.5</v>
      </c>
      <c r="I123" s="54">
        <f>SUMPRODUCT(I9:I38,$F$9:$F$38)</f>
        <v>176203.5</v>
      </c>
      <c r="J123" s="54">
        <f>SUMPRODUCT(J9:J38,$F$9:$F$38)</f>
        <v>102198.03</v>
      </c>
    </row>
    <row r="126" spans="1:10" x14ac:dyDescent="0.3">
      <c r="F126" s="1" t="s">
        <v>93</v>
      </c>
      <c r="G126" s="4">
        <f>SUM(G9:G38)</f>
        <v>129</v>
      </c>
      <c r="H126" s="4">
        <f>SUM(H9:H38)</f>
        <v>50</v>
      </c>
      <c r="I126" s="4">
        <f>SUM(I9:I38)</f>
        <v>50</v>
      </c>
      <c r="J126" s="4">
        <f>SUM(J9:J38)</f>
        <v>29</v>
      </c>
    </row>
    <row r="128" spans="1:10" x14ac:dyDescent="0.3">
      <c r="F128" s="1" t="s">
        <v>91</v>
      </c>
      <c r="H128" s="3">
        <f>IF(AND($G$126&gt;=$E$3,$G$126&lt;=$F$3),H3,IF(AND($G$126&gt;=$E$4,$G$126&lt;=$F$4),H4,IF(AND($G$126&gt;=$E$5,$G$126=$F$5),H5,IF($G$126&gt;=$E$6,H6,0%))))</f>
        <v>0.05</v>
      </c>
      <c r="I128" s="3">
        <f>IF(AND($G$126&gt;=$E$3,$G$126&lt;=$F$3),I3,IF(AND($G$126&gt;=$E$4,$G$126&lt;=$F$4),I4,IF(AND($G$126&gt;=$E$5,$G$126=$F$5),I5,IF($G$126&gt;=$E$6,I6,0%))))</f>
        <v>0.04</v>
      </c>
      <c r="J128" s="3">
        <f>IF(AND($G$126&gt;=$E$3,$G$126&lt;=$F$3),J3,IF(AND($G$126&gt;=$E$4,$G$126&lt;=$F$4),J4,IF(AND($G$126&gt;=$E$5,$G$126=$F$5),J5,IF($G$126&gt;=$E$6,J6,0%))))</f>
        <v>0.04</v>
      </c>
    </row>
    <row r="130" spans="6:10" x14ac:dyDescent="0.3">
      <c r="H130" s="2"/>
      <c r="I130" s="2"/>
      <c r="J130" s="2"/>
    </row>
    <row r="132" spans="6:10" x14ac:dyDescent="0.3">
      <c r="H132" s="2"/>
      <c r="I132" s="2"/>
    </row>
    <row r="134" spans="6:10" x14ac:dyDescent="0.3">
      <c r="F134" s="1" t="s">
        <v>0</v>
      </c>
      <c r="H134" s="54">
        <f>H123*(1-H128-H130-H132)</f>
        <v>167393.32499999998</v>
      </c>
      <c r="I134" s="54">
        <f>I123*(1-I128-I130-I132)</f>
        <v>169155.36</v>
      </c>
      <c r="J134" s="54">
        <f>J123*(1-J128-J130-J132)</f>
        <v>98110.108800000002</v>
      </c>
    </row>
  </sheetData>
  <mergeCells count="5">
    <mergeCell ref="H1:J1"/>
    <mergeCell ref="A81:F81"/>
    <mergeCell ref="A82:J82"/>
    <mergeCell ref="A118:F118"/>
    <mergeCell ref="A119:F11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55"/>
  <sheetViews>
    <sheetView topLeftCell="A22" zoomScale="70" zoomScaleNormal="70" workbookViewId="0">
      <selection activeCell="H44" sqref="H44"/>
    </sheetView>
  </sheetViews>
  <sheetFormatPr defaultColWidth="8.75" defaultRowHeight="16.5" x14ac:dyDescent="0.3"/>
  <cols>
    <col min="1" max="1" width="8.75" style="1"/>
    <col min="2" max="2" width="14.5" style="1" bestFit="1" customWidth="1"/>
    <col min="3" max="3" width="22.25" style="1" bestFit="1" customWidth="1"/>
    <col min="4" max="5" width="8.75" style="1"/>
    <col min="6" max="10" width="14.25" style="1" customWidth="1"/>
    <col min="11" max="16384" width="8.75" style="1"/>
  </cols>
  <sheetData>
    <row r="1" spans="2:10" x14ac:dyDescent="0.3">
      <c r="E1" s="1" t="s">
        <v>92</v>
      </c>
      <c r="F1" s="1" t="s">
        <v>92</v>
      </c>
      <c r="H1" s="213" t="s">
        <v>91</v>
      </c>
      <c r="I1" s="213"/>
      <c r="J1" s="213"/>
    </row>
    <row r="2" spans="2:10" x14ac:dyDescent="0.3">
      <c r="E2" s="1">
        <v>0</v>
      </c>
      <c r="F2" s="1">
        <v>59</v>
      </c>
      <c r="H2" s="52">
        <v>0</v>
      </c>
      <c r="I2" s="52">
        <v>0</v>
      </c>
      <c r="J2" s="52">
        <v>0</v>
      </c>
    </row>
    <row r="3" spans="2:10" x14ac:dyDescent="0.3">
      <c r="E3" s="1">
        <v>60</v>
      </c>
      <c r="F3" s="1">
        <v>119</v>
      </c>
      <c r="H3" s="50">
        <v>0.04</v>
      </c>
      <c r="I3" s="50">
        <v>0.03</v>
      </c>
      <c r="J3" s="50">
        <v>0.03</v>
      </c>
    </row>
    <row r="4" spans="2:10" x14ac:dyDescent="0.3">
      <c r="E4" s="1">
        <v>120</v>
      </c>
      <c r="F4" s="1">
        <v>179</v>
      </c>
      <c r="H4" s="50">
        <v>0.05</v>
      </c>
      <c r="I4" s="50">
        <v>0.04</v>
      </c>
      <c r="J4" s="50">
        <v>0.04</v>
      </c>
    </row>
    <row r="5" spans="2:10" x14ac:dyDescent="0.3">
      <c r="E5" s="1">
        <v>180</v>
      </c>
      <c r="F5" s="1">
        <v>239</v>
      </c>
      <c r="H5" s="50">
        <v>0.06</v>
      </c>
      <c r="I5" s="50">
        <v>0.05</v>
      </c>
      <c r="J5" s="50">
        <v>0.05</v>
      </c>
    </row>
    <row r="6" spans="2:10" x14ac:dyDescent="0.3">
      <c r="E6" s="1">
        <v>240</v>
      </c>
      <c r="H6" s="50">
        <v>7.0000000000000007E-2</v>
      </c>
      <c r="I6" s="50">
        <v>0.06</v>
      </c>
      <c r="J6" s="50">
        <v>0.05</v>
      </c>
    </row>
    <row r="8" spans="2:10" x14ac:dyDescent="0.3">
      <c r="B8" s="48" t="s">
        <v>268</v>
      </c>
      <c r="C8" s="47" t="s">
        <v>89</v>
      </c>
      <c r="D8" s="48" t="s">
        <v>267</v>
      </c>
      <c r="E8" s="48" t="s">
        <v>88</v>
      </c>
      <c r="F8" s="48" t="s">
        <v>87</v>
      </c>
      <c r="G8" s="48" t="s">
        <v>86</v>
      </c>
      <c r="H8" s="48" t="s">
        <v>85</v>
      </c>
      <c r="I8" s="48" t="s">
        <v>84</v>
      </c>
      <c r="J8" s="48" t="s">
        <v>83</v>
      </c>
    </row>
    <row r="9" spans="2:10" x14ac:dyDescent="0.3">
      <c r="B9" s="67" t="s">
        <v>310</v>
      </c>
      <c r="C9" s="68" t="s">
        <v>286</v>
      </c>
      <c r="D9" s="67" t="s">
        <v>14</v>
      </c>
      <c r="E9" s="67" t="s">
        <v>306</v>
      </c>
      <c r="F9" s="66">
        <v>1880</v>
      </c>
      <c r="G9" s="66"/>
      <c r="H9" s="66"/>
      <c r="I9" s="66"/>
      <c r="J9" s="66"/>
    </row>
    <row r="10" spans="2:10" x14ac:dyDescent="0.3">
      <c r="B10" s="67" t="s">
        <v>310</v>
      </c>
      <c r="C10" s="68" t="s">
        <v>309</v>
      </c>
      <c r="D10" s="67" t="s">
        <v>8</v>
      </c>
      <c r="E10" s="67" t="s">
        <v>306</v>
      </c>
      <c r="F10" s="66">
        <v>1980</v>
      </c>
      <c r="G10" s="66"/>
      <c r="H10" s="66"/>
      <c r="I10" s="66"/>
      <c r="J10" s="66"/>
    </row>
    <row r="11" spans="2:10" x14ac:dyDescent="0.3">
      <c r="B11" s="67" t="s">
        <v>308</v>
      </c>
      <c r="C11" s="68" t="s">
        <v>307</v>
      </c>
      <c r="D11" s="67" t="s">
        <v>296</v>
      </c>
      <c r="E11" s="67" t="s">
        <v>306</v>
      </c>
      <c r="F11" s="66">
        <v>1880</v>
      </c>
      <c r="G11" s="66"/>
      <c r="H11" s="66"/>
      <c r="I11" s="66"/>
      <c r="J11" s="66"/>
    </row>
    <row r="12" spans="2:10" x14ac:dyDescent="0.3">
      <c r="B12" s="67" t="s">
        <v>305</v>
      </c>
      <c r="C12" s="68" t="s">
        <v>303</v>
      </c>
      <c r="D12" s="67" t="s">
        <v>14</v>
      </c>
      <c r="E12" s="67" t="s">
        <v>282</v>
      </c>
      <c r="F12" s="66">
        <v>3206.3684210526326</v>
      </c>
      <c r="G12" s="66"/>
      <c r="H12" s="66"/>
      <c r="I12" s="66"/>
      <c r="J12" s="66"/>
    </row>
    <row r="13" spans="2:10" x14ac:dyDescent="0.3">
      <c r="B13" s="62" t="s">
        <v>304</v>
      </c>
      <c r="C13" s="63" t="s">
        <v>303</v>
      </c>
      <c r="D13" s="62" t="s">
        <v>14</v>
      </c>
      <c r="E13" s="67" t="s">
        <v>282</v>
      </c>
      <c r="F13" s="66">
        <v>3352.2631578947367</v>
      </c>
      <c r="G13" s="66">
        <v>129</v>
      </c>
      <c r="H13" s="66">
        <v>50</v>
      </c>
      <c r="I13" s="66">
        <v>50</v>
      </c>
      <c r="J13" s="66">
        <v>29</v>
      </c>
    </row>
    <row r="14" spans="2:10" x14ac:dyDescent="0.3">
      <c r="B14" s="73" t="s">
        <v>304</v>
      </c>
      <c r="C14" s="74" t="s">
        <v>301</v>
      </c>
      <c r="D14" s="73" t="s">
        <v>8</v>
      </c>
      <c r="E14" s="67" t="s">
        <v>282</v>
      </c>
      <c r="F14" s="66">
        <v>3641.8421052631575</v>
      </c>
      <c r="G14" s="66"/>
      <c r="H14" s="66"/>
      <c r="I14" s="66"/>
      <c r="J14" s="66"/>
    </row>
    <row r="15" spans="2:10" x14ac:dyDescent="0.3">
      <c r="B15" s="67" t="s">
        <v>302</v>
      </c>
      <c r="C15" s="68" t="s">
        <v>303</v>
      </c>
      <c r="D15" s="67" t="s">
        <v>14</v>
      </c>
      <c r="E15" s="67" t="s">
        <v>282</v>
      </c>
      <c r="F15" s="66">
        <v>3447.3157894736846</v>
      </c>
      <c r="G15" s="66"/>
      <c r="H15" s="66"/>
      <c r="I15" s="66"/>
      <c r="J15" s="66"/>
    </row>
    <row r="16" spans="2:10" x14ac:dyDescent="0.3">
      <c r="B16" s="67" t="s">
        <v>302</v>
      </c>
      <c r="C16" s="68" t="s">
        <v>301</v>
      </c>
      <c r="D16" s="67" t="s">
        <v>8</v>
      </c>
      <c r="E16" s="67" t="s">
        <v>282</v>
      </c>
      <c r="F16" s="66">
        <v>3736.8947368421059</v>
      </c>
      <c r="G16" s="66"/>
      <c r="H16" s="66"/>
      <c r="I16" s="66"/>
      <c r="J16" s="66"/>
    </row>
    <row r="17" spans="2:10" x14ac:dyDescent="0.3">
      <c r="B17" s="67" t="s">
        <v>300</v>
      </c>
      <c r="C17" s="68" t="s">
        <v>299</v>
      </c>
      <c r="D17" s="67" t="s">
        <v>14</v>
      </c>
      <c r="E17" s="67" t="s">
        <v>282</v>
      </c>
      <c r="F17" s="66">
        <v>4153.6842105263158</v>
      </c>
      <c r="G17" s="66"/>
      <c r="H17" s="66"/>
      <c r="I17" s="66"/>
      <c r="J17" s="66"/>
    </row>
    <row r="18" spans="2:10" x14ac:dyDescent="0.3">
      <c r="B18" s="67" t="s">
        <v>295</v>
      </c>
      <c r="C18" s="68" t="s">
        <v>298</v>
      </c>
      <c r="D18" s="67" t="s">
        <v>14</v>
      </c>
      <c r="E18" s="67" t="s">
        <v>282</v>
      </c>
      <c r="F18" s="66">
        <v>5277.6315789473683</v>
      </c>
      <c r="G18" s="66"/>
      <c r="H18" s="66"/>
      <c r="I18" s="66"/>
      <c r="J18" s="66"/>
    </row>
    <row r="19" spans="2:10" x14ac:dyDescent="0.3">
      <c r="B19" s="59" t="s">
        <v>295</v>
      </c>
      <c r="C19" s="60" t="s">
        <v>32</v>
      </c>
      <c r="D19" s="59" t="s">
        <v>14</v>
      </c>
      <c r="E19" s="67" t="s">
        <v>282</v>
      </c>
      <c r="F19" s="64">
        <v>5742.9473684210525</v>
      </c>
      <c r="G19" s="64"/>
      <c r="H19" s="64"/>
      <c r="I19" s="64"/>
      <c r="J19" s="64"/>
    </row>
    <row r="20" spans="2:10" x14ac:dyDescent="0.3">
      <c r="B20" s="59" t="s">
        <v>295</v>
      </c>
      <c r="C20" s="60" t="s">
        <v>297</v>
      </c>
      <c r="D20" s="59" t="s">
        <v>296</v>
      </c>
      <c r="E20" s="67" t="s">
        <v>282</v>
      </c>
      <c r="F20" s="64">
        <v>5498.6842105263167</v>
      </c>
      <c r="G20" s="64"/>
      <c r="H20" s="64"/>
      <c r="I20" s="64"/>
      <c r="J20" s="64"/>
    </row>
    <row r="21" spans="2:10" x14ac:dyDescent="0.3">
      <c r="B21" s="62" t="s">
        <v>295</v>
      </c>
      <c r="C21" s="63" t="s">
        <v>294</v>
      </c>
      <c r="D21" s="62" t="s">
        <v>8</v>
      </c>
      <c r="E21" s="67" t="s">
        <v>282</v>
      </c>
      <c r="F21" s="66">
        <v>5692.1052631578959</v>
      </c>
      <c r="G21" s="66"/>
      <c r="H21" s="66"/>
      <c r="I21" s="66"/>
      <c r="J21" s="66"/>
    </row>
    <row r="22" spans="2:10" x14ac:dyDescent="0.3">
      <c r="B22" s="67" t="s">
        <v>292</v>
      </c>
      <c r="C22" s="68" t="s">
        <v>293</v>
      </c>
      <c r="D22" s="67" t="s">
        <v>14</v>
      </c>
      <c r="E22" s="67" t="s">
        <v>282</v>
      </c>
      <c r="F22" s="66">
        <v>5913.1578947368434</v>
      </c>
      <c r="G22" s="66"/>
      <c r="H22" s="66"/>
      <c r="I22" s="66"/>
      <c r="J22" s="66"/>
    </row>
    <row r="23" spans="2:10" x14ac:dyDescent="0.3">
      <c r="B23" s="76" t="s">
        <v>292</v>
      </c>
      <c r="C23" s="77" t="s">
        <v>286</v>
      </c>
      <c r="D23" s="76" t="s">
        <v>14</v>
      </c>
      <c r="E23" s="76" t="s">
        <v>282</v>
      </c>
      <c r="F23" s="75">
        <v>5913.1578947368434</v>
      </c>
      <c r="G23" s="75"/>
      <c r="H23" s="75"/>
      <c r="I23" s="75"/>
      <c r="J23" s="75"/>
    </row>
    <row r="24" spans="2:10" x14ac:dyDescent="0.3">
      <c r="B24" s="67" t="s">
        <v>292</v>
      </c>
      <c r="C24" s="68" t="s">
        <v>291</v>
      </c>
      <c r="D24" s="67" t="s">
        <v>8</v>
      </c>
      <c r="E24" s="67" t="s">
        <v>282</v>
      </c>
      <c r="F24" s="66">
        <v>6300</v>
      </c>
      <c r="G24" s="66"/>
      <c r="H24" s="66"/>
      <c r="I24" s="66"/>
      <c r="J24" s="66"/>
    </row>
    <row r="25" spans="2:10" x14ac:dyDescent="0.3">
      <c r="B25" s="56" t="s">
        <v>290</v>
      </c>
      <c r="C25" s="57" t="s">
        <v>286</v>
      </c>
      <c r="D25" s="56" t="s">
        <v>14</v>
      </c>
      <c r="E25" s="67" t="s">
        <v>282</v>
      </c>
      <c r="F25" s="55">
        <v>6686.8421052631575</v>
      </c>
      <c r="G25" s="55"/>
      <c r="H25" s="55"/>
      <c r="I25" s="55"/>
      <c r="J25" s="55"/>
    </row>
    <row r="26" spans="2:10" x14ac:dyDescent="0.3">
      <c r="B26" s="59" t="s">
        <v>289</v>
      </c>
      <c r="C26" s="60" t="s">
        <v>286</v>
      </c>
      <c r="D26" s="59" t="s">
        <v>14</v>
      </c>
      <c r="E26" s="67" t="s">
        <v>282</v>
      </c>
      <c r="F26" s="65">
        <v>6797.3684210526308</v>
      </c>
      <c r="G26" s="65"/>
      <c r="H26" s="65"/>
      <c r="I26" s="65"/>
      <c r="J26" s="65"/>
    </row>
    <row r="27" spans="2:10" x14ac:dyDescent="0.3">
      <c r="B27" s="56" t="s">
        <v>289</v>
      </c>
      <c r="C27" s="57" t="s">
        <v>284</v>
      </c>
      <c r="D27" s="56" t="s">
        <v>8</v>
      </c>
      <c r="E27" s="67" t="s">
        <v>282</v>
      </c>
      <c r="F27" s="55">
        <v>7460.5263157894733</v>
      </c>
      <c r="G27" s="55"/>
      <c r="H27" s="55"/>
      <c r="I27" s="55"/>
      <c r="J27" s="55"/>
    </row>
    <row r="28" spans="2:10" x14ac:dyDescent="0.3">
      <c r="B28" s="56" t="s">
        <v>288</v>
      </c>
      <c r="C28" s="57" t="s">
        <v>287</v>
      </c>
      <c r="D28" s="56" t="s">
        <v>8</v>
      </c>
      <c r="E28" s="67" t="s">
        <v>282</v>
      </c>
      <c r="F28" s="55">
        <v>7598.6842105263149</v>
      </c>
      <c r="G28" s="55"/>
      <c r="H28" s="55"/>
      <c r="I28" s="55"/>
      <c r="J28" s="55"/>
    </row>
    <row r="29" spans="2:10" x14ac:dyDescent="0.3">
      <c r="B29" s="59" t="s">
        <v>285</v>
      </c>
      <c r="C29" s="60" t="s">
        <v>286</v>
      </c>
      <c r="D29" s="59" t="s">
        <v>14</v>
      </c>
      <c r="E29" s="67" t="s">
        <v>282</v>
      </c>
      <c r="F29" s="64">
        <v>8437.5789473684217</v>
      </c>
      <c r="G29" s="64"/>
      <c r="H29" s="64"/>
      <c r="I29" s="64"/>
      <c r="J29" s="64"/>
    </row>
    <row r="30" spans="2:10" x14ac:dyDescent="0.3">
      <c r="B30" s="62" t="s">
        <v>285</v>
      </c>
      <c r="C30" s="63" t="s">
        <v>284</v>
      </c>
      <c r="D30" s="62" t="s">
        <v>8</v>
      </c>
      <c r="E30" s="67" t="s">
        <v>282</v>
      </c>
      <c r="F30" s="61">
        <v>8578.9473684210534</v>
      </c>
      <c r="G30" s="61"/>
      <c r="H30" s="61"/>
      <c r="I30" s="61"/>
      <c r="J30" s="61"/>
    </row>
    <row r="31" spans="2:10" x14ac:dyDescent="0.3">
      <c r="B31" s="59" t="s">
        <v>283</v>
      </c>
      <c r="C31" s="60" t="s">
        <v>23</v>
      </c>
      <c r="D31" s="59" t="s">
        <v>8</v>
      </c>
      <c r="E31" s="67" t="s">
        <v>282</v>
      </c>
      <c r="F31" s="58">
        <v>8776.480263157895</v>
      </c>
      <c r="G31" s="58"/>
      <c r="H31" s="58"/>
      <c r="I31" s="58"/>
      <c r="J31" s="58"/>
    </row>
    <row r="32" spans="2:10" x14ac:dyDescent="0.3">
      <c r="B32" s="56" t="s">
        <v>281</v>
      </c>
      <c r="C32" s="57" t="s">
        <v>276</v>
      </c>
      <c r="D32" s="56" t="s">
        <v>14</v>
      </c>
      <c r="E32" s="56" t="s">
        <v>270</v>
      </c>
      <c r="F32" s="55">
        <v>5103.0927835051543</v>
      </c>
      <c r="G32" s="55"/>
      <c r="H32" s="55"/>
      <c r="I32" s="55"/>
      <c r="J32" s="55"/>
    </row>
    <row r="33" spans="2:10" x14ac:dyDescent="0.3">
      <c r="B33" s="56" t="s">
        <v>280</v>
      </c>
      <c r="C33" s="57" t="s">
        <v>276</v>
      </c>
      <c r="D33" s="56" t="s">
        <v>14</v>
      </c>
      <c r="E33" s="56" t="s">
        <v>270</v>
      </c>
      <c r="F33" s="55">
        <v>6010.3092783505163</v>
      </c>
      <c r="G33" s="55"/>
      <c r="H33" s="55"/>
      <c r="I33" s="55"/>
      <c r="J33" s="55"/>
    </row>
    <row r="34" spans="2:10" x14ac:dyDescent="0.3">
      <c r="B34" s="56" t="s">
        <v>279</v>
      </c>
      <c r="C34" s="57" t="s">
        <v>278</v>
      </c>
      <c r="D34" s="56" t="s">
        <v>14</v>
      </c>
      <c r="E34" s="56" t="s">
        <v>270</v>
      </c>
      <c r="F34" s="55">
        <v>7314.4329896907211</v>
      </c>
      <c r="G34" s="55"/>
      <c r="H34" s="55"/>
      <c r="I34" s="55"/>
      <c r="J34" s="55"/>
    </row>
    <row r="35" spans="2:10" x14ac:dyDescent="0.3">
      <c r="B35" s="56" t="s">
        <v>277</v>
      </c>
      <c r="C35" s="57" t="s">
        <v>276</v>
      </c>
      <c r="D35" s="56" t="s">
        <v>14</v>
      </c>
      <c r="E35" s="56" t="s">
        <v>270</v>
      </c>
      <c r="F35" s="55">
        <v>8500.0020000000004</v>
      </c>
      <c r="G35" s="55"/>
      <c r="H35" s="55"/>
      <c r="I35" s="55"/>
      <c r="J35" s="55"/>
    </row>
    <row r="36" spans="2:10" x14ac:dyDescent="0.3">
      <c r="B36" s="56" t="s">
        <v>275</v>
      </c>
      <c r="C36" s="57" t="s">
        <v>273</v>
      </c>
      <c r="D36" s="56" t="s">
        <v>14</v>
      </c>
      <c r="E36" s="56" t="s">
        <v>270</v>
      </c>
      <c r="F36" s="55">
        <v>7538.1443298969079</v>
      </c>
      <c r="G36" s="55"/>
      <c r="H36" s="55"/>
      <c r="I36" s="55"/>
      <c r="J36" s="55"/>
    </row>
    <row r="37" spans="2:10" x14ac:dyDescent="0.3">
      <c r="B37" s="56" t="s">
        <v>275</v>
      </c>
      <c r="C37" s="57" t="s">
        <v>271</v>
      </c>
      <c r="D37" s="56" t="s">
        <v>8</v>
      </c>
      <c r="E37" s="56" t="s">
        <v>270</v>
      </c>
      <c r="F37" s="55">
        <v>7731.9587628865984</v>
      </c>
      <c r="G37" s="55"/>
      <c r="H37" s="55"/>
      <c r="I37" s="55"/>
      <c r="J37" s="55"/>
    </row>
    <row r="38" spans="2:10" x14ac:dyDescent="0.3">
      <c r="B38" s="56" t="s">
        <v>274</v>
      </c>
      <c r="C38" s="57" t="s">
        <v>273</v>
      </c>
      <c r="D38" s="56" t="s">
        <v>14</v>
      </c>
      <c r="E38" s="56" t="s">
        <v>270</v>
      </c>
      <c r="F38" s="55">
        <v>8273.1958762886607</v>
      </c>
      <c r="G38" s="55"/>
      <c r="H38" s="55"/>
      <c r="I38" s="55"/>
      <c r="J38" s="55"/>
    </row>
    <row r="39" spans="2:10" x14ac:dyDescent="0.3">
      <c r="B39" s="56" t="s">
        <v>274</v>
      </c>
      <c r="C39" s="57" t="s">
        <v>271</v>
      </c>
      <c r="D39" s="56" t="s">
        <v>8</v>
      </c>
      <c r="E39" s="56" t="s">
        <v>270</v>
      </c>
      <c r="F39" s="55">
        <v>8453.6082474226805</v>
      </c>
      <c r="G39" s="55"/>
      <c r="H39" s="55"/>
      <c r="I39" s="55"/>
      <c r="J39" s="55"/>
    </row>
    <row r="40" spans="2:10" x14ac:dyDescent="0.3">
      <c r="B40" s="56" t="s">
        <v>272</v>
      </c>
      <c r="C40" s="57" t="s">
        <v>273</v>
      </c>
      <c r="D40" s="56" t="s">
        <v>14</v>
      </c>
      <c r="E40" s="56" t="s">
        <v>270</v>
      </c>
      <c r="F40" s="55">
        <v>8556.7010309278357</v>
      </c>
      <c r="G40" s="55"/>
      <c r="H40" s="55"/>
      <c r="I40" s="55"/>
      <c r="J40" s="55"/>
    </row>
    <row r="41" spans="2:10" x14ac:dyDescent="0.3">
      <c r="B41" s="56" t="s">
        <v>272</v>
      </c>
      <c r="C41" s="57" t="s">
        <v>271</v>
      </c>
      <c r="D41" s="56" t="s">
        <v>8</v>
      </c>
      <c r="E41" s="56" t="s">
        <v>270</v>
      </c>
      <c r="F41" s="55">
        <v>8762.8865979381444</v>
      </c>
      <c r="G41" s="55"/>
      <c r="H41" s="55"/>
      <c r="I41" s="55"/>
      <c r="J41" s="55"/>
    </row>
    <row r="42" spans="2:10" x14ac:dyDescent="0.3">
      <c r="B42" s="223" t="s">
        <v>269</v>
      </c>
      <c r="C42" s="223"/>
      <c r="D42" s="223"/>
      <c r="E42" s="223"/>
      <c r="F42" s="223"/>
      <c r="G42" s="6"/>
      <c r="H42" s="6"/>
      <c r="I42" s="6"/>
      <c r="J42" s="6"/>
    </row>
    <row r="44" spans="2:10" x14ac:dyDescent="0.3">
      <c r="F44" s="1" t="s">
        <v>94</v>
      </c>
      <c r="H44" s="54">
        <f>SUMPRODUCT(H9:H35,$F$9:$F$35)</f>
        <v>167613.15789473683</v>
      </c>
      <c r="I44" s="54">
        <f>SUMPRODUCT(I9:I35,$F$9:$F$35)</f>
        <v>167613.15789473683</v>
      </c>
      <c r="J44" s="54">
        <f>SUMPRODUCT(J9:J35,$F$9:$F$35)</f>
        <v>97215.631578947359</v>
      </c>
    </row>
    <row r="45" spans="2:10" x14ac:dyDescent="0.3">
      <c r="F45" s="5" t="s">
        <v>5</v>
      </c>
    </row>
    <row r="47" spans="2:10" x14ac:dyDescent="0.3">
      <c r="F47" s="1" t="s">
        <v>93</v>
      </c>
      <c r="G47" s="4">
        <f>SUM(G9:G35)</f>
        <v>129</v>
      </c>
      <c r="H47" s="4">
        <f>SUM(H9:H35)</f>
        <v>50</v>
      </c>
      <c r="I47" s="4">
        <f>SUM(I9:I35)</f>
        <v>50</v>
      </c>
      <c r="J47" s="4">
        <f>SUM(J9:J35)</f>
        <v>29</v>
      </c>
    </row>
    <row r="49" spans="6:10" x14ac:dyDescent="0.3">
      <c r="F49" s="1" t="s">
        <v>91</v>
      </c>
      <c r="H49" s="3">
        <f>IF(AND($G$47&gt;=$E$3,$G$47&lt;=$F$3),H3,IF(AND($G$47&gt;=$E$4,$G$47&lt;=$F$4),H4,IF(AND($G$47&gt;=$E$5,$G$47=$F$5),H5,IF($G$47&gt;=$E$6,H6,0%))))</f>
        <v>0.05</v>
      </c>
      <c r="I49" s="3">
        <f>IF(AND($G$47&gt;=$E$3,$G$47&lt;=$F$3),I3,IF(AND($G$47&gt;=$E$4,$G$47&lt;=$F$4),I4,IF(AND($G$47&gt;=$E$5,$G$47=$F$5),I5,IF($G$47&gt;=$E$6,I6,0%))))</f>
        <v>0.04</v>
      </c>
      <c r="J49" s="3">
        <f>IF(AND($G$47&gt;=$E$3,$G$47&lt;=$F$3),J3,IF(AND($G$47&gt;=$E$4,$G$47&lt;=$F$4),J4,IF(AND($G$47&gt;=$E$5,$G$47=$F$5),J5,IF($G$47&gt;=$E$6,J6,0%))))</f>
        <v>0.04</v>
      </c>
    </row>
    <row r="51" spans="6:10" x14ac:dyDescent="0.3">
      <c r="H51" s="2"/>
      <c r="I51" s="2"/>
      <c r="J51" s="2"/>
    </row>
    <row r="53" spans="6:10" x14ac:dyDescent="0.3">
      <c r="H53" s="2"/>
      <c r="I53" s="2"/>
    </row>
    <row r="55" spans="6:10" x14ac:dyDescent="0.3">
      <c r="F55" s="1" t="s">
        <v>0</v>
      </c>
      <c r="H55" s="54">
        <f>H44*(1-H49-H51-H53)</f>
        <v>159232.49999999997</v>
      </c>
      <c r="I55" s="54">
        <f>I44*(1-I49-I51-I53)</f>
        <v>160908.63157894736</v>
      </c>
      <c r="J55" s="54">
        <f>J44*(1-J49-J51-J53)</f>
        <v>93327.006315789462</v>
      </c>
    </row>
  </sheetData>
  <mergeCells count="2">
    <mergeCell ref="B42:F42"/>
    <mergeCell ref="H1:J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2"/>
  <sheetViews>
    <sheetView topLeftCell="A29" zoomScale="140" zoomScaleNormal="140" workbookViewId="0">
      <selection activeCell="B82" sqref="B82"/>
    </sheetView>
  </sheetViews>
  <sheetFormatPr defaultRowHeight="13.5" outlineLevelRow="1" x14ac:dyDescent="0.25"/>
  <cols>
    <col min="1" max="1" width="19" customWidth="1"/>
    <col min="2" max="2" width="32.625" customWidth="1"/>
    <col min="3" max="3" width="20.25" customWidth="1"/>
    <col min="4" max="4" width="17.25" customWidth="1"/>
    <col min="5" max="5" width="9.625" customWidth="1"/>
    <col min="7" max="7" width="10" customWidth="1"/>
    <col min="8" max="8" width="11" customWidth="1"/>
    <col min="9" max="9" width="30.75" bestFit="1" customWidth="1"/>
    <col min="12" max="12" width="8.875" customWidth="1"/>
  </cols>
  <sheetData>
    <row r="1" spans="2:18" hidden="1" outlineLevel="1" x14ac:dyDescent="0.25">
      <c r="B1" t="s">
        <v>318</v>
      </c>
      <c r="C1" t="s">
        <v>319</v>
      </c>
      <c r="D1" t="s">
        <v>320</v>
      </c>
    </row>
    <row r="2" spans="2:18" hidden="1" outlineLevel="1" x14ac:dyDescent="0.25">
      <c r="B2" t="s">
        <v>321</v>
      </c>
      <c r="C2" s="78">
        <v>0.5</v>
      </c>
      <c r="D2" s="78">
        <v>0.05</v>
      </c>
      <c r="E2" s="79">
        <f>D2*C2</f>
        <v>2.5000000000000001E-2</v>
      </c>
    </row>
    <row r="3" spans="2:18" hidden="1" outlineLevel="1" x14ac:dyDescent="0.25">
      <c r="B3" t="s">
        <v>322</v>
      </c>
      <c r="C3" s="78">
        <v>0.4</v>
      </c>
      <c r="D3" s="80">
        <f>1/15</f>
        <v>6.6666666666666666E-2</v>
      </c>
      <c r="E3" s="79">
        <f>D3*C3</f>
        <v>2.6666666666666668E-2</v>
      </c>
    </row>
    <row r="4" spans="2:18" hidden="1" outlineLevel="1" x14ac:dyDescent="0.25">
      <c r="B4" t="s">
        <v>323</v>
      </c>
      <c r="C4" s="78">
        <v>0.1</v>
      </c>
      <c r="D4" s="78">
        <f>1/10</f>
        <v>0.1</v>
      </c>
      <c r="E4" s="79">
        <f>D4*C4</f>
        <v>1.0000000000000002E-2</v>
      </c>
    </row>
    <row r="5" spans="2:18" hidden="1" outlineLevel="1" x14ac:dyDescent="0.25">
      <c r="E5" s="79">
        <f>SUM(E2:E4)</f>
        <v>6.1666666666666668E-2</v>
      </c>
    </row>
    <row r="6" spans="2:18" hidden="1" outlineLevel="1" x14ac:dyDescent="0.25"/>
    <row r="7" spans="2:18" hidden="1" outlineLevel="1" x14ac:dyDescent="0.25"/>
    <row r="8" spans="2:18" collapsed="1" x14ac:dyDescent="0.25"/>
    <row r="9" spans="2:18" x14ac:dyDescent="0.25">
      <c r="B9" s="81" t="s">
        <v>324</v>
      </c>
      <c r="C9" s="81" t="s">
        <v>325</v>
      </c>
      <c r="D9" s="82" t="s">
        <v>326</v>
      </c>
      <c r="E9" s="82" t="s">
        <v>327</v>
      </c>
      <c r="F9" s="82" t="s">
        <v>328</v>
      </c>
    </row>
    <row r="10" spans="2:18" x14ac:dyDescent="0.25">
      <c r="B10" s="81" t="s">
        <v>167</v>
      </c>
      <c r="C10" s="83">
        <v>0.05</v>
      </c>
      <c r="D10" s="84">
        <v>7.0000000000000007E-2</v>
      </c>
      <c r="E10" s="84">
        <v>0.06</v>
      </c>
      <c r="F10" s="84">
        <v>0.05</v>
      </c>
    </row>
    <row r="11" spans="2:18" x14ac:dyDescent="0.25">
      <c r="B11" s="81" t="s">
        <v>329</v>
      </c>
      <c r="C11" s="83">
        <v>0.05</v>
      </c>
      <c r="D11" s="84">
        <v>0.02</v>
      </c>
      <c r="E11" s="84">
        <v>0.01</v>
      </c>
      <c r="F11" s="84">
        <v>0</v>
      </c>
    </row>
    <row r="12" spans="2:18" x14ac:dyDescent="0.25">
      <c r="B12" s="81" t="s">
        <v>330</v>
      </c>
      <c r="C12" s="83">
        <v>0.02</v>
      </c>
      <c r="D12" s="84">
        <v>0.02</v>
      </c>
      <c r="E12" s="84">
        <v>0.01</v>
      </c>
      <c r="F12" s="84">
        <v>0</v>
      </c>
      <c r="G12" s="85"/>
    </row>
    <row r="13" spans="2:18" x14ac:dyDescent="0.25">
      <c r="C13" s="78"/>
      <c r="D13" s="85"/>
      <c r="E13" s="85"/>
      <c r="F13" s="85"/>
      <c r="G13" s="86" t="s">
        <v>331</v>
      </c>
      <c r="H13" s="231" t="s">
        <v>332</v>
      </c>
      <c r="I13" s="231"/>
      <c r="J13" s="87"/>
    </row>
    <row r="14" spans="2:18" x14ac:dyDescent="0.25">
      <c r="G14" s="88" t="s">
        <v>333</v>
      </c>
      <c r="H14" s="88" t="s">
        <v>334</v>
      </c>
      <c r="I14" s="88" t="s">
        <v>335</v>
      </c>
      <c r="J14" s="88" t="s">
        <v>326</v>
      </c>
      <c r="K14" s="88" t="s">
        <v>327</v>
      </c>
      <c r="L14" s="88" t="s">
        <v>328</v>
      </c>
      <c r="M14" s="88" t="s">
        <v>336</v>
      </c>
      <c r="N14" s="88" t="s">
        <v>337</v>
      </c>
      <c r="O14" s="88" t="s">
        <v>338</v>
      </c>
      <c r="P14" s="88" t="s">
        <v>339</v>
      </c>
      <c r="R14" t="s">
        <v>340</v>
      </c>
    </row>
    <row r="15" spans="2:18" x14ac:dyDescent="0.25">
      <c r="B15" s="89" t="s">
        <v>341</v>
      </c>
      <c r="C15" s="90" t="s">
        <v>342</v>
      </c>
      <c r="D15" s="90" t="s">
        <v>343</v>
      </c>
      <c r="E15" s="90" t="s">
        <v>344</v>
      </c>
      <c r="G15" s="91">
        <v>14500</v>
      </c>
      <c r="H15" s="92">
        <v>13600</v>
      </c>
      <c r="I15" s="88" t="s">
        <v>345</v>
      </c>
      <c r="J15" s="92">
        <v>20</v>
      </c>
      <c r="K15" s="92">
        <v>20</v>
      </c>
      <c r="L15" s="92">
        <v>20</v>
      </c>
      <c r="M15" s="92">
        <v>20</v>
      </c>
      <c r="N15" s="92"/>
      <c r="O15" s="92"/>
      <c r="P15" s="91">
        <f t="shared" ref="P15:P21" si="0">SUM(J15:O15)</f>
        <v>80</v>
      </c>
    </row>
    <row r="16" spans="2:18" x14ac:dyDescent="0.25">
      <c r="B16" s="88" t="s">
        <v>346</v>
      </c>
      <c r="C16" s="93">
        <v>0.02</v>
      </c>
      <c r="D16" s="93">
        <v>1.4999999999999999E-2</v>
      </c>
      <c r="E16" s="93">
        <v>0.01</v>
      </c>
      <c r="G16" s="91">
        <v>14500</v>
      </c>
      <c r="H16" s="92">
        <v>13600</v>
      </c>
      <c r="I16" s="88" t="s">
        <v>347</v>
      </c>
      <c r="J16" s="92">
        <v>30</v>
      </c>
      <c r="K16" s="92">
        <v>30</v>
      </c>
      <c r="L16" s="92">
        <v>30</v>
      </c>
      <c r="M16" s="92">
        <v>30</v>
      </c>
      <c r="N16" s="92"/>
      <c r="O16" s="92"/>
      <c r="P16" s="91">
        <f t="shared" si="0"/>
        <v>120</v>
      </c>
    </row>
    <row r="17" spans="2:18" x14ac:dyDescent="0.25">
      <c r="B17" s="88" t="s">
        <v>348</v>
      </c>
      <c r="C17" s="93">
        <v>2.5000000000000001E-2</v>
      </c>
      <c r="D17" s="93">
        <v>0.02</v>
      </c>
      <c r="E17" s="93">
        <v>1.4999999999999999E-2</v>
      </c>
      <c r="G17" s="91">
        <v>14500</v>
      </c>
      <c r="H17" s="92">
        <v>13600</v>
      </c>
      <c r="I17" s="88" t="s">
        <v>349</v>
      </c>
      <c r="J17" s="92">
        <v>40</v>
      </c>
      <c r="K17" s="92">
        <v>40</v>
      </c>
      <c r="L17" s="92">
        <v>40</v>
      </c>
      <c r="M17" s="92">
        <v>40</v>
      </c>
      <c r="N17" s="92"/>
      <c r="O17" s="92"/>
      <c r="P17" s="91">
        <f t="shared" si="0"/>
        <v>160</v>
      </c>
    </row>
    <row r="18" spans="2:18" x14ac:dyDescent="0.25">
      <c r="B18" s="88" t="s">
        <v>350</v>
      </c>
      <c r="C18" s="93">
        <v>0.03</v>
      </c>
      <c r="D18" s="93">
        <v>2.5000000000000001E-2</v>
      </c>
      <c r="E18" s="93">
        <v>0.02</v>
      </c>
      <c r="F18" s="78"/>
      <c r="G18" s="91">
        <v>14500</v>
      </c>
      <c r="H18" s="94">
        <v>13600</v>
      </c>
      <c r="I18" s="95" t="s">
        <v>347</v>
      </c>
      <c r="J18" s="94">
        <v>50</v>
      </c>
      <c r="K18" s="94">
        <v>50</v>
      </c>
      <c r="L18" s="94">
        <v>50</v>
      </c>
      <c r="M18" s="94">
        <v>50</v>
      </c>
      <c r="N18" s="94"/>
      <c r="O18" s="94"/>
      <c r="P18" s="96">
        <f t="shared" si="0"/>
        <v>200</v>
      </c>
      <c r="Q18" s="97"/>
      <c r="R18" s="98" t="s">
        <v>351</v>
      </c>
    </row>
    <row r="19" spans="2:18" x14ac:dyDescent="0.25">
      <c r="B19" s="88" t="s">
        <v>352</v>
      </c>
      <c r="C19" s="93">
        <v>0.04</v>
      </c>
      <c r="D19" s="93">
        <v>0.03</v>
      </c>
      <c r="E19" s="93">
        <v>0.02</v>
      </c>
      <c r="F19" s="78"/>
      <c r="G19" s="91">
        <v>14500</v>
      </c>
      <c r="H19" s="94">
        <v>13600</v>
      </c>
      <c r="I19" s="95" t="s">
        <v>353</v>
      </c>
      <c r="J19" s="94">
        <v>75</v>
      </c>
      <c r="K19" s="94">
        <v>75</v>
      </c>
      <c r="L19" s="94">
        <v>75</v>
      </c>
      <c r="M19" s="94"/>
      <c r="N19" s="94"/>
      <c r="O19" s="94"/>
      <c r="P19" s="96">
        <f t="shared" si="0"/>
        <v>225</v>
      </c>
      <c r="Q19" s="97"/>
      <c r="R19" s="98" t="s">
        <v>351</v>
      </c>
    </row>
    <row r="20" spans="2:18" x14ac:dyDescent="0.25">
      <c r="G20" s="91">
        <v>14500</v>
      </c>
      <c r="H20" s="94">
        <v>13600</v>
      </c>
      <c r="I20" s="95" t="s">
        <v>354</v>
      </c>
      <c r="J20" s="94">
        <v>100</v>
      </c>
      <c r="K20" s="94">
        <v>100</v>
      </c>
      <c r="L20" s="94">
        <v>100</v>
      </c>
      <c r="M20" s="94">
        <v>100</v>
      </c>
      <c r="N20" s="94">
        <v>100</v>
      </c>
      <c r="O20" s="94"/>
      <c r="P20" s="96">
        <f t="shared" si="0"/>
        <v>500</v>
      </c>
      <c r="Q20" s="97"/>
      <c r="R20" s="98" t="s">
        <v>351</v>
      </c>
    </row>
    <row r="21" spans="2:18" x14ac:dyDescent="0.25">
      <c r="B21" s="99" t="s">
        <v>355</v>
      </c>
      <c r="C21" s="99" t="s">
        <v>342</v>
      </c>
      <c r="D21" s="99" t="s">
        <v>343</v>
      </c>
      <c r="E21" s="99" t="s">
        <v>344</v>
      </c>
      <c r="G21" s="91">
        <v>14500</v>
      </c>
      <c r="H21" s="94">
        <v>13600</v>
      </c>
      <c r="I21" s="95" t="s">
        <v>354</v>
      </c>
      <c r="J21" s="94">
        <v>200</v>
      </c>
      <c r="K21" s="94">
        <v>200</v>
      </c>
      <c r="L21" s="94"/>
      <c r="M21" s="94"/>
      <c r="N21" s="94"/>
      <c r="O21" s="94"/>
      <c r="P21" s="96">
        <f t="shared" si="0"/>
        <v>400</v>
      </c>
      <c r="Q21" s="97"/>
      <c r="R21" s="98" t="s">
        <v>351</v>
      </c>
    </row>
    <row r="22" spans="2:18" x14ac:dyDescent="0.25">
      <c r="B22" s="88" t="s">
        <v>356</v>
      </c>
      <c r="C22" s="93">
        <v>0.04</v>
      </c>
      <c r="D22" s="93">
        <v>0.03</v>
      </c>
      <c r="E22" s="93">
        <v>2.5000000000000001E-2</v>
      </c>
    </row>
    <row r="23" spans="2:18" x14ac:dyDescent="0.25">
      <c r="B23" s="88" t="s">
        <v>357</v>
      </c>
      <c r="C23" s="93">
        <v>0.05</v>
      </c>
      <c r="D23" s="93">
        <v>4.4999999999999998E-2</v>
      </c>
      <c r="E23" s="93">
        <v>3.5000000000000003E-2</v>
      </c>
      <c r="H23" s="79"/>
      <c r="I23" s="79"/>
      <c r="J23" s="78"/>
    </row>
    <row r="24" spans="2:18" x14ac:dyDescent="0.25">
      <c r="B24" s="88" t="s">
        <v>358</v>
      </c>
      <c r="C24" s="93">
        <v>0.06</v>
      </c>
      <c r="D24" s="93">
        <v>0.05</v>
      </c>
      <c r="E24" s="93">
        <v>0.04</v>
      </c>
      <c r="H24" s="79"/>
      <c r="I24" s="79"/>
      <c r="J24" s="78"/>
    </row>
    <row r="25" spans="2:18" x14ac:dyDescent="0.25">
      <c r="B25" s="88" t="s">
        <v>359</v>
      </c>
      <c r="C25" s="93">
        <v>7.0000000000000007E-2</v>
      </c>
      <c r="D25" s="93">
        <v>0.06</v>
      </c>
      <c r="E25" s="93">
        <v>0.05</v>
      </c>
      <c r="H25" s="79"/>
      <c r="I25" s="79"/>
      <c r="J25" s="78"/>
    </row>
    <row r="26" spans="2:18" x14ac:dyDescent="0.25">
      <c r="C26" s="79"/>
      <c r="D26" s="100"/>
      <c r="E26" s="78"/>
      <c r="H26" s="79"/>
      <c r="I26" s="79"/>
      <c r="J26" s="78"/>
    </row>
    <row r="27" spans="2:18" x14ac:dyDescent="0.25">
      <c r="B27" s="101" t="s">
        <v>360</v>
      </c>
      <c r="C27" s="101" t="s">
        <v>342</v>
      </c>
      <c r="D27" s="101" t="s">
        <v>343</v>
      </c>
      <c r="E27" s="101" t="s">
        <v>344</v>
      </c>
      <c r="H27" s="79"/>
      <c r="I27" s="79"/>
      <c r="J27" s="78"/>
    </row>
    <row r="28" spans="2:18" x14ac:dyDescent="0.25">
      <c r="B28" s="88" t="s">
        <v>356</v>
      </c>
      <c r="C28" s="93">
        <v>0.04</v>
      </c>
      <c r="D28" s="93">
        <v>0.03</v>
      </c>
      <c r="E28" s="93">
        <v>2.5000000000000001E-2</v>
      </c>
      <c r="H28" s="79"/>
      <c r="I28" s="79"/>
      <c r="J28" s="78"/>
    </row>
    <row r="29" spans="2:18" x14ac:dyDescent="0.25">
      <c r="B29" s="88" t="s">
        <v>357</v>
      </c>
      <c r="C29" s="93">
        <v>0.05</v>
      </c>
      <c r="D29" s="93">
        <v>4.4999999999999998E-2</v>
      </c>
      <c r="E29" s="93">
        <v>3.5000000000000003E-2</v>
      </c>
      <c r="H29" s="79"/>
      <c r="I29" s="79"/>
      <c r="J29" s="78"/>
    </row>
    <row r="30" spans="2:18" x14ac:dyDescent="0.25">
      <c r="B30" s="88" t="s">
        <v>358</v>
      </c>
      <c r="C30" s="93">
        <v>0.06</v>
      </c>
      <c r="D30" s="93">
        <v>0.05</v>
      </c>
      <c r="E30" s="93">
        <v>0.04</v>
      </c>
      <c r="H30" s="79"/>
      <c r="I30" s="79"/>
      <c r="J30" s="78"/>
    </row>
    <row r="31" spans="2:18" x14ac:dyDescent="0.25">
      <c r="B31" s="88" t="s">
        <v>359</v>
      </c>
      <c r="C31" s="93">
        <v>7.0000000000000007E-2</v>
      </c>
      <c r="D31" s="93">
        <v>0.06</v>
      </c>
      <c r="E31" s="93">
        <v>0.05</v>
      </c>
      <c r="H31" s="79"/>
      <c r="I31" s="79"/>
      <c r="J31" s="78"/>
    </row>
    <row r="32" spans="2:18" x14ac:dyDescent="0.25">
      <c r="B32" s="102"/>
      <c r="C32" s="103"/>
      <c r="D32" s="104"/>
      <c r="E32" s="105"/>
      <c r="H32" s="79"/>
      <c r="I32" s="79"/>
      <c r="J32" s="78"/>
    </row>
    <row r="33" spans="2:10" x14ac:dyDescent="0.25">
      <c r="B33" s="106" t="s">
        <v>361</v>
      </c>
      <c r="C33" s="103"/>
      <c r="D33" s="104"/>
      <c r="E33" s="105"/>
      <c r="H33" s="79"/>
      <c r="I33" s="79"/>
      <c r="J33" s="78"/>
    </row>
    <row r="34" spans="2:10" x14ac:dyDescent="0.25">
      <c r="B34" s="106" t="s">
        <v>362</v>
      </c>
      <c r="H34" s="79"/>
      <c r="I34" s="79"/>
      <c r="J34" s="78"/>
    </row>
    <row r="35" spans="2:10" x14ac:dyDescent="0.25">
      <c r="B35" s="106" t="s">
        <v>363</v>
      </c>
      <c r="H35" s="79"/>
      <c r="I35" s="79"/>
      <c r="J35" s="78"/>
    </row>
    <row r="36" spans="2:10" x14ac:dyDescent="0.25">
      <c r="H36" s="79"/>
      <c r="I36" s="79"/>
      <c r="J36" s="78"/>
    </row>
    <row r="37" spans="2:10" x14ac:dyDescent="0.25">
      <c r="B37" t="s">
        <v>77</v>
      </c>
      <c r="H37" s="78">
        <v>0.02</v>
      </c>
    </row>
    <row r="38" spans="2:10" x14ac:dyDescent="0.25">
      <c r="B38" s="86" t="s">
        <v>364</v>
      </c>
      <c r="C38" t="s">
        <v>333</v>
      </c>
      <c r="D38" t="s">
        <v>365</v>
      </c>
      <c r="E38" t="s">
        <v>324</v>
      </c>
    </row>
    <row r="39" spans="2:10" x14ac:dyDescent="0.25">
      <c r="B39" t="s">
        <v>366</v>
      </c>
      <c r="C39" s="87">
        <v>14500</v>
      </c>
      <c r="D39" s="87"/>
      <c r="E39" s="87"/>
    </row>
    <row r="40" spans="2:10" x14ac:dyDescent="0.25">
      <c r="B40" t="s">
        <v>367</v>
      </c>
      <c r="C40" s="87">
        <v>13000</v>
      </c>
      <c r="D40" s="87"/>
      <c r="E40" s="87"/>
    </row>
    <row r="41" spans="2:10" x14ac:dyDescent="0.25">
      <c r="B41" t="s">
        <v>368</v>
      </c>
      <c r="C41" s="87">
        <f>SUM(C39:C40)</f>
        <v>27500</v>
      </c>
      <c r="D41" s="87">
        <v>25000</v>
      </c>
      <c r="E41" s="87">
        <f>D41-C41</f>
        <v>-2500</v>
      </c>
      <c r="F41" s="107">
        <f>E41/C41</f>
        <v>-9.0909090909090912E-2</v>
      </c>
    </row>
    <row r="42" spans="2:10" x14ac:dyDescent="0.25">
      <c r="B42" t="s">
        <v>369</v>
      </c>
      <c r="C42" s="87">
        <f>C41*10</f>
        <v>275000</v>
      </c>
      <c r="D42" s="87">
        <f>D41*10</f>
        <v>250000</v>
      </c>
      <c r="E42" s="87">
        <f>D42-C42</f>
        <v>-25000</v>
      </c>
      <c r="F42" s="107"/>
    </row>
    <row r="43" spans="2:10" x14ac:dyDescent="0.25">
      <c r="B43" t="s">
        <v>370</v>
      </c>
      <c r="C43" s="87"/>
      <c r="D43" s="87"/>
      <c r="E43" s="87"/>
    </row>
    <row r="44" spans="2:10" x14ac:dyDescent="0.25">
      <c r="B44" t="s">
        <v>371</v>
      </c>
      <c r="C44" s="87"/>
      <c r="D44" s="87"/>
      <c r="E44" s="87"/>
    </row>
    <row r="45" spans="2:10" x14ac:dyDescent="0.25">
      <c r="B45" t="s">
        <v>372</v>
      </c>
      <c r="C45" s="87"/>
      <c r="D45" s="87"/>
      <c r="E45" s="87"/>
    </row>
    <row r="46" spans="2:10" x14ac:dyDescent="0.25">
      <c r="B46" t="s">
        <v>373</v>
      </c>
      <c r="C46" s="87"/>
      <c r="D46" s="87"/>
      <c r="E46" s="87"/>
    </row>
    <row r="47" spans="2:10" x14ac:dyDescent="0.25">
      <c r="B47" t="s">
        <v>374</v>
      </c>
      <c r="C47" s="87"/>
      <c r="D47" s="87"/>
      <c r="E47" s="87"/>
    </row>
    <row r="48" spans="2:10" x14ac:dyDescent="0.25">
      <c r="B48" s="108" t="s">
        <v>375</v>
      </c>
      <c r="C48" s="87"/>
      <c r="D48" s="87"/>
      <c r="E48" s="87"/>
    </row>
    <row r="49" spans="2:21" x14ac:dyDescent="0.25">
      <c r="C49" s="87"/>
      <c r="D49" s="87"/>
      <c r="E49" s="87"/>
    </row>
    <row r="50" spans="2:21" x14ac:dyDescent="0.25">
      <c r="B50" s="86" t="s">
        <v>331</v>
      </c>
      <c r="C50" s="231" t="s">
        <v>332</v>
      </c>
      <c r="D50" s="231"/>
      <c r="E50" s="87"/>
    </row>
    <row r="51" spans="2:21" x14ac:dyDescent="0.25">
      <c r="B51" s="88" t="s">
        <v>333</v>
      </c>
      <c r="C51" s="88" t="s">
        <v>334</v>
      </c>
      <c r="D51" s="88" t="s">
        <v>335</v>
      </c>
      <c r="E51" s="88" t="s">
        <v>326</v>
      </c>
      <c r="F51" s="88" t="s">
        <v>327</v>
      </c>
      <c r="G51" s="88" t="s">
        <v>328</v>
      </c>
      <c r="H51" s="88" t="s">
        <v>336</v>
      </c>
      <c r="I51" s="88" t="s">
        <v>337</v>
      </c>
      <c r="J51" s="88" t="s">
        <v>338</v>
      </c>
      <c r="K51" s="88" t="s">
        <v>339</v>
      </c>
      <c r="L51" t="s">
        <v>376</v>
      </c>
      <c r="M51" t="s">
        <v>340</v>
      </c>
      <c r="N51" s="81" t="s">
        <v>377</v>
      </c>
      <c r="O51" s="81" t="s">
        <v>378</v>
      </c>
      <c r="P51" s="81" t="s">
        <v>379</v>
      </c>
      <c r="Q51" s="81" t="s">
        <v>380</v>
      </c>
      <c r="R51" s="81" t="s">
        <v>381</v>
      </c>
      <c r="S51" s="81" t="s">
        <v>382</v>
      </c>
      <c r="T51" s="81" t="s">
        <v>383</v>
      </c>
      <c r="U51" s="81" t="s">
        <v>384</v>
      </c>
    </row>
    <row r="52" spans="2:21" x14ac:dyDescent="0.25">
      <c r="B52" s="91">
        <v>14500</v>
      </c>
      <c r="C52" s="92">
        <v>13600</v>
      </c>
      <c r="D52" s="88" t="s">
        <v>345</v>
      </c>
      <c r="E52" s="92">
        <v>20</v>
      </c>
      <c r="F52" s="92">
        <v>20</v>
      </c>
      <c r="G52" s="92">
        <v>20</v>
      </c>
      <c r="H52" s="92">
        <v>20</v>
      </c>
      <c r="I52" s="92"/>
      <c r="J52" s="92"/>
      <c r="K52" s="91">
        <f t="shared" ref="K52:K58" si="1">SUM(E52:J52)</f>
        <v>80</v>
      </c>
      <c r="L52">
        <v>20</v>
      </c>
      <c r="N52" s="81">
        <f>($C$52*0.04)*E52</f>
        <v>10880</v>
      </c>
      <c r="O52" s="81">
        <f>($C$52*0.03)*F52</f>
        <v>8160</v>
      </c>
      <c r="P52" s="81">
        <f>($C$52*0.02)*G52</f>
        <v>5440</v>
      </c>
      <c r="Q52" s="81"/>
      <c r="R52" s="81"/>
      <c r="S52" s="81"/>
      <c r="T52" s="81">
        <v>20000</v>
      </c>
      <c r="U52" s="82">
        <f>SUM(N52:T52)/K52</f>
        <v>556</v>
      </c>
    </row>
    <row r="53" spans="2:21" x14ac:dyDescent="0.25">
      <c r="B53" s="91">
        <v>14500</v>
      </c>
      <c r="C53" s="92">
        <v>13600</v>
      </c>
      <c r="D53" s="88" t="s">
        <v>347</v>
      </c>
      <c r="E53" s="92">
        <v>30</v>
      </c>
      <c r="F53" s="92">
        <v>30</v>
      </c>
      <c r="G53" s="92">
        <v>30</v>
      </c>
      <c r="H53" s="92">
        <v>30</v>
      </c>
      <c r="I53" s="92"/>
      <c r="J53" s="92"/>
      <c r="K53" s="91">
        <f t="shared" si="1"/>
        <v>120</v>
      </c>
      <c r="L53">
        <v>8</v>
      </c>
      <c r="N53" s="81">
        <f>($C$52*0.04)*E53</f>
        <v>16320</v>
      </c>
      <c r="O53" s="81">
        <f>($C$52*0.03)*F53</f>
        <v>12240</v>
      </c>
      <c r="P53" s="81">
        <f>($C$52*0.02)*G53</f>
        <v>8160</v>
      </c>
      <c r="Q53" s="81"/>
      <c r="R53" s="81"/>
      <c r="S53" s="81"/>
      <c r="T53" s="81">
        <v>45000</v>
      </c>
      <c r="U53" s="82">
        <f t="shared" ref="U53:U58" si="2">SUM(N53:T53)/K53</f>
        <v>681</v>
      </c>
    </row>
    <row r="54" spans="2:21" x14ac:dyDescent="0.25">
      <c r="B54" s="91">
        <v>14500</v>
      </c>
      <c r="C54" s="92">
        <v>13600</v>
      </c>
      <c r="D54" s="88" t="s">
        <v>349</v>
      </c>
      <c r="E54" s="92">
        <v>40</v>
      </c>
      <c r="F54" s="92">
        <v>40</v>
      </c>
      <c r="G54" s="92">
        <v>40</v>
      </c>
      <c r="H54" s="92">
        <v>40</v>
      </c>
      <c r="I54" s="92"/>
      <c r="J54" s="92"/>
      <c r="K54" s="91">
        <f t="shared" si="1"/>
        <v>160</v>
      </c>
      <c r="N54" s="81">
        <f>($C$52*0.04)*E54</f>
        <v>21760</v>
      </c>
      <c r="O54" s="81">
        <f>($C$52*0.03)*F54</f>
        <v>16320</v>
      </c>
      <c r="P54" s="81">
        <f>($C$52*0.02)*G54</f>
        <v>10880</v>
      </c>
      <c r="Q54" s="81"/>
      <c r="R54" s="81"/>
      <c r="S54" s="81"/>
      <c r="T54" s="81">
        <v>56000</v>
      </c>
      <c r="U54" s="82">
        <f t="shared" si="2"/>
        <v>656</v>
      </c>
    </row>
    <row r="55" spans="2:21" x14ac:dyDescent="0.25">
      <c r="B55" s="91">
        <v>14500</v>
      </c>
      <c r="C55" s="94">
        <v>13600</v>
      </c>
      <c r="D55" s="95" t="s">
        <v>347</v>
      </c>
      <c r="E55" s="94">
        <v>50</v>
      </c>
      <c r="F55" s="94">
        <v>50</v>
      </c>
      <c r="G55" s="94">
        <v>50</v>
      </c>
      <c r="H55" s="94">
        <v>50</v>
      </c>
      <c r="I55" s="94"/>
      <c r="J55" s="94"/>
      <c r="K55" s="96">
        <f t="shared" si="1"/>
        <v>200</v>
      </c>
      <c r="L55" s="97"/>
      <c r="M55" s="98" t="s">
        <v>351</v>
      </c>
      <c r="N55" s="81">
        <f>600*50</f>
        <v>30000</v>
      </c>
      <c r="O55" s="81">
        <f>600*50</f>
        <v>30000</v>
      </c>
      <c r="P55" s="81">
        <f>600*50</f>
        <v>30000</v>
      </c>
      <c r="Q55" s="81">
        <f t="shared" ref="Q55" si="3">600*50</f>
        <v>30000</v>
      </c>
      <c r="R55" s="81"/>
      <c r="S55" s="81"/>
      <c r="T55" s="81">
        <v>56000</v>
      </c>
      <c r="U55" s="82">
        <f t="shared" si="2"/>
        <v>880</v>
      </c>
    </row>
    <row r="56" spans="2:21" x14ac:dyDescent="0.25">
      <c r="B56" s="91">
        <v>14500</v>
      </c>
      <c r="C56" s="94">
        <v>13600</v>
      </c>
      <c r="D56" s="95" t="s">
        <v>353</v>
      </c>
      <c r="E56" s="94">
        <v>75</v>
      </c>
      <c r="F56" s="94">
        <v>75</v>
      </c>
      <c r="G56" s="94">
        <v>75</v>
      </c>
      <c r="H56" s="94"/>
      <c r="I56" s="94"/>
      <c r="J56" s="94"/>
      <c r="K56" s="96">
        <f t="shared" si="1"/>
        <v>225</v>
      </c>
      <c r="L56" s="97">
        <v>4</v>
      </c>
      <c r="M56" s="98" t="s">
        <v>351</v>
      </c>
      <c r="N56" s="81">
        <f>600*75</f>
        <v>45000</v>
      </c>
      <c r="O56" s="81">
        <f>600*75</f>
        <v>45000</v>
      </c>
      <c r="P56" s="81">
        <f>600*75</f>
        <v>45000</v>
      </c>
      <c r="Q56" s="81"/>
      <c r="R56" s="81"/>
      <c r="S56" s="81"/>
      <c r="T56" s="81">
        <v>65000</v>
      </c>
      <c r="U56" s="109">
        <f t="shared" si="2"/>
        <v>888.88888888888891</v>
      </c>
    </row>
    <row r="57" spans="2:21" x14ac:dyDescent="0.25">
      <c r="B57" s="91">
        <v>14500</v>
      </c>
      <c r="C57" s="94">
        <v>13600</v>
      </c>
      <c r="D57" s="95" t="s">
        <v>354</v>
      </c>
      <c r="E57" s="94">
        <v>100</v>
      </c>
      <c r="F57" s="94">
        <v>100</v>
      </c>
      <c r="G57" s="94">
        <v>100</v>
      </c>
      <c r="H57" s="94">
        <v>100</v>
      </c>
      <c r="I57" s="94">
        <v>100</v>
      </c>
      <c r="J57" s="94"/>
      <c r="K57" s="96">
        <f t="shared" si="1"/>
        <v>500</v>
      </c>
      <c r="L57" s="97"/>
      <c r="M57" s="98" t="s">
        <v>351</v>
      </c>
      <c r="N57" s="81">
        <f>600*100</f>
        <v>60000</v>
      </c>
      <c r="O57" s="81">
        <f>600*100</f>
        <v>60000</v>
      </c>
      <c r="P57" s="81">
        <f>600*100</f>
        <v>60000</v>
      </c>
      <c r="Q57" s="81">
        <f>600*100</f>
        <v>60000</v>
      </c>
      <c r="R57" s="81">
        <f>600*100</f>
        <v>60000</v>
      </c>
      <c r="S57" s="81"/>
      <c r="T57" s="81">
        <v>265000</v>
      </c>
      <c r="U57" s="82">
        <f t="shared" si="2"/>
        <v>1130</v>
      </c>
    </row>
    <row r="58" spans="2:21" x14ac:dyDescent="0.25">
      <c r="B58" s="91">
        <v>14500</v>
      </c>
      <c r="C58" s="94">
        <v>13600</v>
      </c>
      <c r="D58" s="95" t="s">
        <v>354</v>
      </c>
      <c r="E58" s="94">
        <v>200</v>
      </c>
      <c r="F58" s="94">
        <v>200</v>
      </c>
      <c r="G58" s="94"/>
      <c r="H58" s="94"/>
      <c r="I58" s="94"/>
      <c r="J58" s="94"/>
      <c r="K58" s="96">
        <f t="shared" si="1"/>
        <v>400</v>
      </c>
      <c r="L58" s="97">
        <v>4</v>
      </c>
      <c r="M58" s="98" t="s">
        <v>351</v>
      </c>
      <c r="N58" s="81">
        <f>1100*200</f>
        <v>220000</v>
      </c>
      <c r="O58" s="81">
        <f>1100*200</f>
        <v>220000</v>
      </c>
      <c r="P58" s="81"/>
      <c r="Q58" s="81"/>
      <c r="R58" s="81"/>
      <c r="S58" s="81"/>
      <c r="T58" s="81">
        <v>200000</v>
      </c>
      <c r="U58" s="82">
        <f t="shared" si="2"/>
        <v>1600</v>
      </c>
    </row>
    <row r="60" spans="2:21" x14ac:dyDescent="0.25">
      <c r="C60" s="87"/>
      <c r="D60" s="87"/>
      <c r="E60" s="87"/>
    </row>
    <row r="61" spans="2:21" x14ac:dyDescent="0.25">
      <c r="B61" s="86" t="s">
        <v>385</v>
      </c>
      <c r="C61" s="87" t="s">
        <v>333</v>
      </c>
      <c r="D61" s="87" t="s">
        <v>365</v>
      </c>
      <c r="E61" s="87" t="s">
        <v>324</v>
      </c>
    </row>
    <row r="62" spans="2:21" x14ac:dyDescent="0.25">
      <c r="B62" t="s">
        <v>386</v>
      </c>
      <c r="C62" s="87">
        <v>14500</v>
      </c>
      <c r="D62" s="87"/>
      <c r="E62" s="87"/>
    </row>
    <row r="63" spans="2:21" x14ac:dyDescent="0.25">
      <c r="B63" t="s">
        <v>387</v>
      </c>
      <c r="C63" s="87">
        <v>19000</v>
      </c>
      <c r="D63" s="87"/>
      <c r="E63" s="87"/>
    </row>
    <row r="64" spans="2:21" x14ac:dyDescent="0.25">
      <c r="B64" t="s">
        <v>368</v>
      </c>
      <c r="C64" s="87">
        <f>SUM(C62:C63)</f>
        <v>33500</v>
      </c>
      <c r="D64" s="87">
        <f>C64+E64</f>
        <v>29000</v>
      </c>
      <c r="E64" s="87">
        <v>-4500</v>
      </c>
      <c r="F64" s="107">
        <f>E64/C64</f>
        <v>-0.13432835820895522</v>
      </c>
    </row>
    <row r="65" spans="2:6" x14ac:dyDescent="0.25">
      <c r="B65" t="s">
        <v>369</v>
      </c>
      <c r="C65" s="87">
        <f>C64*10</f>
        <v>335000</v>
      </c>
      <c r="D65" s="87">
        <f>D64*10</f>
        <v>290000</v>
      </c>
      <c r="E65" s="87">
        <f>D65-C65</f>
        <v>-45000</v>
      </c>
      <c r="F65" s="107"/>
    </row>
    <row r="66" spans="2:6" x14ac:dyDescent="0.25">
      <c r="B66" t="s">
        <v>370</v>
      </c>
      <c r="C66" s="87"/>
      <c r="D66" s="87"/>
      <c r="E66" s="87"/>
    </row>
    <row r="67" spans="2:6" x14ac:dyDescent="0.25">
      <c r="B67" t="s">
        <v>388</v>
      </c>
      <c r="C67" s="87"/>
      <c r="D67" s="87"/>
      <c r="E67" s="87"/>
    </row>
    <row r="68" spans="2:6" x14ac:dyDescent="0.25">
      <c r="B68" t="s">
        <v>389</v>
      </c>
    </row>
    <row r="69" spans="2:6" x14ac:dyDescent="0.25">
      <c r="B69" t="s">
        <v>390</v>
      </c>
    </row>
    <row r="70" spans="2:6" x14ac:dyDescent="0.25">
      <c r="B70" t="s">
        <v>391</v>
      </c>
    </row>
    <row r="71" spans="2:6" x14ac:dyDescent="0.25">
      <c r="B71" t="s">
        <v>392</v>
      </c>
    </row>
    <row r="73" spans="2:6" x14ac:dyDescent="0.25">
      <c r="B73" s="86" t="s">
        <v>393</v>
      </c>
      <c r="C73" s="87" t="s">
        <v>333</v>
      </c>
      <c r="D73" s="87" t="s">
        <v>365</v>
      </c>
      <c r="E73" s="87" t="s">
        <v>324</v>
      </c>
    </row>
    <row r="74" spans="2:6" x14ac:dyDescent="0.25">
      <c r="B74" t="s">
        <v>387</v>
      </c>
      <c r="C74" s="87">
        <v>19000</v>
      </c>
    </row>
    <row r="75" spans="2:6" x14ac:dyDescent="0.25">
      <c r="B75" t="s">
        <v>394</v>
      </c>
      <c r="C75" s="87">
        <v>17600</v>
      </c>
    </row>
    <row r="76" spans="2:6" x14ac:dyDescent="0.25">
      <c r="B76" t="s">
        <v>368</v>
      </c>
      <c r="C76" s="87">
        <f>SUM(C74:C75)</f>
        <v>36600</v>
      </c>
      <c r="D76" s="87">
        <v>33000</v>
      </c>
      <c r="E76" s="87">
        <f>D76-C76</f>
        <v>-3600</v>
      </c>
      <c r="F76" s="107">
        <f>E76/C76</f>
        <v>-9.8360655737704916E-2</v>
      </c>
    </row>
    <row r="77" spans="2:6" x14ac:dyDescent="0.25">
      <c r="B77" t="s">
        <v>369</v>
      </c>
      <c r="C77" s="87">
        <f>C76*10</f>
        <v>366000</v>
      </c>
      <c r="D77" s="87">
        <f>D76*10</f>
        <v>330000</v>
      </c>
      <c r="E77" s="87">
        <f>D77-C77</f>
        <v>-36000</v>
      </c>
      <c r="F77" s="107"/>
    </row>
    <row r="78" spans="2:6" x14ac:dyDescent="0.25">
      <c r="B78" t="s">
        <v>370</v>
      </c>
    </row>
    <row r="79" spans="2:6" x14ac:dyDescent="0.25">
      <c r="B79" t="s">
        <v>388</v>
      </c>
    </row>
    <row r="80" spans="2:6" x14ac:dyDescent="0.25">
      <c r="B80" t="s">
        <v>389</v>
      </c>
    </row>
    <row r="81" spans="1:3" x14ac:dyDescent="0.25">
      <c r="B81" t="s">
        <v>395</v>
      </c>
    </row>
    <row r="82" spans="1:3" x14ac:dyDescent="0.25">
      <c r="B82" t="s">
        <v>391</v>
      </c>
    </row>
    <row r="83" spans="1:3" x14ac:dyDescent="0.25">
      <c r="B83" t="s">
        <v>392</v>
      </c>
    </row>
    <row r="85" spans="1:3" x14ac:dyDescent="0.25">
      <c r="A85" s="86" t="s">
        <v>396</v>
      </c>
    </row>
    <row r="86" spans="1:3" x14ac:dyDescent="0.25">
      <c r="B86" t="s">
        <v>397</v>
      </c>
    </row>
    <row r="87" spans="1:3" x14ac:dyDescent="0.25">
      <c r="B87" t="s">
        <v>398</v>
      </c>
    </row>
    <row r="88" spans="1:3" x14ac:dyDescent="0.25">
      <c r="B88" t="s">
        <v>399</v>
      </c>
      <c r="C88" t="s">
        <v>400</v>
      </c>
    </row>
    <row r="89" spans="1:3" x14ac:dyDescent="0.25">
      <c r="C89" t="s">
        <v>401</v>
      </c>
    </row>
    <row r="90" spans="1:3" x14ac:dyDescent="0.25">
      <c r="A90" s="86" t="s">
        <v>402</v>
      </c>
      <c r="B90" t="s">
        <v>403</v>
      </c>
    </row>
    <row r="91" spans="1:3" x14ac:dyDescent="0.25">
      <c r="B91" t="s">
        <v>404</v>
      </c>
    </row>
    <row r="92" spans="1:3" x14ac:dyDescent="0.25">
      <c r="B92" t="s">
        <v>399</v>
      </c>
      <c r="C92" t="s">
        <v>400</v>
      </c>
    </row>
    <row r="93" spans="1:3" x14ac:dyDescent="0.25">
      <c r="C93" t="s">
        <v>405</v>
      </c>
    </row>
    <row r="94" spans="1:3" x14ac:dyDescent="0.25">
      <c r="A94" s="86" t="s">
        <v>406</v>
      </c>
      <c r="B94" t="s">
        <v>407</v>
      </c>
    </row>
    <row r="95" spans="1:3" x14ac:dyDescent="0.25">
      <c r="B95" t="s">
        <v>408</v>
      </c>
    </row>
    <row r="96" spans="1:3" x14ac:dyDescent="0.25">
      <c r="B96" t="s">
        <v>399</v>
      </c>
      <c r="C96" t="s">
        <v>400</v>
      </c>
    </row>
    <row r="97" spans="2:3" x14ac:dyDescent="0.25">
      <c r="B97" t="s">
        <v>409</v>
      </c>
    </row>
    <row r="98" spans="2:3" x14ac:dyDescent="0.25">
      <c r="C98" t="s">
        <v>405</v>
      </c>
    </row>
    <row r="99" spans="2:3" x14ac:dyDescent="0.25">
      <c r="B99" s="232" t="s">
        <v>410</v>
      </c>
      <c r="C99" s="232"/>
    </row>
    <row r="100" spans="2:3" x14ac:dyDescent="0.25">
      <c r="B100" t="s">
        <v>411</v>
      </c>
    </row>
    <row r="101" spans="2:3" x14ac:dyDescent="0.25">
      <c r="B101" t="s">
        <v>412</v>
      </c>
    </row>
    <row r="102" spans="2:3" x14ac:dyDescent="0.25">
      <c r="B102" t="s">
        <v>413</v>
      </c>
    </row>
  </sheetData>
  <mergeCells count="3">
    <mergeCell ref="H13:I13"/>
    <mergeCell ref="C50:D50"/>
    <mergeCell ref="B99:C9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TB COMPUTATION FORM</vt:lpstr>
      <vt:lpstr>TBR OS</vt:lpstr>
      <vt:lpstr>TBB OS</vt:lpstr>
      <vt:lpstr>PCR OS</vt:lpstr>
      <vt:lpstr>LT OS</vt:lpstr>
      <vt:lpstr>SAMPLE PCR</vt:lpstr>
      <vt:lpstr>SAMPLE LT</vt:lpstr>
      <vt:lpstr>PROMO</vt:lpstr>
      <vt:lpstr>'LT OS'!Print_Area</vt:lpstr>
      <vt:lpstr>'PCR OS'!Print_Area</vt:lpstr>
      <vt:lpstr>'TBB OS'!Print_Area</vt:lpstr>
      <vt:lpstr>'TBR OS'!Print_Area</vt:lpstr>
      <vt:lpstr>'LT OS'!Print_Titles</vt:lpstr>
      <vt:lpstr>'PCR 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darene_so</dc:creator>
  <cp:lastModifiedBy>admin</cp:lastModifiedBy>
  <cp:lastPrinted>2020-01-10T11:52:13Z</cp:lastPrinted>
  <dcterms:created xsi:type="dcterms:W3CDTF">2019-01-18T16:18:03Z</dcterms:created>
  <dcterms:modified xsi:type="dcterms:W3CDTF">2021-02-10T18:45:16Z</dcterms:modified>
</cp:coreProperties>
</file>