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OAL EXCEL\Jawabannya\"/>
    </mc:Choice>
  </mc:AlternateContent>
  <bookViews>
    <workbookView xWindow="-120" yWindow="-120" windowWidth="20730" windowHeight="11040" firstSheet="2" activeTab="3"/>
  </bookViews>
  <sheets>
    <sheet name="DATA PEGAWAI" sheetId="1" r:id="rId1"/>
    <sheet name="DAFTAR GAJI" sheetId="2" r:id="rId2"/>
    <sheet name="TABEL ANGSURAN" sheetId="3" r:id="rId3"/>
    <sheet name="GRAFIK PENJUALAN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F9" i="1"/>
  <c r="F10" i="1"/>
  <c r="F11" i="1"/>
  <c r="F12" i="1"/>
  <c r="F13" i="1"/>
  <c r="F14" i="1"/>
  <c r="F15" i="1"/>
  <c r="F16" i="1"/>
  <c r="F17" i="1"/>
  <c r="F8" i="1"/>
  <c r="H22" i="2" l="1"/>
  <c r="C6" i="4"/>
  <c r="C7" i="3"/>
  <c r="C10" i="3" s="1"/>
  <c r="C7" i="4"/>
  <c r="C8" i="4"/>
  <c r="C9" i="4"/>
  <c r="C10" i="4"/>
  <c r="C11" i="4"/>
  <c r="C12" i="4"/>
  <c r="C13" i="4"/>
  <c r="C14" i="4"/>
  <c r="C15" i="4"/>
  <c r="F8" i="2"/>
  <c r="F12" i="2"/>
  <c r="F16" i="2"/>
  <c r="F9" i="2"/>
  <c r="F13" i="2"/>
  <c r="B9" i="3"/>
  <c r="D9" i="3" s="1"/>
  <c r="I13" i="2"/>
  <c r="D12" i="4" s="1"/>
  <c r="I7" i="2"/>
  <c r="D6" i="4" s="1"/>
  <c r="H10" i="2"/>
  <c r="H12" i="2"/>
  <c r="H15" i="2"/>
  <c r="H16" i="2"/>
  <c r="G15" i="2"/>
  <c r="G16" i="2"/>
  <c r="G12" i="2"/>
  <c r="E8" i="2"/>
  <c r="J8" i="2" s="1"/>
  <c r="E7" i="4" s="1"/>
  <c r="E9" i="2"/>
  <c r="J9" i="2" s="1"/>
  <c r="E8" i="4" s="1"/>
  <c r="E10" i="2"/>
  <c r="I10" i="2" s="1"/>
  <c r="D9" i="4" s="1"/>
  <c r="E11" i="2"/>
  <c r="I11" i="2" s="1"/>
  <c r="D10" i="4" s="1"/>
  <c r="E12" i="2"/>
  <c r="J12" i="2" s="1"/>
  <c r="E11" i="4" s="1"/>
  <c r="E13" i="2"/>
  <c r="J13" i="2" s="1"/>
  <c r="E12" i="4" s="1"/>
  <c r="E14" i="2"/>
  <c r="I14" i="2" s="1"/>
  <c r="D13" i="4" s="1"/>
  <c r="E15" i="2"/>
  <c r="J15" i="2" s="1"/>
  <c r="E14" i="4" s="1"/>
  <c r="E16" i="2"/>
  <c r="J16" i="2" s="1"/>
  <c r="E15" i="4" s="1"/>
  <c r="E7" i="2"/>
  <c r="J7" i="2" s="1"/>
  <c r="A7" i="4"/>
  <c r="A8" i="4" s="1"/>
  <c r="A9" i="4" s="1"/>
  <c r="A10" i="4" s="1"/>
  <c r="A11" i="4" s="1"/>
  <c r="A12" i="4" s="1"/>
  <c r="A13" i="4" s="1"/>
  <c r="A14" i="4" s="1"/>
  <c r="A15" i="4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10" i="3"/>
  <c r="A8" i="2"/>
  <c r="A9" i="2" s="1"/>
  <c r="A10" i="2" s="1"/>
  <c r="A11" i="2" s="1"/>
  <c r="A12" i="2" s="1"/>
  <c r="A13" i="2" s="1"/>
  <c r="A14" i="2" s="1"/>
  <c r="A15" i="2" s="1"/>
  <c r="A16" i="2" s="1"/>
  <c r="A10" i="1"/>
  <c r="A11" i="1" s="1"/>
  <c r="A12" i="1" s="1"/>
  <c r="A13" i="1" s="1"/>
  <c r="A14" i="1" s="1"/>
  <c r="A15" i="1" s="1"/>
  <c r="A16" i="1" s="1"/>
  <c r="A17" i="1" s="1"/>
  <c r="A9" i="1"/>
  <c r="I8" i="2" l="1"/>
  <c r="D7" i="4" s="1"/>
  <c r="I16" i="2"/>
  <c r="D15" i="4" s="1"/>
  <c r="I12" i="2"/>
  <c r="D11" i="4" s="1"/>
  <c r="F11" i="4" s="1"/>
  <c r="I9" i="2"/>
  <c r="D8" i="4" s="1"/>
  <c r="F8" i="4" s="1"/>
  <c r="E6" i="4"/>
  <c r="F6" i="4" s="1"/>
  <c r="K16" i="2"/>
  <c r="L16" i="2" s="1"/>
  <c r="M16" i="2" s="1"/>
  <c r="E18" i="2"/>
  <c r="E20" i="2"/>
  <c r="J11" i="2"/>
  <c r="E10" i="4" s="1"/>
  <c r="F10" i="4" s="1"/>
  <c r="I15" i="2"/>
  <c r="D14" i="4" s="1"/>
  <c r="F14" i="4" s="1"/>
  <c r="E17" i="2"/>
  <c r="E19" i="2"/>
  <c r="J14" i="2"/>
  <c r="E13" i="4" s="1"/>
  <c r="F13" i="4" s="1"/>
  <c r="J10" i="2"/>
  <c r="E9" i="4" s="1"/>
  <c r="F9" i="4" s="1"/>
  <c r="F12" i="4"/>
  <c r="C25" i="3"/>
  <c r="C21" i="3"/>
  <c r="C17" i="3"/>
  <c r="C13" i="3"/>
  <c r="C24" i="3"/>
  <c r="C20" i="3"/>
  <c r="C16" i="3"/>
  <c r="C12" i="3"/>
  <c r="C9" i="3"/>
  <c r="E9" i="3" s="1"/>
  <c r="F9" i="3" s="1"/>
  <c r="B10" i="3" s="1"/>
  <c r="F10" i="3" s="1"/>
  <c r="B11" i="3" s="1"/>
  <c r="D11" i="3" s="1"/>
  <c r="E11" i="3" s="1"/>
  <c r="F11" i="3" s="1"/>
  <c r="B12" i="3" s="1"/>
  <c r="D12" i="3" s="1"/>
  <c r="C23" i="3"/>
  <c r="C19" i="3"/>
  <c r="C15" i="3"/>
  <c r="C11" i="3"/>
  <c r="C26" i="3"/>
  <c r="C22" i="3"/>
  <c r="C18" i="3"/>
  <c r="C14" i="3"/>
  <c r="D10" i="3"/>
  <c r="E10" i="3" s="1"/>
  <c r="F15" i="4"/>
  <c r="F7" i="4"/>
  <c r="F15" i="2"/>
  <c r="K15" i="2" s="1"/>
  <c r="L15" i="2" s="1"/>
  <c r="M15" i="2" s="1"/>
  <c r="F11" i="2"/>
  <c r="H11" i="2" s="1"/>
  <c r="K12" i="2"/>
  <c r="L12" i="2" s="1"/>
  <c r="M12" i="2" s="1"/>
  <c r="F14" i="2"/>
  <c r="H14" i="2" s="1"/>
  <c r="F10" i="2"/>
  <c r="F7" i="2"/>
  <c r="H13" i="2"/>
  <c r="G13" i="2"/>
  <c r="G9" i="2"/>
  <c r="H9" i="2"/>
  <c r="H8" i="2"/>
  <c r="G8" i="2"/>
  <c r="J20" i="2" l="1"/>
  <c r="J17" i="2"/>
  <c r="I18" i="2"/>
  <c r="J18" i="2"/>
  <c r="G11" i="2"/>
  <c r="K13" i="2"/>
  <c r="G10" i="2"/>
  <c r="K10" i="2" s="1"/>
  <c r="L10" i="2" s="1"/>
  <c r="M10" i="2" s="1"/>
  <c r="I19" i="2"/>
  <c r="J19" i="2"/>
  <c r="K11" i="2"/>
  <c r="L11" i="2" s="1"/>
  <c r="M11" i="2" s="1"/>
  <c r="I17" i="2"/>
  <c r="I20" i="2"/>
  <c r="E12" i="3"/>
  <c r="F12" i="3" s="1"/>
  <c r="B13" i="3" s="1"/>
  <c r="D13" i="3" s="1"/>
  <c r="E13" i="3" s="1"/>
  <c r="F13" i="3" s="1"/>
  <c r="B14" i="3" s="1"/>
  <c r="K8" i="2"/>
  <c r="L8" i="2" s="1"/>
  <c r="M8" i="2" s="1"/>
  <c r="G14" i="2"/>
  <c r="K14" i="2" s="1"/>
  <c r="L14" i="2" s="1"/>
  <c r="M14" i="2" s="1"/>
  <c r="F20" i="2"/>
  <c r="K9" i="2"/>
  <c r="L9" i="2" s="1"/>
  <c r="M9" i="2" s="1"/>
  <c r="L13" i="2"/>
  <c r="M13" i="2" s="1"/>
  <c r="H7" i="2"/>
  <c r="H18" i="2" s="1"/>
  <c r="F18" i="2"/>
  <c r="F17" i="2"/>
  <c r="G7" i="2"/>
  <c r="F19" i="2"/>
  <c r="D14" i="3" l="1"/>
  <c r="E14" i="3" s="1"/>
  <c r="F14" i="3" s="1"/>
  <c r="B15" i="3" s="1"/>
  <c r="G18" i="2"/>
  <c r="H19" i="2"/>
  <c r="H17" i="2"/>
  <c r="H20" i="2"/>
  <c r="K7" i="2"/>
  <c r="K19" i="2" s="1"/>
  <c r="G20" i="2"/>
  <c r="G19" i="2"/>
  <c r="G17" i="2"/>
  <c r="D15" i="3" l="1"/>
  <c r="E15" i="3" s="1"/>
  <c r="F15" i="3" s="1"/>
  <c r="B16" i="3" s="1"/>
  <c r="K17" i="2"/>
  <c r="K20" i="2"/>
  <c r="L7" i="2"/>
  <c r="L18" i="2" s="1"/>
  <c r="K18" i="2"/>
  <c r="L17" i="2" l="1"/>
  <c r="D16" i="3"/>
  <c r="E16" i="3" s="1"/>
  <c r="F16" i="3" s="1"/>
  <c r="B17" i="3" s="1"/>
  <c r="L20" i="2"/>
  <c r="L19" i="2"/>
  <c r="M7" i="2"/>
  <c r="M17" i="2" s="1"/>
  <c r="M19" i="2"/>
  <c r="M18" i="2"/>
  <c r="D17" i="3" l="1"/>
  <c r="E17" i="3" s="1"/>
  <c r="F17" i="3" s="1"/>
  <c r="B18" i="3" s="1"/>
  <c r="M20" i="2"/>
  <c r="D18" i="3" l="1"/>
  <c r="E18" i="3" s="1"/>
  <c r="F18" i="3" s="1"/>
  <c r="B19" i="3" s="1"/>
  <c r="D19" i="3" l="1"/>
  <c r="E19" i="3" s="1"/>
  <c r="F19" i="3"/>
  <c r="B20" i="3" s="1"/>
  <c r="D20" i="3" l="1"/>
  <c r="E20" i="3" s="1"/>
  <c r="F20" i="3"/>
  <c r="B21" i="3" s="1"/>
  <c r="D21" i="3" l="1"/>
  <c r="E21" i="3" s="1"/>
  <c r="F21" i="3"/>
  <c r="B22" i="3" s="1"/>
  <c r="D22" i="3" l="1"/>
  <c r="E22" i="3" s="1"/>
  <c r="F22" i="3" s="1"/>
  <c r="B23" i="3" s="1"/>
  <c r="D23" i="3" l="1"/>
  <c r="E23" i="3" s="1"/>
  <c r="F23" i="3" s="1"/>
  <c r="B24" i="3" s="1"/>
  <c r="D24" i="3" l="1"/>
  <c r="E24" i="3" s="1"/>
  <c r="F24" i="3" s="1"/>
  <c r="B25" i="3" s="1"/>
  <c r="D25" i="3" l="1"/>
  <c r="E25" i="3" s="1"/>
  <c r="F25" i="3" s="1"/>
  <c r="B26" i="3" s="1"/>
  <c r="D26" i="3" l="1"/>
  <c r="E26" i="3" s="1"/>
</calcChain>
</file>

<file path=xl/sharedStrings.xml><?xml version="1.0" encoding="utf-8"?>
<sst xmlns="http://schemas.openxmlformats.org/spreadsheetml/2006/main" count="134" uniqueCount="84">
  <si>
    <t>DATA TENAGA PEMASARAN</t>
  </si>
  <si>
    <t>DEALER MOTOR "FIFA JAYA MOTOR"</t>
  </si>
  <si>
    <t>JL A. YANI NO 30 CILACAP</t>
  </si>
  <si>
    <t>PER 31 OKTOBER 2014</t>
  </si>
  <si>
    <t>NO</t>
  </si>
  <si>
    <t>URUT</t>
  </si>
  <si>
    <t>INDUK PEGAWAI</t>
  </si>
  <si>
    <t>NAMA PEGAWAI</t>
  </si>
  <si>
    <t>STATUS</t>
  </si>
  <si>
    <t>JML ANAK</t>
  </si>
  <si>
    <t>JENIS KELAMIN</t>
  </si>
  <si>
    <t>TANGGAL MASUK</t>
  </si>
  <si>
    <t>MASA KERJA</t>
  </si>
  <si>
    <t>GOL</t>
  </si>
  <si>
    <t>FL-2010-01</t>
  </si>
  <si>
    <t>FP-2005-02</t>
  </si>
  <si>
    <t>FP-2006-03</t>
  </si>
  <si>
    <t>FL-2012-04</t>
  </si>
  <si>
    <t>FL-2010-05</t>
  </si>
  <si>
    <t>FL-2013-06</t>
  </si>
  <si>
    <t>FL-2012-07</t>
  </si>
  <si>
    <t>FL-2012-08</t>
  </si>
  <si>
    <t>FP-2007-09</t>
  </si>
  <si>
    <t>FP-2006-10</t>
  </si>
  <si>
    <t>FIKRI</t>
  </si>
  <si>
    <t>FANNY</t>
  </si>
  <si>
    <t>FARCHAH</t>
  </si>
  <si>
    <t>FAHRI</t>
  </si>
  <si>
    <t>FAIZ</t>
  </si>
  <si>
    <t>FAWAZ</t>
  </si>
  <si>
    <t>FADLY</t>
  </si>
  <si>
    <t>FADLAN</t>
  </si>
  <si>
    <t>FARAH</t>
  </si>
  <si>
    <t>FANIA</t>
  </si>
  <si>
    <t>K</t>
  </si>
  <si>
    <t>BK</t>
  </si>
  <si>
    <t>DAFTAR GAJI DAN BONUS KARYAWAN BAGIAN PENJUALAN</t>
  </si>
  <si>
    <t xml:space="preserve">DEALER MOTOR "FIKRI JAYA MOTOR" </t>
  </si>
  <si>
    <t>PEGAWAI</t>
  </si>
  <si>
    <t>JML PENJUALAN (UNIT)</t>
  </si>
  <si>
    <t>TOTAL PENJUALAN</t>
  </si>
  <si>
    <t>GAJI POKOK</t>
  </si>
  <si>
    <t>TUNJ ISTRI</t>
  </si>
  <si>
    <t>TUNJ ANAK</t>
  </si>
  <si>
    <t>INSENTIF</t>
  </si>
  <si>
    <t>BONUS TARGET</t>
  </si>
  <si>
    <t>GAJI KOTOR</t>
  </si>
  <si>
    <t>PPh 5%</t>
  </si>
  <si>
    <t>GAJI BERSIH</t>
  </si>
  <si>
    <t>28 UNIT</t>
  </si>
  <si>
    <t>34 UNIT</t>
  </si>
  <si>
    <t>21 UNIT</t>
  </si>
  <si>
    <t>22 UNIT</t>
  </si>
  <si>
    <t>20 UNIT</t>
  </si>
  <si>
    <t>36 UNIT</t>
  </si>
  <si>
    <t>12 UNIT</t>
  </si>
  <si>
    <t>6 UNIT</t>
  </si>
  <si>
    <t>10 UNIT</t>
  </si>
  <si>
    <t>8 UNIT</t>
  </si>
  <si>
    <t>Total</t>
  </si>
  <si>
    <t>Nilai Terendah</t>
  </si>
  <si>
    <t>Nilai Tertinggi</t>
  </si>
  <si>
    <t>Rata-rata</t>
  </si>
  <si>
    <t>Gaji Pokok</t>
  </si>
  <si>
    <t>DAFTAR ANGSURAN MOTOR</t>
  </si>
  <si>
    <t>DEALER MOTOR "FIKRI JAYA MOTOR"</t>
  </si>
  <si>
    <t>HARGA MOTOR</t>
  </si>
  <si>
    <t>BUNGA</t>
  </si>
  <si>
    <t>WAKTU</t>
  </si>
  <si>
    <t>ANGSURAN PER BULAN</t>
  </si>
  <si>
    <t>Bulan Ke-</t>
  </si>
  <si>
    <t>Saldo Awal</t>
  </si>
  <si>
    <t>Angsuran/bulan</t>
  </si>
  <si>
    <t>Bunga/bulan</t>
  </si>
  <si>
    <t>Cicilan Pokok Pinjaman</t>
  </si>
  <si>
    <t>Saldo Akhir</t>
  </si>
  <si>
    <t>LAPORAN PENJUALAN &amp; INSENTIF PENJUALAN SALESMAN</t>
  </si>
  <si>
    <t>NAMA SALES</t>
  </si>
  <si>
    <t>PENJUALAN (UNIT)</t>
  </si>
  <si>
    <t>TOTAL INSENTIF &amp; BONUS PENJUALAN</t>
  </si>
  <si>
    <t>Harga Per Unit</t>
  </si>
  <si>
    <t>Bonus</t>
  </si>
  <si>
    <t>Total Penjualan</t>
  </si>
  <si>
    <t>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</si>
</sst>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p&quot;#,##0.00;[Red]\-&quot;Rp&quot;#,##0.00"/>
    <numFmt numFmtId="44" formatCode="_-&quot;Rp&quot;* #,##0.00_-;\-&quot;Rp&quot;* #,##0.00_-;_-&quot;Rp&quot;* &quot;-&quot;??_-;_-@_-"/>
    <numFmt numFmtId="164" formatCode="[$-421]dd\ mmmm\ yyyy;@"/>
    <numFmt numFmtId="166" formatCode="0.0\ &quot;TAHUN&quot;"/>
    <numFmt numFmtId="170" formatCode="0.0\ &quot;UNIT&quot;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1" applyFont="1" applyBorder="1"/>
    <xf numFmtId="44" fontId="0" fillId="0" borderId="0" xfId="1" applyFont="1" applyFill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44" fontId="2" fillId="0" borderId="1" xfId="0" applyNumberFormat="1" applyFont="1" applyBorder="1"/>
    <xf numFmtId="8" fontId="0" fillId="0" borderId="0" xfId="0" applyNumberFormat="1"/>
    <xf numFmtId="8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3" fillId="0" borderId="0" xfId="0" applyNumberFormat="1" applyFont="1"/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GRAFIK</a:t>
            </a:r>
            <a:r>
              <a:rPr lang="en-US" sz="1600" b="1" baseline="0"/>
              <a:t> PEROLEHAN INSENTIF &amp; BONUS PENJUALAN </a:t>
            </a:r>
            <a:br>
              <a:rPr lang="en-US" sz="1600" b="1" baseline="0"/>
            </a:br>
            <a:r>
              <a:rPr lang="en-US" sz="1600" b="1" baseline="0"/>
              <a:t>PER 31 OKTOBER 2014</a:t>
            </a:r>
            <a:endParaRPr lang="id-ID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PENJUALAN'!$D$5</c:f>
              <c:strCache>
                <c:ptCount val="1"/>
                <c:pt idx="0">
                  <c:v>INSENTIF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'GRAFIK PENJUALAN'!$B$6:$B$15</c:f>
              <c:strCache>
                <c:ptCount val="10"/>
                <c:pt idx="0">
                  <c:v>FIKRI</c:v>
                </c:pt>
                <c:pt idx="1">
                  <c:v>FANNY</c:v>
                </c:pt>
                <c:pt idx="2">
                  <c:v>FARCHAH</c:v>
                </c:pt>
                <c:pt idx="3">
                  <c:v>FAHRI</c:v>
                </c:pt>
                <c:pt idx="4">
                  <c:v>FAIZ</c:v>
                </c:pt>
                <c:pt idx="5">
                  <c:v>FAWAZ</c:v>
                </c:pt>
                <c:pt idx="6">
                  <c:v>FADLY</c:v>
                </c:pt>
                <c:pt idx="7">
                  <c:v>FADLAN</c:v>
                </c:pt>
                <c:pt idx="8">
                  <c:v>FARAH</c:v>
                </c:pt>
                <c:pt idx="9">
                  <c:v>FANIA</c:v>
                </c:pt>
              </c:strCache>
            </c:strRef>
          </c:cat>
          <c:val>
            <c:numRef>
              <c:f>'GRAFIK PENJUALAN'!$D$6:$D$15</c:f>
              <c:numCache>
                <c:formatCode>_("Rp"* #,##0.00_);_("Rp"* \(#,##0.00\);_("Rp"* "-"??_);_(@_)</c:formatCode>
                <c:ptCount val="10"/>
                <c:pt idx="0">
                  <c:v>8400000</c:v>
                </c:pt>
                <c:pt idx="1">
                  <c:v>10200000</c:v>
                </c:pt>
                <c:pt idx="2">
                  <c:v>6300000</c:v>
                </c:pt>
                <c:pt idx="3">
                  <c:v>6600000</c:v>
                </c:pt>
                <c:pt idx="4">
                  <c:v>6000000</c:v>
                </c:pt>
                <c:pt idx="5">
                  <c:v>10800000</c:v>
                </c:pt>
                <c:pt idx="6">
                  <c:v>3600000</c:v>
                </c:pt>
                <c:pt idx="7">
                  <c:v>1800000</c:v>
                </c:pt>
                <c:pt idx="8">
                  <c:v>3000000</c:v>
                </c:pt>
                <c:pt idx="9">
                  <c:v>2400000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A2-4805-96C4-EDBC5CCA9344}"/>
            </c:ext>
          </c:extLst>
        </c:ser>
        <c:ser>
          <c:idx val="1"/>
          <c:order val="1"/>
          <c:tx>
            <c:strRef>
              <c:f>'GRAFIK PENJUALAN'!$E$5</c:f>
              <c:strCache>
                <c:ptCount val="1"/>
                <c:pt idx="0">
                  <c:v>BONUS 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'GRAFIK PENJUALAN'!$B$6:$B$15</c:f>
              <c:strCache>
                <c:ptCount val="10"/>
                <c:pt idx="0">
                  <c:v>FIKRI</c:v>
                </c:pt>
                <c:pt idx="1">
                  <c:v>FANNY</c:v>
                </c:pt>
                <c:pt idx="2">
                  <c:v>FARCHAH</c:v>
                </c:pt>
                <c:pt idx="3">
                  <c:v>FAHRI</c:v>
                </c:pt>
                <c:pt idx="4">
                  <c:v>FAIZ</c:v>
                </c:pt>
                <c:pt idx="5">
                  <c:v>FAWAZ</c:v>
                </c:pt>
                <c:pt idx="6">
                  <c:v>FADLY</c:v>
                </c:pt>
                <c:pt idx="7">
                  <c:v>FADLAN</c:v>
                </c:pt>
                <c:pt idx="8">
                  <c:v>FARAH</c:v>
                </c:pt>
                <c:pt idx="9">
                  <c:v>FANIA</c:v>
                </c:pt>
              </c:strCache>
            </c:strRef>
          </c:cat>
          <c:val>
            <c:numRef>
              <c:f>'GRAFIK PENJUALAN'!$E$6:$E$15</c:f>
              <c:numCache>
                <c:formatCode>_("Rp"* #,##0.00_);_("Rp"* \(#,##0.00\);_("Rp"* "-"??_);_(@_)</c:formatCode>
                <c:ptCount val="10"/>
                <c:pt idx="0">
                  <c:v>1500000</c:v>
                </c:pt>
                <c:pt idx="1">
                  <c:v>1500000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2000000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A2-4805-96C4-EDBC5CCA9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045456"/>
        <c:axId val="-20330449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'GRAFIK PENJUALAN'!$F$5</c15:sqref>
                        </c15:formulaRef>
                      </c:ext>
                    </c:extLst>
                    <c:strCache>
                      <c:ptCount val="1"/>
                      <c:pt idx="0">
                        <c:v>TOTAL INSENTIF &amp; BONUS PENJUALAN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'GRAFIK PENJUALAN'!$B$6:$B$15</c15:sqref>
                        </c15:formulaRef>
                      </c:ext>
                    </c:extLst>
                    <c:strCache>
                      <c:ptCount val="10"/>
                      <c:pt idx="0">
                        <c:v>FIKRI</c:v>
                      </c:pt>
                      <c:pt idx="1">
                        <c:v>FANNY</c:v>
                      </c:pt>
                      <c:pt idx="2">
                        <c:v>FARCHAH</c:v>
                      </c:pt>
                      <c:pt idx="3">
                        <c:v>FAHRI</c:v>
                      </c:pt>
                      <c:pt idx="4">
                        <c:v>FAIZ</c:v>
                      </c:pt>
                      <c:pt idx="5">
                        <c:v>FAWAZ</c:v>
                      </c:pt>
                      <c:pt idx="6">
                        <c:v>FADLY</c:v>
                      </c:pt>
                      <c:pt idx="7">
                        <c:v>FADLAN</c:v>
                      </c:pt>
                      <c:pt idx="8">
                        <c:v>FARAH</c:v>
                      </c:pt>
                      <c:pt idx="9">
                        <c:v>FANIA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'GRAFIK PENJUALAN'!$F$6:$F$15</c15:sqref>
                        </c15:formulaRef>
                      </c:ext>
                    </c:extLst>
                    <c:numCache>
                      <c:formatCode>_("Rp"* #,##0.00_);_("Rp"* \(#,##0.00\);_("Rp"* "-"??_);_(@_)</c:formatCode>
                      <c:ptCount val="10"/>
                      <c:pt idx="0">
                        <c:v>9900000</c:v>
                      </c:pt>
                      <c:pt idx="1">
                        <c:v>11700000</c:v>
                      </c:pt>
                      <c:pt idx="2">
                        <c:v>7300000</c:v>
                      </c:pt>
                      <c:pt idx="3">
                        <c:v>7600000</c:v>
                      </c:pt>
                      <c:pt idx="4">
                        <c:v>7000000</c:v>
                      </c:pt>
                      <c:pt idx="5">
                        <c:v>12800000</c:v>
                      </c:pt>
                      <c:pt idx="6">
                        <c:v>3600000</c:v>
                      </c:pt>
                      <c:pt idx="7">
                        <c:v>1800000</c:v>
                      </c:pt>
                      <c:pt idx="8">
                        <c:v>3000000</c:v>
                      </c:pt>
                      <c:pt idx="9">
                        <c:v>2400000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22A2-4805-96C4-EDBC5CCA9344}"/>
                  </c:ext>
                </c:extLst>
              </c15:ser>
            </c15:filteredBarSeries>
          </c:ext>
        </c:extLst>
      </c:barChart>
      <c:catAx>
        <c:axId val="-20330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3044912"/>
        <c:crosses val="autoZero"/>
        <c:auto val="1"/>
        <c:lblAlgn val="ctr"/>
        <c:lblOffset val="100"/>
        <c:noMultiLvlLbl val="0"/>
      </c:catAx>
      <c:valAx>
        <c:axId val="-20330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Rp&quot;* #,##0.00_);_(&quot;Rp&quot;* \(#,##0.00\);_(&quot;Rp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0330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16</xdr:row>
      <xdr:rowOff>109537</xdr:rowOff>
    </xdr:from>
    <xdr:to>
      <xdr:col>6</xdr:col>
      <xdr:colOff>295274</xdr:colOff>
      <xdr:row>32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1" workbookViewId="0">
      <selection activeCell="I14" sqref="I14"/>
    </sheetView>
  </sheetViews>
  <sheetFormatPr defaultRowHeight="15" x14ac:dyDescent="0.25"/>
  <cols>
    <col min="1" max="1" width="5.5703125" customWidth="1"/>
    <col min="2" max="3" width="15.7109375" bestFit="1" customWidth="1"/>
    <col min="4" max="4" width="7.5703125" bestFit="1" customWidth="1"/>
    <col min="5" max="5" width="9.85546875" bestFit="1" customWidth="1"/>
    <col min="6" max="6" width="14.28515625" bestFit="1" customWidth="1"/>
    <col min="7" max="7" width="19.140625" bestFit="1" customWidth="1"/>
    <col min="8" max="8" width="23.7109375" bestFit="1" customWidth="1"/>
  </cols>
  <sheetData>
    <row r="1" spans="1:9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x14ac:dyDescent="0.25">
      <c r="A2" s="26" t="s">
        <v>1</v>
      </c>
      <c r="B2" s="26"/>
      <c r="C2" s="26"/>
      <c r="D2" s="26"/>
      <c r="E2" s="26"/>
      <c r="F2" s="26"/>
      <c r="G2" s="26"/>
      <c r="H2" s="26"/>
      <c r="I2" s="26"/>
    </row>
    <row r="3" spans="1:9" x14ac:dyDescent="0.25">
      <c r="A3" s="26" t="s">
        <v>2</v>
      </c>
      <c r="B3" s="26"/>
      <c r="C3" s="26"/>
      <c r="D3" s="26"/>
      <c r="E3" s="26"/>
      <c r="F3" s="26"/>
      <c r="G3" s="26"/>
      <c r="H3" s="26"/>
      <c r="I3" s="26"/>
    </row>
    <row r="4" spans="1:9" x14ac:dyDescent="0.25">
      <c r="A4" s="26" t="s">
        <v>3</v>
      </c>
      <c r="B4" s="26"/>
      <c r="C4" s="26"/>
      <c r="D4" s="26"/>
      <c r="E4" s="26"/>
      <c r="F4" s="26"/>
      <c r="G4" s="26"/>
      <c r="H4" s="26"/>
      <c r="I4" s="26"/>
    </row>
    <row r="6" spans="1:9" x14ac:dyDescent="0.25">
      <c r="A6" s="25" t="s">
        <v>4</v>
      </c>
      <c r="B6" s="25"/>
      <c r="C6" s="23" t="s">
        <v>7</v>
      </c>
      <c r="D6" s="23" t="s">
        <v>8</v>
      </c>
      <c r="E6" s="23" t="s">
        <v>9</v>
      </c>
      <c r="F6" s="23" t="s">
        <v>10</v>
      </c>
      <c r="G6" s="23" t="s">
        <v>11</v>
      </c>
      <c r="H6" s="23" t="s">
        <v>12</v>
      </c>
      <c r="I6" s="23" t="s">
        <v>13</v>
      </c>
    </row>
    <row r="7" spans="1:9" x14ac:dyDescent="0.25">
      <c r="A7" s="18" t="s">
        <v>5</v>
      </c>
      <c r="B7" s="18" t="s">
        <v>6</v>
      </c>
      <c r="C7" s="24"/>
      <c r="D7" s="24"/>
      <c r="E7" s="24"/>
      <c r="F7" s="24"/>
      <c r="G7" s="24"/>
      <c r="H7" s="24"/>
      <c r="I7" s="24"/>
    </row>
    <row r="8" spans="1:9" x14ac:dyDescent="0.25">
      <c r="A8" s="3">
        <v>1</v>
      </c>
      <c r="B8" s="2" t="s">
        <v>14</v>
      </c>
      <c r="C8" s="2" t="s">
        <v>24</v>
      </c>
      <c r="D8" s="3" t="s">
        <v>34</v>
      </c>
      <c r="E8" s="3">
        <v>1</v>
      </c>
      <c r="F8" s="3" t="str">
        <f>MID(B8,2,1)</f>
        <v>L</v>
      </c>
      <c r="G8" s="4">
        <v>40483</v>
      </c>
      <c r="H8" s="32">
        <f>($G$18-G8)/360</f>
        <v>4.0555555555555554</v>
      </c>
      <c r="I8" s="3">
        <f>IF((H8)&gt;8,4,IF((H8)&gt;5,3,IF((H8)&gt;2,2,1)))</f>
        <v>2</v>
      </c>
    </row>
    <row r="9" spans="1:9" x14ac:dyDescent="0.25">
      <c r="A9" s="3">
        <f>A8+1</f>
        <v>2</v>
      </c>
      <c r="B9" s="2" t="s">
        <v>15</v>
      </c>
      <c r="C9" s="2" t="s">
        <v>25</v>
      </c>
      <c r="D9" s="3" t="s">
        <v>34</v>
      </c>
      <c r="E9" s="3">
        <v>3</v>
      </c>
      <c r="F9" s="3" t="str">
        <f t="shared" ref="F9:F17" si="0">MID(B9,2,1)</f>
        <v>P</v>
      </c>
      <c r="G9" s="4">
        <v>38473</v>
      </c>
      <c r="H9" s="32">
        <f t="shared" ref="H9:H18" si="1">($G$18-G9)/360</f>
        <v>9.6388888888888893</v>
      </c>
      <c r="I9" s="3">
        <f t="shared" ref="I9:I17" si="2">IF((H9)&gt;8,4,IF((H9)&gt;5,3,IF((H9)&gt;2,2,1)))</f>
        <v>4</v>
      </c>
    </row>
    <row r="10" spans="1:9" x14ac:dyDescent="0.25">
      <c r="A10" s="3">
        <f t="shared" ref="A10:A17" si="3">A9+1</f>
        <v>3</v>
      </c>
      <c r="B10" s="2" t="s">
        <v>16</v>
      </c>
      <c r="C10" s="2" t="s">
        <v>26</v>
      </c>
      <c r="D10" s="3" t="s">
        <v>34</v>
      </c>
      <c r="E10" s="3">
        <v>2</v>
      </c>
      <c r="F10" s="3" t="str">
        <f t="shared" si="0"/>
        <v>P</v>
      </c>
      <c r="G10" s="4">
        <v>38768</v>
      </c>
      <c r="H10" s="32">
        <f t="shared" si="1"/>
        <v>8.8194444444444446</v>
      </c>
      <c r="I10" s="3">
        <f t="shared" si="2"/>
        <v>4</v>
      </c>
    </row>
    <row r="11" spans="1:9" x14ac:dyDescent="0.25">
      <c r="A11" s="3">
        <f t="shared" si="3"/>
        <v>4</v>
      </c>
      <c r="B11" s="2" t="s">
        <v>17</v>
      </c>
      <c r="C11" s="2" t="s">
        <v>27</v>
      </c>
      <c r="D11" s="3" t="s">
        <v>34</v>
      </c>
      <c r="E11" s="3">
        <v>0</v>
      </c>
      <c r="F11" s="3" t="str">
        <f t="shared" si="0"/>
        <v>L</v>
      </c>
      <c r="G11" s="4">
        <v>41244</v>
      </c>
      <c r="H11" s="32">
        <f t="shared" si="1"/>
        <v>1.9416666666666667</v>
      </c>
      <c r="I11" s="3">
        <f t="shared" si="2"/>
        <v>1</v>
      </c>
    </row>
    <row r="12" spans="1:9" x14ac:dyDescent="0.25">
      <c r="A12" s="3">
        <f t="shared" si="3"/>
        <v>5</v>
      </c>
      <c r="B12" s="2" t="s">
        <v>18</v>
      </c>
      <c r="C12" s="2" t="s">
        <v>28</v>
      </c>
      <c r="D12" s="3" t="s">
        <v>34</v>
      </c>
      <c r="E12" s="3">
        <v>2</v>
      </c>
      <c r="F12" s="3" t="str">
        <f t="shared" si="0"/>
        <v>L</v>
      </c>
      <c r="G12" s="4">
        <v>40299</v>
      </c>
      <c r="H12" s="32">
        <f t="shared" si="1"/>
        <v>4.5666666666666664</v>
      </c>
      <c r="I12" s="3">
        <f t="shared" si="2"/>
        <v>2</v>
      </c>
    </row>
    <row r="13" spans="1:9" x14ac:dyDescent="0.25">
      <c r="A13" s="3">
        <f t="shared" si="3"/>
        <v>6</v>
      </c>
      <c r="B13" s="2" t="s">
        <v>19</v>
      </c>
      <c r="C13" s="2" t="s">
        <v>29</v>
      </c>
      <c r="D13" s="3" t="s">
        <v>35</v>
      </c>
      <c r="E13" s="3">
        <v>0</v>
      </c>
      <c r="F13" s="3" t="str">
        <f t="shared" si="0"/>
        <v>L</v>
      </c>
      <c r="G13" s="4">
        <v>41427</v>
      </c>
      <c r="H13" s="32">
        <f t="shared" si="1"/>
        <v>1.4333333333333333</v>
      </c>
      <c r="I13" s="3">
        <f t="shared" si="2"/>
        <v>1</v>
      </c>
    </row>
    <row r="14" spans="1:9" x14ac:dyDescent="0.25">
      <c r="A14" s="3">
        <f t="shared" si="3"/>
        <v>7</v>
      </c>
      <c r="B14" s="2" t="s">
        <v>20</v>
      </c>
      <c r="C14" s="2" t="s">
        <v>30</v>
      </c>
      <c r="D14" s="3" t="s">
        <v>34</v>
      </c>
      <c r="E14" s="3">
        <v>4</v>
      </c>
      <c r="F14" s="3" t="str">
        <f t="shared" si="0"/>
        <v>L</v>
      </c>
      <c r="G14" s="4">
        <v>40940</v>
      </c>
      <c r="H14" s="32">
        <f t="shared" si="1"/>
        <v>2.786111111111111</v>
      </c>
      <c r="I14" s="3">
        <f t="shared" si="2"/>
        <v>2</v>
      </c>
    </row>
    <row r="15" spans="1:9" x14ac:dyDescent="0.25">
      <c r="A15" s="3">
        <f t="shared" si="3"/>
        <v>8</v>
      </c>
      <c r="B15" s="2" t="s">
        <v>21</v>
      </c>
      <c r="C15" s="2" t="s">
        <v>31</v>
      </c>
      <c r="D15" s="3" t="s">
        <v>34</v>
      </c>
      <c r="E15" s="3">
        <v>2</v>
      </c>
      <c r="F15" s="3" t="str">
        <f t="shared" si="0"/>
        <v>L</v>
      </c>
      <c r="G15" s="4">
        <v>41244</v>
      </c>
      <c r="H15" s="32">
        <f t="shared" si="1"/>
        <v>1.9416666666666667</v>
      </c>
      <c r="I15" s="3">
        <f t="shared" si="2"/>
        <v>1</v>
      </c>
    </row>
    <row r="16" spans="1:9" x14ac:dyDescent="0.25">
      <c r="A16" s="3">
        <f t="shared" si="3"/>
        <v>9</v>
      </c>
      <c r="B16" s="2" t="s">
        <v>22</v>
      </c>
      <c r="C16" s="2" t="s">
        <v>32</v>
      </c>
      <c r="D16" s="3" t="s">
        <v>35</v>
      </c>
      <c r="E16" s="3">
        <v>0</v>
      </c>
      <c r="F16" s="3" t="str">
        <f t="shared" si="0"/>
        <v>P</v>
      </c>
      <c r="G16" s="4">
        <v>39356</v>
      </c>
      <c r="H16" s="32">
        <f t="shared" si="1"/>
        <v>7.1861111111111109</v>
      </c>
      <c r="I16" s="3">
        <f t="shared" si="2"/>
        <v>3</v>
      </c>
    </row>
    <row r="17" spans="1:9" x14ac:dyDescent="0.25">
      <c r="A17" s="3">
        <f t="shared" si="3"/>
        <v>10</v>
      </c>
      <c r="B17" s="2" t="s">
        <v>23</v>
      </c>
      <c r="C17" s="2" t="s">
        <v>33</v>
      </c>
      <c r="D17" s="3" t="s">
        <v>35</v>
      </c>
      <c r="E17" s="3">
        <v>0</v>
      </c>
      <c r="F17" s="3" t="str">
        <f t="shared" si="0"/>
        <v>P</v>
      </c>
      <c r="G17" s="4">
        <v>39082</v>
      </c>
      <c r="H17" s="33">
        <f t="shared" si="1"/>
        <v>7.947222222222222</v>
      </c>
      <c r="I17" s="3">
        <f t="shared" si="2"/>
        <v>3</v>
      </c>
    </row>
    <row r="18" spans="1:9" x14ac:dyDescent="0.25">
      <c r="G18" s="31">
        <v>41943</v>
      </c>
      <c r="H18" s="34"/>
    </row>
  </sheetData>
  <mergeCells count="12">
    <mergeCell ref="H6:H7"/>
    <mergeCell ref="I6:I7"/>
    <mergeCell ref="A6:B6"/>
    <mergeCell ref="A1:I1"/>
    <mergeCell ref="A2:I2"/>
    <mergeCell ref="A3:I3"/>
    <mergeCell ref="A4:I4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C1" workbookViewId="0">
      <selection activeCell="D8" sqref="D8"/>
    </sheetView>
  </sheetViews>
  <sheetFormatPr defaultRowHeight="15" x14ac:dyDescent="0.25"/>
  <cols>
    <col min="1" max="1" width="5.7109375" customWidth="1"/>
    <col min="2" max="2" width="15.5703125" bestFit="1" customWidth="1"/>
    <col min="3" max="3" width="16.5703125" bestFit="1" customWidth="1"/>
    <col min="4" max="4" width="21.7109375" bestFit="1" customWidth="1"/>
    <col min="5" max="5" width="19.28515625" bestFit="1" customWidth="1"/>
    <col min="6" max="7" width="15.5703125" bestFit="1" customWidth="1"/>
    <col min="8" max="8" width="14" bestFit="1" customWidth="1"/>
    <col min="9" max="11" width="16.5703125" bestFit="1" customWidth="1"/>
    <col min="12" max="12" width="15.5703125" bestFit="1" customWidth="1"/>
    <col min="13" max="13" width="16.5703125" bestFit="1" customWidth="1"/>
  </cols>
  <sheetData>
    <row r="1" spans="1:13" x14ac:dyDescent="0.25">
      <c r="A1" s="26" t="s">
        <v>36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5">
      <c r="A2" s="26" t="s">
        <v>37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25">
      <c r="A3" s="26" t="s">
        <v>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5" spans="1:13" x14ac:dyDescent="0.25">
      <c r="A5" s="27" t="s">
        <v>4</v>
      </c>
      <c r="B5" s="27"/>
      <c r="C5" s="23" t="s">
        <v>7</v>
      </c>
      <c r="D5" s="28" t="s">
        <v>39</v>
      </c>
      <c r="E5" s="23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23" t="s">
        <v>45</v>
      </c>
      <c r="K5" s="23" t="s">
        <v>46</v>
      </c>
      <c r="L5" s="23" t="s">
        <v>47</v>
      </c>
      <c r="M5" s="23" t="s">
        <v>48</v>
      </c>
    </row>
    <row r="6" spans="1:13" ht="29.25" customHeight="1" x14ac:dyDescent="0.25">
      <c r="A6" s="20" t="s">
        <v>5</v>
      </c>
      <c r="B6" s="20" t="s">
        <v>38</v>
      </c>
      <c r="C6" s="24"/>
      <c r="D6" s="29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5">
      <c r="A7" s="3">
        <v>1</v>
      </c>
      <c r="B7" s="2" t="s">
        <v>14</v>
      </c>
      <c r="C7" s="2" t="s">
        <v>24</v>
      </c>
      <c r="D7" s="35" t="s">
        <v>49</v>
      </c>
      <c r="E7" s="7">
        <f>VALUE(LEFT(D7,2))*$C$29</f>
        <v>420000000</v>
      </c>
      <c r="F7" s="5">
        <f>VLOOKUP('DATA PEGAWAI'!I8,'DAFTAR GAJI'!$A$24:$B$27,2,0)</f>
        <v>600000</v>
      </c>
      <c r="G7" s="5">
        <f>IF('DATA PEGAWAI'!D8="K",20%*'DAFTAR GAJI'!F7,0)</f>
        <v>120000</v>
      </c>
      <c r="H7" s="5">
        <f>IF(AND('DATA PEGAWAI'!D8="K",'DATA PEGAWAI'!E8=1),5%*'DAFTAR GAJI'!F7,IF(AND('DATA PEGAWAI'!D8="K",'DATA PEGAWAI'!E8=2),10%*'DAFTAR GAJI'!F7,IF(AND('DATA PEGAWAI'!D8="K",'DATA PEGAWAI'!E8&gt;=3),15%*('DAFTAR GAJI'!F7),0)))</f>
        <v>30000</v>
      </c>
      <c r="I7" s="5">
        <f>2%*E7</f>
        <v>8400000</v>
      </c>
      <c r="J7" s="5">
        <f>IF(E7&gt;=$D$24,$E$24,IF(E7&gt;=$D$25,$E$25,IF(E7&gt;=$D$26,$E$26,0)))</f>
        <v>1500000</v>
      </c>
      <c r="K7" s="5">
        <f>F7+G7+H7+I7+J7</f>
        <v>10650000</v>
      </c>
      <c r="L7" s="7">
        <f>5%*K7</f>
        <v>532500</v>
      </c>
      <c r="M7" s="7">
        <f>K7-L7</f>
        <v>10117500</v>
      </c>
    </row>
    <row r="8" spans="1:13" x14ac:dyDescent="0.25">
      <c r="A8" s="3">
        <f>A7+1</f>
        <v>2</v>
      </c>
      <c r="B8" s="2" t="s">
        <v>15</v>
      </c>
      <c r="C8" s="2" t="s">
        <v>25</v>
      </c>
      <c r="D8" s="35" t="s">
        <v>50</v>
      </c>
      <c r="E8" s="7">
        <f t="shared" ref="E8:E16" si="0">VALUE(LEFT(D8,2))*$C$29</f>
        <v>510000000</v>
      </c>
      <c r="F8" s="5">
        <f>VLOOKUP('DATA PEGAWAI'!I9,'DAFTAR GAJI'!$A$24:$B$27,2,0)</f>
        <v>1000000</v>
      </c>
      <c r="G8" s="5">
        <f>IF('DATA PEGAWAI'!D9="K",20%*'DAFTAR GAJI'!F8,0)</f>
        <v>200000</v>
      </c>
      <c r="H8" s="5">
        <f>IF(AND('DATA PEGAWAI'!D9="K",'DATA PEGAWAI'!E9=1),5%*'DAFTAR GAJI'!F8,IF(AND('DATA PEGAWAI'!D9="K",'DATA PEGAWAI'!E9=2),10%*'DAFTAR GAJI'!F8,IF(AND('DATA PEGAWAI'!D9="K",'DATA PEGAWAI'!E9&gt;=3),15%*('DAFTAR GAJI'!F8),0)))</f>
        <v>150000</v>
      </c>
      <c r="I8" s="5">
        <f t="shared" ref="I8:I16" si="1">2%*E8</f>
        <v>10200000</v>
      </c>
      <c r="J8" s="5">
        <f t="shared" ref="J8:J16" si="2">IF(E8&gt;=$D$24,$E$24,IF(E8&gt;=$D$25,$E$25,IF(E8&gt;=$D$26,$E$26,0)))</f>
        <v>1500000</v>
      </c>
      <c r="K8" s="5">
        <f t="shared" ref="K8:K16" si="3">F8+G8+H8+I8+J8</f>
        <v>13050000</v>
      </c>
      <c r="L8" s="7">
        <f t="shared" ref="L8:L16" si="4">5%*K8</f>
        <v>652500</v>
      </c>
      <c r="M8" s="7">
        <f t="shared" ref="M8:M16" si="5">K8-L8</f>
        <v>12397500</v>
      </c>
    </row>
    <row r="9" spans="1:13" x14ac:dyDescent="0.25">
      <c r="A9" s="3">
        <f t="shared" ref="A9:A15" si="6">A8+1</f>
        <v>3</v>
      </c>
      <c r="B9" s="2" t="s">
        <v>16</v>
      </c>
      <c r="C9" s="2" t="s">
        <v>26</v>
      </c>
      <c r="D9" s="35" t="s">
        <v>51</v>
      </c>
      <c r="E9" s="7">
        <f t="shared" si="0"/>
        <v>315000000</v>
      </c>
      <c r="F9" s="5">
        <f>VLOOKUP('DATA PEGAWAI'!I10,'DAFTAR GAJI'!$A$24:$B$27,2,0)</f>
        <v>1000000</v>
      </c>
      <c r="G9" s="5">
        <f>IF('DATA PEGAWAI'!D10="K",20%*'DAFTAR GAJI'!F9,0)</f>
        <v>200000</v>
      </c>
      <c r="H9" s="5">
        <f>IF(AND('DATA PEGAWAI'!D10="K",'DATA PEGAWAI'!E10=1),5%*'DAFTAR GAJI'!F9,IF(AND('DATA PEGAWAI'!D10="K",'DATA PEGAWAI'!E10=2),10%*'DAFTAR GAJI'!F9,IF(AND('DATA PEGAWAI'!D10="K",'DATA PEGAWAI'!E10&gt;=3),15%*('DAFTAR GAJI'!F9),0)))</f>
        <v>100000</v>
      </c>
      <c r="I9" s="5">
        <f t="shared" si="1"/>
        <v>6300000</v>
      </c>
      <c r="J9" s="5">
        <f t="shared" si="2"/>
        <v>1000000</v>
      </c>
      <c r="K9" s="5">
        <f t="shared" si="3"/>
        <v>8600000</v>
      </c>
      <c r="L9" s="7">
        <f t="shared" si="4"/>
        <v>430000</v>
      </c>
      <c r="M9" s="7">
        <f t="shared" si="5"/>
        <v>8170000</v>
      </c>
    </row>
    <row r="10" spans="1:13" x14ac:dyDescent="0.25">
      <c r="A10" s="3">
        <f t="shared" si="6"/>
        <v>4</v>
      </c>
      <c r="B10" s="2" t="s">
        <v>17</v>
      </c>
      <c r="C10" s="2" t="s">
        <v>27</v>
      </c>
      <c r="D10" s="35" t="s">
        <v>52</v>
      </c>
      <c r="E10" s="7">
        <f t="shared" si="0"/>
        <v>330000000</v>
      </c>
      <c r="F10" s="5">
        <f>VLOOKUP('DATA PEGAWAI'!I11,'DAFTAR GAJI'!$A$24:$B$27,2,0)</f>
        <v>400000</v>
      </c>
      <c r="G10" s="5">
        <f>IF('DATA PEGAWAI'!D11="K",20%*'DAFTAR GAJI'!F10,0)</f>
        <v>80000</v>
      </c>
      <c r="H10" s="5">
        <f>IF(AND('DATA PEGAWAI'!D11="K",'DATA PEGAWAI'!E11=1),5%*'DAFTAR GAJI'!F10,IF(AND('DATA PEGAWAI'!D11="K",'DATA PEGAWAI'!E11=2),10%*'DAFTAR GAJI'!F10,IF(AND('DATA PEGAWAI'!D11="K",'DATA PEGAWAI'!E11&gt;=3),15%*('DAFTAR GAJI'!F10),0)))</f>
        <v>0</v>
      </c>
      <c r="I10" s="5">
        <f t="shared" si="1"/>
        <v>6600000</v>
      </c>
      <c r="J10" s="5">
        <f t="shared" si="2"/>
        <v>1000000</v>
      </c>
      <c r="K10" s="5">
        <f t="shared" si="3"/>
        <v>8080000</v>
      </c>
      <c r="L10" s="7">
        <f t="shared" si="4"/>
        <v>404000</v>
      </c>
      <c r="M10" s="7">
        <f t="shared" si="5"/>
        <v>7676000</v>
      </c>
    </row>
    <row r="11" spans="1:13" x14ac:dyDescent="0.25">
      <c r="A11" s="3">
        <f t="shared" si="6"/>
        <v>5</v>
      </c>
      <c r="B11" s="2" t="s">
        <v>18</v>
      </c>
      <c r="C11" s="2" t="s">
        <v>28</v>
      </c>
      <c r="D11" s="35" t="s">
        <v>53</v>
      </c>
      <c r="E11" s="7">
        <f t="shared" si="0"/>
        <v>300000000</v>
      </c>
      <c r="F11" s="5">
        <f>VLOOKUP('DATA PEGAWAI'!I12,'DAFTAR GAJI'!$A$24:$B$27,2,0)</f>
        <v>600000</v>
      </c>
      <c r="G11" s="5">
        <f>IF('DATA PEGAWAI'!D12="K",20%*'DAFTAR GAJI'!F11,0)</f>
        <v>120000</v>
      </c>
      <c r="H11" s="5">
        <f>IF(AND('DATA PEGAWAI'!D12="K",'DATA PEGAWAI'!E12=1),5%*'DAFTAR GAJI'!F11,IF(AND('DATA PEGAWAI'!D12="K",'DATA PEGAWAI'!E12=2),10%*'DAFTAR GAJI'!F11,IF(AND('DATA PEGAWAI'!D12="K",'DATA PEGAWAI'!E12&gt;=3),15%*('DAFTAR GAJI'!F11),0)))</f>
        <v>60000</v>
      </c>
      <c r="I11" s="5">
        <f t="shared" si="1"/>
        <v>6000000</v>
      </c>
      <c r="J11" s="5">
        <f t="shared" si="2"/>
        <v>1000000</v>
      </c>
      <c r="K11" s="5">
        <f t="shared" si="3"/>
        <v>7780000</v>
      </c>
      <c r="L11" s="7">
        <f t="shared" si="4"/>
        <v>389000</v>
      </c>
      <c r="M11" s="7">
        <f t="shared" si="5"/>
        <v>7391000</v>
      </c>
    </row>
    <row r="12" spans="1:13" x14ac:dyDescent="0.25">
      <c r="A12" s="3">
        <f t="shared" si="6"/>
        <v>6</v>
      </c>
      <c r="B12" s="2" t="s">
        <v>19</v>
      </c>
      <c r="C12" s="2" t="s">
        <v>29</v>
      </c>
      <c r="D12" s="35" t="s">
        <v>54</v>
      </c>
      <c r="E12" s="7">
        <f t="shared" si="0"/>
        <v>540000000</v>
      </c>
      <c r="F12" s="5">
        <f>VLOOKUP('DATA PEGAWAI'!I13,'DAFTAR GAJI'!$A$24:$B$27,2,0)</f>
        <v>400000</v>
      </c>
      <c r="G12" s="5">
        <f>IF('DATA PEGAWAI'!D13="K",20%*'DAFTAR GAJI'!F12,0)</f>
        <v>0</v>
      </c>
      <c r="H12" s="5">
        <f>IF(AND('DATA PEGAWAI'!D13="K",'DATA PEGAWAI'!E13=1),5%*'DAFTAR GAJI'!F12,IF(AND('DATA PEGAWAI'!D13="K",'DATA PEGAWAI'!E13=2),10%*'DAFTAR GAJI'!F12,IF(AND('DATA PEGAWAI'!D13="K",'DATA PEGAWAI'!E13&gt;=3),15%*('DAFTAR GAJI'!F12),0)))</f>
        <v>0</v>
      </c>
      <c r="I12" s="5">
        <f t="shared" si="1"/>
        <v>10800000</v>
      </c>
      <c r="J12" s="5">
        <f t="shared" si="2"/>
        <v>2000000</v>
      </c>
      <c r="K12" s="5">
        <f t="shared" si="3"/>
        <v>13200000</v>
      </c>
      <c r="L12" s="7">
        <f t="shared" si="4"/>
        <v>660000</v>
      </c>
      <c r="M12" s="7">
        <f t="shared" si="5"/>
        <v>12540000</v>
      </c>
    </row>
    <row r="13" spans="1:13" x14ac:dyDescent="0.25">
      <c r="A13" s="3">
        <f t="shared" si="6"/>
        <v>7</v>
      </c>
      <c r="B13" s="2" t="s">
        <v>20</v>
      </c>
      <c r="C13" s="2" t="s">
        <v>30</v>
      </c>
      <c r="D13" s="35" t="s">
        <v>55</v>
      </c>
      <c r="E13" s="7">
        <f t="shared" si="0"/>
        <v>180000000</v>
      </c>
      <c r="F13" s="5">
        <f>VLOOKUP('DATA PEGAWAI'!I14,'DAFTAR GAJI'!$A$24:$B$27,2,0)</f>
        <v>600000</v>
      </c>
      <c r="G13" s="5">
        <f>IF('DATA PEGAWAI'!D14="K",20%*'DAFTAR GAJI'!F13,0)</f>
        <v>120000</v>
      </c>
      <c r="H13" s="5">
        <f>IF(AND('DATA PEGAWAI'!D14="K",'DATA PEGAWAI'!E14=1),5%*'DAFTAR GAJI'!F13,IF(AND('DATA PEGAWAI'!D14="K",'DATA PEGAWAI'!E14=2),10%*'DAFTAR GAJI'!F13,IF(AND('DATA PEGAWAI'!D14="K",'DATA PEGAWAI'!E14&gt;=3),15%*('DAFTAR GAJI'!F13),0)))</f>
        <v>90000</v>
      </c>
      <c r="I13" s="5">
        <f t="shared" si="1"/>
        <v>3600000</v>
      </c>
      <c r="J13" s="5">
        <f t="shared" si="2"/>
        <v>0</v>
      </c>
      <c r="K13" s="5">
        <f t="shared" si="3"/>
        <v>4410000</v>
      </c>
      <c r="L13" s="7">
        <f t="shared" si="4"/>
        <v>220500</v>
      </c>
      <c r="M13" s="7">
        <f t="shared" si="5"/>
        <v>4189500</v>
      </c>
    </row>
    <row r="14" spans="1:13" x14ac:dyDescent="0.25">
      <c r="A14" s="3">
        <f t="shared" si="6"/>
        <v>8</v>
      </c>
      <c r="B14" s="2" t="s">
        <v>21</v>
      </c>
      <c r="C14" s="2" t="s">
        <v>31</v>
      </c>
      <c r="D14" s="35" t="s">
        <v>56</v>
      </c>
      <c r="E14" s="7">
        <f t="shared" si="0"/>
        <v>90000000</v>
      </c>
      <c r="F14" s="5">
        <f>VLOOKUP('DATA PEGAWAI'!I15,'DAFTAR GAJI'!$A$24:$B$27,2,0)</f>
        <v>400000</v>
      </c>
      <c r="G14" s="5">
        <f>IF('DATA PEGAWAI'!D15="K",20%*'DAFTAR GAJI'!F14,0)</f>
        <v>80000</v>
      </c>
      <c r="H14" s="5">
        <f>IF(AND('DATA PEGAWAI'!D15="K",'DATA PEGAWAI'!E15=1),5%*'DAFTAR GAJI'!F14,IF(AND('DATA PEGAWAI'!D15="K",'DATA PEGAWAI'!E15=2),10%*'DAFTAR GAJI'!F14,IF(AND('DATA PEGAWAI'!D15="K",'DATA PEGAWAI'!E15&gt;=3),15%*('DAFTAR GAJI'!F14),0)))</f>
        <v>40000</v>
      </c>
      <c r="I14" s="5">
        <f t="shared" si="1"/>
        <v>1800000</v>
      </c>
      <c r="J14" s="5">
        <f t="shared" si="2"/>
        <v>0</v>
      </c>
      <c r="K14" s="5">
        <f t="shared" si="3"/>
        <v>2320000</v>
      </c>
      <c r="L14" s="7">
        <f t="shared" si="4"/>
        <v>116000</v>
      </c>
      <c r="M14" s="7">
        <f t="shared" si="5"/>
        <v>2204000</v>
      </c>
    </row>
    <row r="15" spans="1:13" x14ac:dyDescent="0.25">
      <c r="A15" s="3">
        <f t="shared" si="6"/>
        <v>9</v>
      </c>
      <c r="B15" s="2" t="s">
        <v>22</v>
      </c>
      <c r="C15" s="2" t="s">
        <v>32</v>
      </c>
      <c r="D15" s="35" t="s">
        <v>57</v>
      </c>
      <c r="E15" s="7">
        <f t="shared" si="0"/>
        <v>150000000</v>
      </c>
      <c r="F15" s="5">
        <f>VLOOKUP('DATA PEGAWAI'!I16,'DAFTAR GAJI'!$A$24:$B$27,2,0)</f>
        <v>800000</v>
      </c>
      <c r="G15" s="5">
        <f>IF('DATA PEGAWAI'!D16="K",20%*'DAFTAR GAJI'!F15,0)</f>
        <v>0</v>
      </c>
      <c r="H15" s="5">
        <f>IF(AND('DATA PEGAWAI'!D16="K",'DATA PEGAWAI'!E16=1),5%*'DAFTAR GAJI'!F15,IF(AND('DATA PEGAWAI'!D16="K",'DATA PEGAWAI'!E16=2),10%*'DAFTAR GAJI'!F15,IF(AND('DATA PEGAWAI'!D16="K",'DATA PEGAWAI'!E16&gt;=3),15%*('DAFTAR GAJI'!F15),0)))</f>
        <v>0</v>
      </c>
      <c r="I15" s="5">
        <f t="shared" si="1"/>
        <v>3000000</v>
      </c>
      <c r="J15" s="5">
        <f t="shared" si="2"/>
        <v>0</v>
      </c>
      <c r="K15" s="5">
        <f t="shared" si="3"/>
        <v>3800000</v>
      </c>
      <c r="L15" s="7">
        <f t="shared" si="4"/>
        <v>190000</v>
      </c>
      <c r="M15" s="7">
        <f t="shared" si="5"/>
        <v>3610000</v>
      </c>
    </row>
    <row r="16" spans="1:13" x14ac:dyDescent="0.25">
      <c r="A16" s="3">
        <f>A15+1</f>
        <v>10</v>
      </c>
      <c r="B16" s="2" t="s">
        <v>23</v>
      </c>
      <c r="C16" s="2" t="s">
        <v>33</v>
      </c>
      <c r="D16" s="35" t="s">
        <v>58</v>
      </c>
      <c r="E16" s="7">
        <f t="shared" si="0"/>
        <v>120000000</v>
      </c>
      <c r="F16" s="5">
        <f>VLOOKUP('DATA PEGAWAI'!I17,'DAFTAR GAJI'!$A$24:$B$27,2,0)</f>
        <v>800000</v>
      </c>
      <c r="G16" s="5">
        <f>IF('DATA PEGAWAI'!D17="K",20%*'DAFTAR GAJI'!F16,0)</f>
        <v>0</v>
      </c>
      <c r="H16" s="5">
        <f>IF(AND('DATA PEGAWAI'!D17="K",'DATA PEGAWAI'!E17=1),5%*'DAFTAR GAJI'!F16,IF(AND('DATA PEGAWAI'!D17="K",'DATA PEGAWAI'!E17=2),10%*'DAFTAR GAJI'!F16,IF(AND('DATA PEGAWAI'!D17="K",'DATA PEGAWAI'!E17&gt;=3),15%*('DAFTAR GAJI'!F16),0)))</f>
        <v>0</v>
      </c>
      <c r="I16" s="5">
        <f t="shared" si="1"/>
        <v>2400000</v>
      </c>
      <c r="J16" s="5">
        <f t="shared" si="2"/>
        <v>0</v>
      </c>
      <c r="K16" s="5">
        <f t="shared" si="3"/>
        <v>3200000</v>
      </c>
      <c r="L16" s="7">
        <f t="shared" si="4"/>
        <v>160000</v>
      </c>
      <c r="M16" s="7">
        <f t="shared" si="5"/>
        <v>3040000</v>
      </c>
    </row>
    <row r="17" spans="1:13" x14ac:dyDescent="0.25">
      <c r="D17" s="12" t="s">
        <v>59</v>
      </c>
      <c r="E17" s="13">
        <f>SUM(E7:E16)</f>
        <v>2955000000</v>
      </c>
      <c r="F17" s="13">
        <f t="shared" ref="F17:H17" si="7">SUM(F7:F16)</f>
        <v>6600000</v>
      </c>
      <c r="G17" s="13">
        <f t="shared" si="7"/>
        <v>920000</v>
      </c>
      <c r="H17" s="13">
        <f t="shared" si="7"/>
        <v>470000</v>
      </c>
      <c r="I17" s="13">
        <f>SUM(I7:I16)</f>
        <v>59100000</v>
      </c>
      <c r="J17" s="13">
        <f t="shared" ref="J17" si="8">SUM(J7:J16)</f>
        <v>8000000</v>
      </c>
      <c r="K17" s="13">
        <f t="shared" ref="K17" si="9">SUM(K7:K16)</f>
        <v>75090000</v>
      </c>
      <c r="L17" s="13">
        <f>SUM(L7:L16)</f>
        <v>3754500</v>
      </c>
      <c r="M17" s="13">
        <f t="shared" ref="M17" si="10">SUM(M7:M16)</f>
        <v>71335500</v>
      </c>
    </row>
    <row r="18" spans="1:13" x14ac:dyDescent="0.25">
      <c r="D18" s="12" t="s">
        <v>60</v>
      </c>
      <c r="E18" s="13">
        <f>MIN(E7:E16)</f>
        <v>90000000</v>
      </c>
      <c r="F18" s="13">
        <f t="shared" ref="F18:M18" si="11">MIN(F7:F16)</f>
        <v>400000</v>
      </c>
      <c r="G18" s="13">
        <f t="shared" si="11"/>
        <v>0</v>
      </c>
      <c r="H18" s="13">
        <f t="shared" si="11"/>
        <v>0</v>
      </c>
      <c r="I18" s="13">
        <f t="shared" si="11"/>
        <v>1800000</v>
      </c>
      <c r="J18" s="13">
        <f t="shared" si="11"/>
        <v>0</v>
      </c>
      <c r="K18" s="13">
        <f t="shared" si="11"/>
        <v>2320000</v>
      </c>
      <c r="L18" s="13">
        <f t="shared" si="11"/>
        <v>116000</v>
      </c>
      <c r="M18" s="13">
        <f t="shared" si="11"/>
        <v>2204000</v>
      </c>
    </row>
    <row r="19" spans="1:13" x14ac:dyDescent="0.25">
      <c r="D19" s="12" t="s">
        <v>61</v>
      </c>
      <c r="E19" s="13">
        <f>MAX(E7:E16)</f>
        <v>540000000</v>
      </c>
      <c r="F19" s="13">
        <f t="shared" ref="F19:M19" si="12">MAX(F7:F16)</f>
        <v>1000000</v>
      </c>
      <c r="G19" s="13">
        <f t="shared" si="12"/>
        <v>200000</v>
      </c>
      <c r="H19" s="13">
        <f t="shared" si="12"/>
        <v>150000</v>
      </c>
      <c r="I19" s="13">
        <f t="shared" si="12"/>
        <v>10800000</v>
      </c>
      <c r="J19" s="13">
        <f t="shared" si="12"/>
        <v>2000000</v>
      </c>
      <c r="K19" s="13">
        <f t="shared" si="12"/>
        <v>13200000</v>
      </c>
      <c r="L19" s="13">
        <f t="shared" si="12"/>
        <v>660000</v>
      </c>
      <c r="M19" s="13">
        <f t="shared" si="12"/>
        <v>12540000</v>
      </c>
    </row>
    <row r="20" spans="1:13" x14ac:dyDescent="0.25">
      <c r="D20" s="12" t="s">
        <v>62</v>
      </c>
      <c r="E20" s="13">
        <f>AVERAGE(E7:E16)</f>
        <v>295500000</v>
      </c>
      <c r="F20" s="13">
        <f t="shared" ref="F20:M20" si="13">AVERAGE(F7:F16)</f>
        <v>660000</v>
      </c>
      <c r="G20" s="13">
        <f t="shared" si="13"/>
        <v>92000</v>
      </c>
      <c r="H20" s="13">
        <f t="shared" si="13"/>
        <v>47000</v>
      </c>
      <c r="I20" s="13">
        <f t="shared" si="13"/>
        <v>5910000</v>
      </c>
      <c r="J20" s="13">
        <f t="shared" si="13"/>
        <v>800000</v>
      </c>
      <c r="K20" s="13">
        <f t="shared" si="13"/>
        <v>7509000</v>
      </c>
      <c r="L20" s="13">
        <f t="shared" si="13"/>
        <v>375450</v>
      </c>
      <c r="M20" s="13">
        <f t="shared" si="13"/>
        <v>7133550</v>
      </c>
    </row>
    <row r="22" spans="1:13" x14ac:dyDescent="0.25">
      <c r="A22" t="s">
        <v>63</v>
      </c>
      <c r="D22" t="s">
        <v>81</v>
      </c>
      <c r="H22">
        <f>_xlfn.XLOOKUP(C7,'DATA PEGAWAI'!C8:C17,'DATA PEGAWAI'!E8:E17)</f>
        <v>1</v>
      </c>
    </row>
    <row r="23" spans="1:13" x14ac:dyDescent="0.25">
      <c r="A23" s="12" t="s">
        <v>13</v>
      </c>
      <c r="B23" s="12" t="s">
        <v>41</v>
      </c>
      <c r="D23" s="17" t="s">
        <v>82</v>
      </c>
      <c r="E23" s="17" t="s">
        <v>81</v>
      </c>
    </row>
    <row r="24" spans="1:13" x14ac:dyDescent="0.25">
      <c r="A24" s="3">
        <v>1</v>
      </c>
      <c r="B24" s="5">
        <v>400000</v>
      </c>
      <c r="D24" s="8">
        <v>525000000</v>
      </c>
      <c r="E24" s="8">
        <v>2000000</v>
      </c>
    </row>
    <row r="25" spans="1:13" x14ac:dyDescent="0.25">
      <c r="A25" s="3">
        <v>2</v>
      </c>
      <c r="B25" s="5">
        <v>600000</v>
      </c>
      <c r="D25" s="8">
        <v>375000000</v>
      </c>
      <c r="E25" s="8">
        <v>1500000</v>
      </c>
    </row>
    <row r="26" spans="1:13" x14ac:dyDescent="0.25">
      <c r="A26" s="3">
        <v>3</v>
      </c>
      <c r="B26" s="5">
        <v>800000</v>
      </c>
      <c r="D26" s="8">
        <v>255000000</v>
      </c>
      <c r="E26" s="8">
        <v>1000000</v>
      </c>
    </row>
    <row r="27" spans="1:13" x14ac:dyDescent="0.25">
      <c r="A27" s="3">
        <v>4</v>
      </c>
      <c r="B27" s="5">
        <v>1000000</v>
      </c>
    </row>
    <row r="28" spans="1:13" x14ac:dyDescent="0.25">
      <c r="A28" s="1"/>
    </row>
    <row r="29" spans="1:13" x14ac:dyDescent="0.25">
      <c r="A29" t="s">
        <v>80</v>
      </c>
      <c r="C29" s="6">
        <v>15000000</v>
      </c>
    </row>
  </sheetData>
  <mergeCells count="15">
    <mergeCell ref="A5:B5"/>
    <mergeCell ref="A1:M1"/>
    <mergeCell ref="A2:M2"/>
    <mergeCell ref="A3:M3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7" sqref="D27"/>
    </sheetView>
  </sheetViews>
  <sheetFormatPr defaultRowHeight="15" x14ac:dyDescent="0.25"/>
  <cols>
    <col min="2" max="3" width="16.5703125" bestFit="1" customWidth="1"/>
    <col min="4" max="4" width="14" bestFit="1" customWidth="1"/>
    <col min="5" max="5" width="16.85546875" customWidth="1"/>
    <col min="6" max="6" width="17.7109375" customWidth="1"/>
  </cols>
  <sheetData>
    <row r="1" spans="1:6" x14ac:dyDescent="0.25">
      <c r="A1" s="26" t="s">
        <v>64</v>
      </c>
      <c r="B1" s="26"/>
      <c r="C1" s="26"/>
      <c r="D1" s="26"/>
      <c r="E1" s="26"/>
      <c r="F1" s="26"/>
    </row>
    <row r="2" spans="1:6" x14ac:dyDescent="0.25">
      <c r="A2" s="26" t="s">
        <v>65</v>
      </c>
      <c r="B2" s="26"/>
      <c r="C2" s="26"/>
      <c r="D2" s="26"/>
      <c r="E2" s="26"/>
      <c r="F2" s="26"/>
    </row>
    <row r="4" spans="1:6" x14ac:dyDescent="0.25">
      <c r="A4" t="s">
        <v>66</v>
      </c>
      <c r="C4" s="9">
        <v>15000000</v>
      </c>
    </row>
    <row r="5" spans="1:6" x14ac:dyDescent="0.25">
      <c r="A5" t="s">
        <v>67</v>
      </c>
      <c r="C5" s="10">
        <v>0.09</v>
      </c>
    </row>
    <row r="6" spans="1:6" x14ac:dyDescent="0.25">
      <c r="A6" t="s">
        <v>68</v>
      </c>
      <c r="C6" s="1" t="s">
        <v>83</v>
      </c>
    </row>
    <row r="7" spans="1:6" x14ac:dyDescent="0.25">
      <c r="A7" t="s">
        <v>69</v>
      </c>
      <c r="C7" s="15">
        <f>PMT($C$5/12,18,-C4)</f>
        <v>893964.96418398712</v>
      </c>
      <c r="D7" s="14"/>
      <c r="E7" s="14"/>
    </row>
    <row r="8" spans="1:6" ht="27" customHeight="1" x14ac:dyDescent="0.25">
      <c r="A8" s="19" t="s">
        <v>70</v>
      </c>
      <c r="B8" s="19" t="s">
        <v>71</v>
      </c>
      <c r="C8" s="19" t="s">
        <v>72</v>
      </c>
      <c r="D8" s="19" t="s">
        <v>73</v>
      </c>
      <c r="E8" s="21" t="s">
        <v>74</v>
      </c>
      <c r="F8" s="19" t="s">
        <v>75</v>
      </c>
    </row>
    <row r="9" spans="1:6" x14ac:dyDescent="0.25">
      <c r="A9" s="3">
        <v>1</v>
      </c>
      <c r="B9" s="5">
        <f>C4</f>
        <v>15000000</v>
      </c>
      <c r="C9" s="5">
        <f>$C$7</f>
        <v>893964.96418398712</v>
      </c>
      <c r="D9" s="5">
        <f>($C$5/12)*B9</f>
        <v>112500</v>
      </c>
      <c r="E9" s="5">
        <f>C9-D9</f>
        <v>781464.96418398712</v>
      </c>
      <c r="F9" s="5">
        <f>B9-E9</f>
        <v>14218535.035816014</v>
      </c>
    </row>
    <row r="10" spans="1:6" x14ac:dyDescent="0.25">
      <c r="A10" s="3">
        <f>A9+1</f>
        <v>2</v>
      </c>
      <c r="B10" s="5">
        <f>F9</f>
        <v>14218535.035816014</v>
      </c>
      <c r="C10" s="5">
        <f t="shared" ref="C10:C26" si="0">$C$7</f>
        <v>893964.96418398712</v>
      </c>
      <c r="D10" s="5">
        <f t="shared" ref="D10:D26" si="1">($C$5/12)*B10</f>
        <v>106639.0127686201</v>
      </c>
      <c r="E10" s="5">
        <f t="shared" ref="E10:E26" si="2">C10-D10</f>
        <v>787325.95141536696</v>
      </c>
      <c r="F10" s="5">
        <f t="shared" ref="F10:F25" si="3">B10-E10</f>
        <v>13431209.084400646</v>
      </c>
    </row>
    <row r="11" spans="1:6" x14ac:dyDescent="0.25">
      <c r="A11" s="3">
        <f t="shared" ref="A11:A26" si="4">A10+1</f>
        <v>3</v>
      </c>
      <c r="B11" s="5">
        <f t="shared" ref="B11:B26" si="5">F10</f>
        <v>13431209.084400646</v>
      </c>
      <c r="C11" s="5">
        <f t="shared" si="0"/>
        <v>893964.96418398712</v>
      </c>
      <c r="D11" s="5">
        <f t="shared" si="1"/>
        <v>100734.06813300484</v>
      </c>
      <c r="E11" s="5">
        <f t="shared" si="2"/>
        <v>793230.89605098229</v>
      </c>
      <c r="F11" s="5">
        <f t="shared" si="3"/>
        <v>12637978.188349664</v>
      </c>
    </row>
    <row r="12" spans="1:6" x14ac:dyDescent="0.25">
      <c r="A12" s="3">
        <f t="shared" si="4"/>
        <v>4</v>
      </c>
      <c r="B12" s="5">
        <f t="shared" si="5"/>
        <v>12637978.188349664</v>
      </c>
      <c r="C12" s="5">
        <f t="shared" si="0"/>
        <v>893964.96418398712</v>
      </c>
      <c r="D12" s="5">
        <f t="shared" si="1"/>
        <v>94784.836412622477</v>
      </c>
      <c r="E12" s="5">
        <f t="shared" si="2"/>
        <v>799180.12777136464</v>
      </c>
      <c r="F12" s="5">
        <f t="shared" si="3"/>
        <v>11838798.0605783</v>
      </c>
    </row>
    <row r="13" spans="1:6" x14ac:dyDescent="0.25">
      <c r="A13" s="3">
        <f t="shared" si="4"/>
        <v>5</v>
      </c>
      <c r="B13" s="5">
        <f t="shared" si="5"/>
        <v>11838798.0605783</v>
      </c>
      <c r="C13" s="5">
        <f t="shared" si="0"/>
        <v>893964.96418398712</v>
      </c>
      <c r="D13" s="5">
        <f t="shared" si="1"/>
        <v>88790.985454337249</v>
      </c>
      <c r="E13" s="5">
        <f t="shared" si="2"/>
        <v>805173.97872964991</v>
      </c>
      <c r="F13" s="5">
        <f t="shared" si="3"/>
        <v>11033624.081848649</v>
      </c>
    </row>
    <row r="14" spans="1:6" x14ac:dyDescent="0.25">
      <c r="A14" s="3">
        <f t="shared" si="4"/>
        <v>6</v>
      </c>
      <c r="B14" s="5">
        <f t="shared" si="5"/>
        <v>11033624.081848649</v>
      </c>
      <c r="C14" s="5">
        <f t="shared" si="0"/>
        <v>893964.96418398712</v>
      </c>
      <c r="D14" s="5">
        <f t="shared" si="1"/>
        <v>82752.180613864868</v>
      </c>
      <c r="E14" s="5">
        <f t="shared" si="2"/>
        <v>811212.78357012221</v>
      </c>
      <c r="F14" s="5">
        <f t="shared" si="3"/>
        <v>10222411.298278527</v>
      </c>
    </row>
    <row r="15" spans="1:6" x14ac:dyDescent="0.25">
      <c r="A15" s="3">
        <f t="shared" si="4"/>
        <v>7</v>
      </c>
      <c r="B15" s="5">
        <f t="shared" si="5"/>
        <v>10222411.298278527</v>
      </c>
      <c r="C15" s="5">
        <f t="shared" si="0"/>
        <v>893964.96418398712</v>
      </c>
      <c r="D15" s="5">
        <f t="shared" si="1"/>
        <v>76668.084737088953</v>
      </c>
      <c r="E15" s="5">
        <f t="shared" si="2"/>
        <v>817296.87944689812</v>
      </c>
      <c r="F15" s="5">
        <f t="shared" si="3"/>
        <v>9405114.4188316297</v>
      </c>
    </row>
    <row r="16" spans="1:6" x14ac:dyDescent="0.25">
      <c r="A16" s="3">
        <f t="shared" si="4"/>
        <v>8</v>
      </c>
      <c r="B16" s="5">
        <f t="shared" si="5"/>
        <v>9405114.4188316297</v>
      </c>
      <c r="C16" s="5">
        <f t="shared" si="0"/>
        <v>893964.96418398712</v>
      </c>
      <c r="D16" s="5">
        <f t="shared" si="1"/>
        <v>70538.358141237215</v>
      </c>
      <c r="E16" s="5">
        <f t="shared" si="2"/>
        <v>823426.60604274995</v>
      </c>
      <c r="F16" s="5">
        <f t="shared" si="3"/>
        <v>8581687.8127888795</v>
      </c>
    </row>
    <row r="17" spans="1:6" x14ac:dyDescent="0.25">
      <c r="A17" s="3">
        <f t="shared" si="4"/>
        <v>9</v>
      </c>
      <c r="B17" s="5">
        <f t="shared" si="5"/>
        <v>8581687.8127888795</v>
      </c>
      <c r="C17" s="5">
        <f t="shared" si="0"/>
        <v>893964.96418398712</v>
      </c>
      <c r="D17" s="5">
        <f t="shared" si="1"/>
        <v>64362.658595916597</v>
      </c>
      <c r="E17" s="5">
        <f t="shared" si="2"/>
        <v>829602.30558807054</v>
      </c>
      <c r="F17" s="5">
        <f t="shared" si="3"/>
        <v>7752085.5072008092</v>
      </c>
    </row>
    <row r="18" spans="1:6" x14ac:dyDescent="0.25">
      <c r="A18" s="3">
        <f t="shared" si="4"/>
        <v>10</v>
      </c>
      <c r="B18" s="5">
        <f t="shared" si="5"/>
        <v>7752085.5072008092</v>
      </c>
      <c r="C18" s="5">
        <f t="shared" si="0"/>
        <v>893964.96418398712</v>
      </c>
      <c r="D18" s="5">
        <f t="shared" si="1"/>
        <v>58140.641304006065</v>
      </c>
      <c r="E18" s="5">
        <f t="shared" si="2"/>
        <v>835824.32287998102</v>
      </c>
      <c r="F18" s="5">
        <f t="shared" si="3"/>
        <v>6916261.1843208279</v>
      </c>
    </row>
    <row r="19" spans="1:6" x14ac:dyDescent="0.25">
      <c r="A19" s="3">
        <f t="shared" si="4"/>
        <v>11</v>
      </c>
      <c r="B19" s="5">
        <f t="shared" si="5"/>
        <v>6916261.1843208279</v>
      </c>
      <c r="C19" s="5">
        <f t="shared" si="0"/>
        <v>893964.96418398712</v>
      </c>
      <c r="D19" s="5">
        <f t="shared" si="1"/>
        <v>51871.958882406208</v>
      </c>
      <c r="E19" s="5">
        <f t="shared" si="2"/>
        <v>842093.00530158088</v>
      </c>
      <c r="F19" s="5">
        <f t="shared" si="3"/>
        <v>6074168.1790192472</v>
      </c>
    </row>
    <row r="20" spans="1:6" x14ac:dyDescent="0.25">
      <c r="A20" s="3">
        <f t="shared" si="4"/>
        <v>12</v>
      </c>
      <c r="B20" s="5">
        <f t="shared" si="5"/>
        <v>6074168.1790192472</v>
      </c>
      <c r="C20" s="5">
        <f t="shared" si="0"/>
        <v>893964.96418398712</v>
      </c>
      <c r="D20" s="5">
        <f t="shared" si="1"/>
        <v>45556.261342644349</v>
      </c>
      <c r="E20" s="5">
        <f t="shared" si="2"/>
        <v>848408.70284134278</v>
      </c>
      <c r="F20" s="5">
        <f t="shared" si="3"/>
        <v>5225759.4761779048</v>
      </c>
    </row>
    <row r="21" spans="1:6" x14ac:dyDescent="0.25">
      <c r="A21" s="3">
        <f t="shared" si="4"/>
        <v>13</v>
      </c>
      <c r="B21" s="5">
        <f t="shared" si="5"/>
        <v>5225759.4761779048</v>
      </c>
      <c r="C21" s="5">
        <f t="shared" si="0"/>
        <v>893964.96418398712</v>
      </c>
      <c r="D21" s="5">
        <f t="shared" si="1"/>
        <v>39193.196071334285</v>
      </c>
      <c r="E21" s="5">
        <f t="shared" si="2"/>
        <v>854771.76811265282</v>
      </c>
      <c r="F21" s="5">
        <f t="shared" si="3"/>
        <v>4370987.7080652518</v>
      </c>
    </row>
    <row r="22" spans="1:6" x14ac:dyDescent="0.25">
      <c r="A22" s="3">
        <f t="shared" si="4"/>
        <v>14</v>
      </c>
      <c r="B22" s="5">
        <f t="shared" si="5"/>
        <v>4370987.7080652518</v>
      </c>
      <c r="C22" s="5">
        <f t="shared" si="0"/>
        <v>893964.96418398712</v>
      </c>
      <c r="D22" s="5">
        <f t="shared" si="1"/>
        <v>32782.407810489385</v>
      </c>
      <c r="E22" s="5">
        <f t="shared" si="2"/>
        <v>861182.5563734977</v>
      </c>
      <c r="F22" s="5">
        <f t="shared" si="3"/>
        <v>3509805.1516917543</v>
      </c>
    </row>
    <row r="23" spans="1:6" x14ac:dyDescent="0.25">
      <c r="A23" s="3">
        <f t="shared" si="4"/>
        <v>15</v>
      </c>
      <c r="B23" s="5">
        <f t="shared" si="5"/>
        <v>3509805.1516917543</v>
      </c>
      <c r="C23" s="5">
        <f t="shared" si="0"/>
        <v>893964.96418398712</v>
      </c>
      <c r="D23" s="5">
        <f t="shared" si="1"/>
        <v>26323.538637688158</v>
      </c>
      <c r="E23" s="5">
        <f t="shared" si="2"/>
        <v>867641.42554629897</v>
      </c>
      <c r="F23" s="5">
        <f t="shared" si="3"/>
        <v>2642163.7261454556</v>
      </c>
    </row>
    <row r="24" spans="1:6" x14ac:dyDescent="0.25">
      <c r="A24" s="3">
        <f t="shared" si="4"/>
        <v>16</v>
      </c>
      <c r="B24" s="5">
        <f t="shared" si="5"/>
        <v>2642163.7261454556</v>
      </c>
      <c r="C24" s="5">
        <f t="shared" si="0"/>
        <v>893964.96418398712</v>
      </c>
      <c r="D24" s="5">
        <f t="shared" si="1"/>
        <v>19816.227946090916</v>
      </c>
      <c r="E24" s="5">
        <f t="shared" si="2"/>
        <v>874148.73623789626</v>
      </c>
      <c r="F24" s="5">
        <f t="shared" si="3"/>
        <v>1768014.9899075595</v>
      </c>
    </row>
    <row r="25" spans="1:6" x14ac:dyDescent="0.25">
      <c r="A25" s="3">
        <f t="shared" si="4"/>
        <v>17</v>
      </c>
      <c r="B25" s="5">
        <f t="shared" si="5"/>
        <v>1768014.9899075595</v>
      </c>
      <c r="C25" s="5">
        <f t="shared" si="0"/>
        <v>893964.96418398712</v>
      </c>
      <c r="D25" s="5">
        <f t="shared" si="1"/>
        <v>13260.112424306695</v>
      </c>
      <c r="E25" s="5">
        <f t="shared" si="2"/>
        <v>880704.85175968043</v>
      </c>
      <c r="F25" s="5">
        <f t="shared" si="3"/>
        <v>887310.13814787904</v>
      </c>
    </row>
    <row r="26" spans="1:6" x14ac:dyDescent="0.25">
      <c r="A26" s="3">
        <f t="shared" si="4"/>
        <v>18</v>
      </c>
      <c r="B26" s="5">
        <f t="shared" si="5"/>
        <v>887310.13814787904</v>
      </c>
      <c r="C26" s="5">
        <f t="shared" si="0"/>
        <v>893964.96418398712</v>
      </c>
      <c r="D26" s="5">
        <f t="shared" si="1"/>
        <v>6654.8260361090925</v>
      </c>
      <c r="E26" s="5">
        <f t="shared" si="2"/>
        <v>887310.13814787799</v>
      </c>
      <c r="F26" s="5">
        <v>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6" sqref="C6"/>
    </sheetView>
  </sheetViews>
  <sheetFormatPr defaultRowHeight="15" x14ac:dyDescent="0.25"/>
  <cols>
    <col min="1" max="1" width="5.140625" customWidth="1"/>
    <col min="2" max="2" width="12.28515625" bestFit="1" customWidth="1"/>
    <col min="3" max="3" width="17.85546875" bestFit="1" customWidth="1"/>
    <col min="4" max="4" width="16.5703125" bestFit="1" customWidth="1"/>
    <col min="5" max="5" width="15.5703125" bestFit="1" customWidth="1"/>
    <col min="6" max="6" width="20.28515625" customWidth="1"/>
  </cols>
  <sheetData>
    <row r="1" spans="1:7" x14ac:dyDescent="0.25">
      <c r="A1" s="30" t="s">
        <v>76</v>
      </c>
      <c r="B1" s="30"/>
      <c r="C1" s="30"/>
      <c r="D1" s="30"/>
      <c r="E1" s="30"/>
      <c r="F1" s="30"/>
    </row>
    <row r="2" spans="1:7" x14ac:dyDescent="0.25">
      <c r="A2" s="30" t="s">
        <v>65</v>
      </c>
      <c r="B2" s="30"/>
      <c r="C2" s="30"/>
      <c r="D2" s="30"/>
      <c r="E2" s="30"/>
      <c r="F2" s="30"/>
    </row>
    <row r="3" spans="1:7" x14ac:dyDescent="0.25">
      <c r="A3" s="30" t="s">
        <v>3</v>
      </c>
      <c r="B3" s="30"/>
      <c r="C3" s="30"/>
      <c r="D3" s="30"/>
      <c r="E3" s="30"/>
      <c r="F3" s="30"/>
    </row>
    <row r="5" spans="1:7" ht="33" customHeight="1" x14ac:dyDescent="0.25">
      <c r="A5" s="19" t="s">
        <v>4</v>
      </c>
      <c r="B5" s="19" t="s">
        <v>77</v>
      </c>
      <c r="C5" s="19" t="s">
        <v>78</v>
      </c>
      <c r="D5" s="19" t="s">
        <v>44</v>
      </c>
      <c r="E5" s="19" t="s">
        <v>45</v>
      </c>
      <c r="F5" s="22" t="s">
        <v>79</v>
      </c>
      <c r="G5" s="16"/>
    </row>
    <row r="6" spans="1:7" x14ac:dyDescent="0.25">
      <c r="A6" s="11">
        <v>1</v>
      </c>
      <c r="B6" s="2" t="s">
        <v>24</v>
      </c>
      <c r="C6" s="36" t="str">
        <f>VLOOKUP(B6,'DAFTAR GAJI'!C7:J16,2,0)</f>
        <v>28 UNIT</v>
      </c>
      <c r="D6" s="5">
        <f>VLOOKUP(B6,'DAFTAR GAJI'!C7:J16,7,0)</f>
        <v>8400000</v>
      </c>
      <c r="E6" s="5">
        <f>VLOOKUP(B6,'DAFTAR GAJI'!C7:J16,8,0)</f>
        <v>1500000</v>
      </c>
      <c r="F6" s="7">
        <f>D6+E6</f>
        <v>9900000</v>
      </c>
    </row>
    <row r="7" spans="1:7" x14ac:dyDescent="0.25">
      <c r="A7" s="11">
        <f>A6+1</f>
        <v>2</v>
      </c>
      <c r="B7" s="2" t="s">
        <v>25</v>
      </c>
      <c r="C7" s="36" t="str">
        <f>VLOOKUP(B7,'DAFTAR GAJI'!C8:J17,2,0)</f>
        <v>34 UNIT</v>
      </c>
      <c r="D7" s="5">
        <f>VLOOKUP(B7,'DAFTAR GAJI'!C8:J17,7,0)</f>
        <v>10200000</v>
      </c>
      <c r="E7" s="5">
        <f>VLOOKUP(B7,'DAFTAR GAJI'!C8:J17,8,0)</f>
        <v>1500000</v>
      </c>
      <c r="F7" s="7">
        <f t="shared" ref="F7:F15" si="0">D7+E7</f>
        <v>11700000</v>
      </c>
    </row>
    <row r="8" spans="1:7" x14ac:dyDescent="0.25">
      <c r="A8" s="11">
        <f t="shared" ref="A8:A15" si="1">A7+1</f>
        <v>3</v>
      </c>
      <c r="B8" s="2" t="s">
        <v>26</v>
      </c>
      <c r="C8" s="36" t="str">
        <f>VLOOKUP(B8,'DAFTAR GAJI'!C9:J18,2,0)</f>
        <v>21 UNIT</v>
      </c>
      <c r="D8" s="5">
        <f>VLOOKUP(B8,'DAFTAR GAJI'!C9:J18,7,0)</f>
        <v>6300000</v>
      </c>
      <c r="E8" s="5">
        <f>VLOOKUP(B8,'DAFTAR GAJI'!C9:J18,8,0)</f>
        <v>1000000</v>
      </c>
      <c r="F8" s="7">
        <f t="shared" si="0"/>
        <v>7300000</v>
      </c>
    </row>
    <row r="9" spans="1:7" x14ac:dyDescent="0.25">
      <c r="A9" s="11">
        <f t="shared" si="1"/>
        <v>4</v>
      </c>
      <c r="B9" s="2" t="s">
        <v>27</v>
      </c>
      <c r="C9" s="36" t="str">
        <f>VLOOKUP(B9,'DAFTAR GAJI'!C10:J19,2,0)</f>
        <v>22 UNIT</v>
      </c>
      <c r="D9" s="5">
        <f>VLOOKUP(B9,'DAFTAR GAJI'!C10:J19,7,0)</f>
        <v>6600000</v>
      </c>
      <c r="E9" s="5">
        <f>VLOOKUP(B9,'DAFTAR GAJI'!C10:J19,8,0)</f>
        <v>1000000</v>
      </c>
      <c r="F9" s="7">
        <f t="shared" si="0"/>
        <v>7600000</v>
      </c>
    </row>
    <row r="10" spans="1:7" x14ac:dyDescent="0.25">
      <c r="A10" s="11">
        <f t="shared" si="1"/>
        <v>5</v>
      </c>
      <c r="B10" s="2" t="s">
        <v>28</v>
      </c>
      <c r="C10" s="36" t="str">
        <f>VLOOKUP(B10,'DAFTAR GAJI'!C11:J20,2,0)</f>
        <v>20 UNIT</v>
      </c>
      <c r="D10" s="5">
        <f>VLOOKUP(B10,'DAFTAR GAJI'!C11:J20,7,0)</f>
        <v>6000000</v>
      </c>
      <c r="E10" s="5">
        <f>VLOOKUP(B10,'DAFTAR GAJI'!C11:J20,8,0)</f>
        <v>1000000</v>
      </c>
      <c r="F10" s="7">
        <f t="shared" si="0"/>
        <v>7000000</v>
      </c>
    </row>
    <row r="11" spans="1:7" x14ac:dyDescent="0.25">
      <c r="A11" s="11">
        <f t="shared" si="1"/>
        <v>6</v>
      </c>
      <c r="B11" s="2" t="s">
        <v>29</v>
      </c>
      <c r="C11" s="36" t="str">
        <f>VLOOKUP(B11,'DAFTAR GAJI'!C12:J21,2,0)</f>
        <v>36 UNIT</v>
      </c>
      <c r="D11" s="5">
        <f>VLOOKUP(B11,'DAFTAR GAJI'!C12:J21,7,0)</f>
        <v>10800000</v>
      </c>
      <c r="E11" s="5">
        <f>VLOOKUP(B11,'DAFTAR GAJI'!C12:J21,8,0)</f>
        <v>2000000</v>
      </c>
      <c r="F11" s="7">
        <f t="shared" si="0"/>
        <v>12800000</v>
      </c>
    </row>
    <row r="12" spans="1:7" x14ac:dyDescent="0.25">
      <c r="A12" s="11">
        <f t="shared" si="1"/>
        <v>7</v>
      </c>
      <c r="B12" s="2" t="s">
        <v>30</v>
      </c>
      <c r="C12" s="36" t="str">
        <f>VLOOKUP(B12,'DAFTAR GAJI'!C13:J22,2,0)</f>
        <v>12 UNIT</v>
      </c>
      <c r="D12" s="5">
        <f>VLOOKUP(B12,'DAFTAR GAJI'!C13:J22,7,0)</f>
        <v>3600000</v>
      </c>
      <c r="E12" s="5">
        <f>VLOOKUP(B12,'DAFTAR GAJI'!C13:J22,8,0)</f>
        <v>0</v>
      </c>
      <c r="F12" s="7">
        <f t="shared" si="0"/>
        <v>3600000</v>
      </c>
    </row>
    <row r="13" spans="1:7" x14ac:dyDescent="0.25">
      <c r="A13" s="11">
        <f t="shared" si="1"/>
        <v>8</v>
      </c>
      <c r="B13" s="2" t="s">
        <v>31</v>
      </c>
      <c r="C13" s="36" t="str">
        <f>VLOOKUP(B13,'DAFTAR GAJI'!C14:J23,2,0)</f>
        <v>6 UNIT</v>
      </c>
      <c r="D13" s="5">
        <f>VLOOKUP(B13,'DAFTAR GAJI'!C14:J23,7,0)</f>
        <v>1800000</v>
      </c>
      <c r="E13" s="5">
        <f>VLOOKUP(B13,'DAFTAR GAJI'!C14:J23,8,0)</f>
        <v>0</v>
      </c>
      <c r="F13" s="7">
        <f t="shared" si="0"/>
        <v>1800000</v>
      </c>
    </row>
    <row r="14" spans="1:7" x14ac:dyDescent="0.25">
      <c r="A14" s="11">
        <f t="shared" si="1"/>
        <v>9</v>
      </c>
      <c r="B14" s="2" t="s">
        <v>32</v>
      </c>
      <c r="C14" s="36" t="str">
        <f>VLOOKUP(B14,'DAFTAR GAJI'!C15:J24,2,0)</f>
        <v>10 UNIT</v>
      </c>
      <c r="D14" s="5">
        <f>VLOOKUP(B14,'DAFTAR GAJI'!C15:J24,7,0)</f>
        <v>3000000</v>
      </c>
      <c r="E14" s="5">
        <f>VLOOKUP(B14,'DAFTAR GAJI'!C15:J24,8,0)</f>
        <v>0</v>
      </c>
      <c r="F14" s="7">
        <f t="shared" si="0"/>
        <v>3000000</v>
      </c>
    </row>
    <row r="15" spans="1:7" x14ac:dyDescent="0.25">
      <c r="A15" s="11">
        <f t="shared" si="1"/>
        <v>10</v>
      </c>
      <c r="B15" s="2" t="s">
        <v>33</v>
      </c>
      <c r="C15" s="36" t="str">
        <f>VLOOKUP(B15,'DAFTAR GAJI'!C16:J25,2,0)</f>
        <v>8 UNIT</v>
      </c>
      <c r="D15" s="5">
        <f>VLOOKUP(B15,'DAFTAR GAJI'!C16:J25,7,0)</f>
        <v>2400000</v>
      </c>
      <c r="E15" s="5">
        <f>VLOOKUP(B15,'DAFTAR GAJI'!C16:J25,8,0)</f>
        <v>0</v>
      </c>
      <c r="F15" s="7">
        <f t="shared" si="0"/>
        <v>2400000</v>
      </c>
    </row>
  </sheetData>
  <mergeCells count="3">
    <mergeCell ref="A1:F1"/>
    <mergeCell ref="A2:F2"/>
    <mergeCell ref="A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PEGAWAI</vt:lpstr>
      <vt:lpstr>DAFTAR GAJI</vt:lpstr>
      <vt:lpstr>TABEL ANGSURAN</vt:lpstr>
      <vt:lpstr>GRAFIK PENJUALAN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Farras Wahyu R</dc:creator>
  <cp:lastModifiedBy>PC-14</cp:lastModifiedBy>
  <dcterms:created xsi:type="dcterms:W3CDTF">2025-06-12T06:28:03Z</dcterms:created>
  <dcterms:modified xsi:type="dcterms:W3CDTF">2025-06-16T02:22:32Z</dcterms:modified>
</cp:coreProperties>
</file>