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AL EXCEL\Jawabannya\"/>
    </mc:Choice>
  </mc:AlternateContent>
  <bookViews>
    <workbookView xWindow="0" yWindow="0" windowWidth="24000" windowHeight="9135"/>
  </bookViews>
  <sheets>
    <sheet name="ANGGREK MART" sheetId="1" r:id="rId1"/>
    <sheet name="UD MERPATI PUTIH" sheetId="2" r:id="rId2"/>
    <sheet name="PT ROHMAH" sheetId="3" r:id="rId3"/>
    <sheet name="PENYUSUTAN" sheetId="4" r:id="rId4"/>
    <sheet name="PT. GAYA AC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10" i="4"/>
  <c r="B11" i="4"/>
  <c r="B12" i="4"/>
  <c r="B13" i="4"/>
  <c r="B14" i="4"/>
  <c r="B15" i="4"/>
  <c r="B8" i="4"/>
  <c r="C8" i="4" s="1"/>
  <c r="A8" i="5"/>
  <c r="A9" i="5" s="1"/>
  <c r="A10" i="5" s="1"/>
  <c r="A11" i="5" s="1"/>
  <c r="A7" i="5"/>
  <c r="A10" i="4"/>
  <c r="A11" i="4" s="1"/>
  <c r="A12" i="4" s="1"/>
  <c r="A13" i="4" s="1"/>
  <c r="A14" i="4" s="1"/>
  <c r="A15" i="4" s="1"/>
  <c r="A9" i="4"/>
  <c r="H18" i="3"/>
  <c r="I18" i="3"/>
  <c r="J18" i="3"/>
  <c r="H17" i="3"/>
  <c r="I17" i="3"/>
  <c r="J17" i="3"/>
  <c r="H16" i="3"/>
  <c r="I16" i="3"/>
  <c r="J16" i="3"/>
  <c r="H15" i="3"/>
  <c r="I15" i="3"/>
  <c r="J15" i="3"/>
  <c r="G18" i="3"/>
  <c r="G17" i="3"/>
  <c r="G16" i="3"/>
  <c r="G15" i="3"/>
  <c r="J6" i="3"/>
  <c r="J7" i="3"/>
  <c r="J8" i="3"/>
  <c r="J9" i="3"/>
  <c r="J10" i="3"/>
  <c r="J11" i="3"/>
  <c r="J12" i="3"/>
  <c r="J13" i="3"/>
  <c r="J14" i="3"/>
  <c r="J5" i="3"/>
  <c r="I6" i="3"/>
  <c r="I7" i="3"/>
  <c r="I8" i="3"/>
  <c r="I9" i="3"/>
  <c r="I10" i="3"/>
  <c r="I11" i="3"/>
  <c r="I12" i="3"/>
  <c r="I13" i="3"/>
  <c r="I14" i="3"/>
  <c r="I5" i="3"/>
  <c r="H6" i="3"/>
  <c r="H7" i="3"/>
  <c r="H8" i="3"/>
  <c r="H9" i="3"/>
  <c r="H10" i="3"/>
  <c r="H11" i="3"/>
  <c r="H12" i="3"/>
  <c r="H13" i="3"/>
  <c r="H14" i="3"/>
  <c r="H5" i="3"/>
  <c r="G6" i="3"/>
  <c r="G7" i="3"/>
  <c r="G8" i="3"/>
  <c r="G9" i="3"/>
  <c r="G10" i="3"/>
  <c r="G11" i="3"/>
  <c r="G12" i="3"/>
  <c r="G13" i="3"/>
  <c r="G14" i="3"/>
  <c r="G5" i="3"/>
  <c r="A7" i="3"/>
  <c r="A8" i="3" s="1"/>
  <c r="A9" i="3" s="1"/>
  <c r="A10" i="3" s="1"/>
  <c r="A11" i="3" s="1"/>
  <c r="A12" i="3" s="1"/>
  <c r="A13" i="3" s="1"/>
  <c r="A14" i="3" s="1"/>
  <c r="A6" i="3"/>
  <c r="I25" i="2"/>
  <c r="I24" i="2"/>
  <c r="I23" i="2"/>
  <c r="I2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8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9" i="2"/>
  <c r="G7" i="1"/>
  <c r="G8" i="1"/>
  <c r="G9" i="1"/>
  <c r="G10" i="1"/>
  <c r="G11" i="1"/>
  <c r="G12" i="1"/>
  <c r="G13" i="1"/>
  <c r="G14" i="1"/>
  <c r="G6" i="1"/>
  <c r="F7" i="1"/>
  <c r="F8" i="1"/>
  <c r="F9" i="1"/>
  <c r="F10" i="1"/>
  <c r="F11" i="1"/>
  <c r="F12" i="1"/>
  <c r="F13" i="1"/>
  <c r="F14" i="1"/>
  <c r="F6" i="1"/>
  <c r="E7" i="1"/>
  <c r="E8" i="1"/>
  <c r="E9" i="1"/>
  <c r="E10" i="1"/>
  <c r="E11" i="1"/>
  <c r="E12" i="1"/>
  <c r="E13" i="1"/>
  <c r="E14" i="1"/>
  <c r="E6" i="1"/>
  <c r="D7" i="1"/>
  <c r="D8" i="1"/>
  <c r="D9" i="1"/>
  <c r="D10" i="1"/>
  <c r="D11" i="1"/>
  <c r="D12" i="1"/>
  <c r="D13" i="1"/>
  <c r="D14" i="1"/>
  <c r="D6" i="1"/>
  <c r="C7" i="1"/>
  <c r="C8" i="1"/>
  <c r="C9" i="1"/>
  <c r="C10" i="1"/>
  <c r="C11" i="1"/>
  <c r="C12" i="1"/>
  <c r="C13" i="1"/>
  <c r="C14" i="1"/>
  <c r="C6" i="1"/>
  <c r="C9" i="4" l="1"/>
  <c r="D8" i="4"/>
  <c r="D9" i="4" l="1"/>
  <c r="C10" i="4"/>
  <c r="C11" i="4" l="1"/>
  <c r="D10" i="4"/>
  <c r="C12" i="4" l="1"/>
  <c r="D11" i="4"/>
  <c r="C13" i="4" l="1"/>
  <c r="D12" i="4"/>
  <c r="C14" i="4" l="1"/>
  <c r="D13" i="4"/>
  <c r="C15" i="4" l="1"/>
  <c r="D15" i="4" s="1"/>
  <c r="D14" i="4"/>
</calcChain>
</file>

<file path=xl/sharedStrings.xml><?xml version="1.0" encoding="utf-8"?>
<sst xmlns="http://schemas.openxmlformats.org/spreadsheetml/2006/main" count="159" uniqueCount="120">
  <si>
    <t>ANGGREK MART</t>
  </si>
  <si>
    <t>LAPORAN PENJUALAN</t>
  </si>
  <si>
    <t>KODE BARANG</t>
  </si>
  <si>
    <t>JUMLAH UNIT</t>
  </si>
  <si>
    <t>NAMA BARANG</t>
  </si>
  <si>
    <t>HARGA SATUAN</t>
  </si>
  <si>
    <t>HARGA TOTAL</t>
  </si>
  <si>
    <t>DISCOUNT</t>
  </si>
  <si>
    <t>NILAI BERSIH</t>
  </si>
  <si>
    <t>M103</t>
  </si>
  <si>
    <t>M104</t>
  </si>
  <si>
    <t>M105</t>
  </si>
  <si>
    <t>M101</t>
  </si>
  <si>
    <t>M102</t>
  </si>
  <si>
    <t>TABEL KODE BARANG</t>
  </si>
  <si>
    <t>Keterangan:</t>
  </si>
  <si>
    <t>Harga Total: Jumlah unit x harga satuan</t>
  </si>
  <si>
    <t>Discount: Harga total x persentase discount</t>
  </si>
  <si>
    <t>Nilai bersih: harga total - discount</t>
  </si>
  <si>
    <t>Buat grafik dari nama barang dan harga satuan</t>
  </si>
  <si>
    <t>BUKU</t>
  </si>
  <si>
    <t>KERTAS</t>
  </si>
  <si>
    <t>TINTA</t>
  </si>
  <si>
    <t>SPIDOL</t>
  </si>
  <si>
    <t>PENSIL</t>
  </si>
  <si>
    <t>PER DESEMBER 2024</t>
  </si>
  <si>
    <t>UD MERPATI PUTIH</t>
  </si>
  <si>
    <t>PERHITUNGAN UPAH KARYAWAN BULANAN</t>
  </si>
  <si>
    <t>Upah kerja per jam</t>
  </si>
  <si>
    <t>Upah kerja lembut per jam</t>
  </si>
  <si>
    <t>No.</t>
  </si>
  <si>
    <t>Karyawan</t>
  </si>
  <si>
    <t>Jumlah jam</t>
  </si>
  <si>
    <t>Kerja</t>
  </si>
  <si>
    <t>Lembur</t>
  </si>
  <si>
    <t>Total</t>
  </si>
  <si>
    <t>Upah kotor</t>
  </si>
  <si>
    <t>PPh 5%</t>
  </si>
  <si>
    <t>Upah bersih</t>
  </si>
  <si>
    <t>Total Keseluruhan</t>
  </si>
  <si>
    <t>Nilai Maksimum</t>
  </si>
  <si>
    <t>Nilai Minimum</t>
  </si>
  <si>
    <t>Nilai Rata-rata</t>
  </si>
  <si>
    <t>Ade Rahayu</t>
  </si>
  <si>
    <t>Alfiana Wiranti</t>
  </si>
  <si>
    <t>Ananda Oktavifian</t>
  </si>
  <si>
    <t>Andini Gema Santika</t>
  </si>
  <si>
    <t>Ayu Rismalia</t>
  </si>
  <si>
    <t>Dana Lestari</t>
  </si>
  <si>
    <t>Dana Purwinarsih</t>
  </si>
  <si>
    <t>Dessy Sulistiawati</t>
  </si>
  <si>
    <t>Dewi Safitri</t>
  </si>
  <si>
    <t>Dhea Puspitasari</t>
  </si>
  <si>
    <t>Dwi Anggia Sulistiani</t>
  </si>
  <si>
    <t>Falini Rizqi Ramadhani</t>
  </si>
  <si>
    <t>Hana Ratna Ayu</t>
  </si>
  <si>
    <t>Indri Rahayu</t>
  </si>
  <si>
    <t>Total kerja = upah kerja per jam x jumlah jam kerja</t>
  </si>
  <si>
    <t>Total lembur = upah kerja lembur per jam x jumlah jam lembur</t>
  </si>
  <si>
    <t>Upah kotor = total kerja + total lembur</t>
  </si>
  <si>
    <t>PPh 5% = 5% x upah kotor</t>
  </si>
  <si>
    <t>Upah bersih = upah kotor - PPh 5%</t>
  </si>
  <si>
    <t>DAFTAR GAJI PEGAWAI</t>
  </si>
  <si>
    <t>PT. ROHMAH</t>
  </si>
  <si>
    <t>Nama Pegawai</t>
  </si>
  <si>
    <t>Status</t>
  </si>
  <si>
    <t>Gol</t>
  </si>
  <si>
    <t>Lama Kerja</t>
  </si>
  <si>
    <t>Jumlah Anak</t>
  </si>
  <si>
    <t>Gaji Pokok</t>
  </si>
  <si>
    <t>Tunjangan Keluarga</t>
  </si>
  <si>
    <t>Tunjangan Khusus</t>
  </si>
  <si>
    <t>Gaji Bersih</t>
  </si>
  <si>
    <t>TOTAL</t>
  </si>
  <si>
    <t>MAX</t>
  </si>
  <si>
    <t>MIN</t>
  </si>
  <si>
    <t>RATA-RATA</t>
  </si>
  <si>
    <t>Indri</t>
  </si>
  <si>
    <t>ledia</t>
  </si>
  <si>
    <t>Rahma</t>
  </si>
  <si>
    <t>Budi</t>
  </si>
  <si>
    <t>Eddi</t>
  </si>
  <si>
    <t>Marta</t>
  </si>
  <si>
    <t>Tono</t>
  </si>
  <si>
    <t>Otoy</t>
  </si>
  <si>
    <t>Sardi</t>
  </si>
  <si>
    <t>Wulan</t>
  </si>
  <si>
    <t>K</t>
  </si>
  <si>
    <t>TK</t>
  </si>
  <si>
    <t>B</t>
  </si>
  <si>
    <t>A</t>
  </si>
  <si>
    <t>C</t>
  </si>
  <si>
    <t>Golongan</t>
  </si>
  <si>
    <t>Gaji</t>
  </si>
  <si>
    <t>Jika status K dan jumlah anak &lt;4</t>
  </si>
  <si>
    <t>Jika status K dan jumlah anak &gt;3</t>
  </si>
  <si>
    <t xml:space="preserve">Jika status TK </t>
  </si>
  <si>
    <t>hanya untuk yang gol A atau yang sudah bekerja diatas 3 tahun</t>
  </si>
  <si>
    <t>PENYUSUTAN AKTIVA TETAP</t>
  </si>
  <si>
    <t>METODE JUMLAH ANGKA TAHUNAN</t>
  </si>
  <si>
    <t>Harga Perolehan Motor</t>
  </si>
  <si>
    <t>Umur Ekonomis</t>
  </si>
  <si>
    <t>Nilai Sisa</t>
  </si>
  <si>
    <t>TAHUN</t>
  </si>
  <si>
    <t>PENYUSUTAN</t>
  </si>
  <si>
    <t>AKUMULASI PENYUSUTAN</t>
  </si>
  <si>
    <t>NILAI SISA</t>
  </si>
  <si>
    <t>Diminta:</t>
  </si>
  <si>
    <t>1. Mencari penyusutan aktiva tetap</t>
  </si>
  <si>
    <t>2. Lengkapi tabel seluruhnya</t>
  </si>
  <si>
    <t>DAFTAR PENJUALAN AC</t>
  </si>
  <si>
    <t>PT. GAYA AC</t>
  </si>
  <si>
    <t>MINGGU KE-1 OKTOBER 2024</t>
  </si>
  <si>
    <t>Merk Mobil</t>
  </si>
  <si>
    <t>AC Cool 1pk</t>
  </si>
  <si>
    <t>AC Cool 2pk</t>
  </si>
  <si>
    <t>AC Asri 1pk</t>
  </si>
  <si>
    <t>AC Asri 2pk</t>
  </si>
  <si>
    <t>AC Sejuk 1pk</t>
  </si>
  <si>
    <t>AC Sejuk 2pk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</si>
</sst>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p&quot;#,##0.00;[Red]\-&quot;Rp&quot;#,##0.00"/>
    <numFmt numFmtId="44" formatCode="_-&quot;Rp&quot;* #,##0.00_-;\-&quot;Rp&quot;* #,##0.00_-;_-&quot;Rp&quot;* &quot;-&quot;??_-;_-@_-"/>
    <numFmt numFmtId="166" formatCode="[$-F800]dddd\,\ mmmm\ dd\,\ yyyy"/>
    <numFmt numFmtId="167" formatCode="0\ &quot;TAHUN&quot;"/>
    <numFmt numFmtId="168" formatCode="[$-421]dd\ mmmm\ yyyy;@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4" fontId="0" fillId="0" borderId="1" xfId="0" applyNumberFormat="1" applyBorder="1"/>
    <xf numFmtId="9" fontId="0" fillId="0" borderId="1" xfId="1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44" fontId="0" fillId="0" borderId="2" xfId="0" applyNumberFormat="1" applyBorder="1" applyAlignment="1">
      <alignment horizontal="center"/>
    </xf>
    <xf numFmtId="9" fontId="0" fillId="4" borderId="1" xfId="0" applyNumberFormat="1" applyFill="1" applyBorder="1"/>
    <xf numFmtId="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0" fillId="3" borderId="1" xfId="0" applyFill="1" applyBorder="1" applyAlignment="1"/>
    <xf numFmtId="44" fontId="0" fillId="3" borderId="1" xfId="0" applyNumberFormat="1" applyFill="1" applyBorder="1" applyAlignment="1"/>
    <xf numFmtId="44" fontId="0" fillId="0" borderId="0" xfId="0" applyNumberFormat="1" applyFill="1" applyBorder="1" applyAlignment="1"/>
    <xf numFmtId="0" fontId="0" fillId="4" borderId="1" xfId="0" applyFill="1" applyBorder="1" applyAlignment="1"/>
    <xf numFmtId="0" fontId="2" fillId="6" borderId="1" xfId="0" applyFont="1" applyFill="1" applyBorder="1"/>
    <xf numFmtId="167" fontId="0" fillId="0" borderId="0" xfId="0" applyNumberFormat="1"/>
    <xf numFmtId="8" fontId="0" fillId="0" borderId="1" xfId="0" applyNumberFormat="1" applyBorder="1"/>
    <xf numFmtId="0" fontId="2" fillId="0" borderId="1" xfId="0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4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Penjualan AC</a:t>
            </a:r>
            <a:br>
              <a:rPr lang="en-US"/>
            </a:br>
            <a:r>
              <a:rPr lang="en-US"/>
              <a:t>Minggu Ke-1 Oktober 2024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'PT. GAYA AC'!$C$5</c:f>
              <c:strCache>
                <c:ptCount val="1"/>
                <c:pt idx="0">
                  <c:v>01 Oktober 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'PT. GAYA AC'!$B$6:$B$11</c:f>
              <c:strCache>
                <c:ptCount val="6"/>
                <c:pt idx="0">
                  <c:v>AC Cool 1pk</c:v>
                </c:pt>
                <c:pt idx="1">
                  <c:v>AC Cool 2pk</c:v>
                </c:pt>
                <c:pt idx="2">
                  <c:v>AC Asri 1pk</c:v>
                </c:pt>
                <c:pt idx="3">
                  <c:v>AC Asri 2pk</c:v>
                </c:pt>
                <c:pt idx="4">
                  <c:v>AC Sejuk 1pk</c:v>
                </c:pt>
                <c:pt idx="5">
                  <c:v>AC Sejuk 2pk</c:v>
                </c:pt>
              </c:strCache>
            </c:strRef>
          </c:cat>
          <c:val>
            <c:numRef>
              <c:f>'PT. GAYA AC'!$C$6:$C$11</c:f>
              <c:numCache>
                <c:formatCode>General</c:formatCode>
                <c:ptCount val="6"/>
                <c:pt idx="0">
                  <c:v>215</c:v>
                </c:pt>
                <c:pt idx="1">
                  <c:v>155</c:v>
                </c:pt>
                <c:pt idx="2">
                  <c:v>160</c:v>
                </c:pt>
                <c:pt idx="3">
                  <c:v>50</c:v>
                </c:pt>
                <c:pt idx="4">
                  <c:v>125</c:v>
                </c:pt>
                <c:pt idx="5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'PT. GAYA AC'!$D$5</c:f>
              <c:strCache>
                <c:ptCount val="1"/>
                <c:pt idx="0">
                  <c:v>02 Oktober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'PT. GAYA AC'!$B$6:$B$11</c:f>
              <c:strCache>
                <c:ptCount val="6"/>
                <c:pt idx="0">
                  <c:v>AC Cool 1pk</c:v>
                </c:pt>
                <c:pt idx="1">
                  <c:v>AC Cool 2pk</c:v>
                </c:pt>
                <c:pt idx="2">
                  <c:v>AC Asri 1pk</c:v>
                </c:pt>
                <c:pt idx="3">
                  <c:v>AC Asri 2pk</c:v>
                </c:pt>
                <c:pt idx="4">
                  <c:v>AC Sejuk 1pk</c:v>
                </c:pt>
                <c:pt idx="5">
                  <c:v>AC Sejuk 2pk</c:v>
                </c:pt>
              </c:strCache>
            </c:strRef>
          </c:cat>
          <c:val>
            <c:numRef>
              <c:f>'PT. GAYA AC'!$D$6:$D$11</c:f>
              <c:numCache>
                <c:formatCode>General</c:formatCode>
                <c:ptCount val="6"/>
                <c:pt idx="0">
                  <c:v>123</c:v>
                </c:pt>
                <c:pt idx="1">
                  <c:v>232</c:v>
                </c:pt>
                <c:pt idx="2">
                  <c:v>115</c:v>
                </c:pt>
                <c:pt idx="3">
                  <c:v>65</c:v>
                </c:pt>
                <c:pt idx="4">
                  <c:v>150</c:v>
                </c:pt>
                <c:pt idx="5">
                  <c:v>234</c:v>
                </c:pt>
              </c:numCache>
            </c:numRef>
          </c:val>
        </c:ser>
        <c:ser>
          <c:idx val="2"/>
          <c:order val="2"/>
          <c:tx>
            <c:strRef>
              <c:f>'PT. GAYA AC'!$E$5</c:f>
              <c:strCache>
                <c:ptCount val="1"/>
                <c:pt idx="0">
                  <c:v>03 Oktober 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'PT. GAYA AC'!$B$6:$B$11</c:f>
              <c:strCache>
                <c:ptCount val="6"/>
                <c:pt idx="0">
                  <c:v>AC Cool 1pk</c:v>
                </c:pt>
                <c:pt idx="1">
                  <c:v>AC Cool 2pk</c:v>
                </c:pt>
                <c:pt idx="2">
                  <c:v>AC Asri 1pk</c:v>
                </c:pt>
                <c:pt idx="3">
                  <c:v>AC Asri 2pk</c:v>
                </c:pt>
                <c:pt idx="4">
                  <c:v>AC Sejuk 1pk</c:v>
                </c:pt>
                <c:pt idx="5">
                  <c:v>AC Sejuk 2pk</c:v>
                </c:pt>
              </c:strCache>
            </c:strRef>
          </c:cat>
          <c:val>
            <c:numRef>
              <c:f>'PT. GAYA AC'!$E$6:$E$11</c:f>
              <c:numCache>
                <c:formatCode>General</c:formatCode>
                <c:ptCount val="6"/>
                <c:pt idx="0">
                  <c:v>324</c:v>
                </c:pt>
                <c:pt idx="1">
                  <c:v>180</c:v>
                </c:pt>
                <c:pt idx="2">
                  <c:v>205</c:v>
                </c:pt>
                <c:pt idx="3">
                  <c:v>120</c:v>
                </c:pt>
                <c:pt idx="4">
                  <c:v>225</c:v>
                </c:pt>
                <c:pt idx="5">
                  <c:v>427</c:v>
                </c:pt>
              </c:numCache>
            </c:numRef>
          </c:val>
        </c:ser>
        <c:ser>
          <c:idx val="3"/>
          <c:order val="3"/>
          <c:tx>
            <c:strRef>
              <c:f>'PT. GAYA AC'!$F$5</c:f>
              <c:strCache>
                <c:ptCount val="1"/>
                <c:pt idx="0">
                  <c:v>04 Oktober 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'PT. GAYA AC'!$B$6:$B$11</c:f>
              <c:strCache>
                <c:ptCount val="6"/>
                <c:pt idx="0">
                  <c:v>AC Cool 1pk</c:v>
                </c:pt>
                <c:pt idx="1">
                  <c:v>AC Cool 2pk</c:v>
                </c:pt>
                <c:pt idx="2">
                  <c:v>AC Asri 1pk</c:v>
                </c:pt>
                <c:pt idx="3">
                  <c:v>AC Asri 2pk</c:v>
                </c:pt>
                <c:pt idx="4">
                  <c:v>AC Sejuk 1pk</c:v>
                </c:pt>
                <c:pt idx="5">
                  <c:v>AC Sejuk 2pk</c:v>
                </c:pt>
              </c:strCache>
            </c:strRef>
          </c:cat>
          <c:val>
            <c:numRef>
              <c:f>'PT. GAYA AC'!$F$6:$F$11</c:f>
              <c:numCache>
                <c:formatCode>General</c:formatCode>
                <c:ptCount val="6"/>
                <c:pt idx="0">
                  <c:v>420</c:v>
                </c:pt>
                <c:pt idx="1">
                  <c:v>93</c:v>
                </c:pt>
                <c:pt idx="2">
                  <c:v>165</c:v>
                </c:pt>
                <c:pt idx="3">
                  <c:v>150</c:v>
                </c:pt>
                <c:pt idx="4">
                  <c:v>250</c:v>
                </c:pt>
                <c:pt idx="5">
                  <c:v>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7094624"/>
        <c:axId val="-374104192"/>
      </c:barChart>
      <c:catAx>
        <c:axId val="-5070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4104192"/>
        <c:crosses val="autoZero"/>
        <c:auto val="1"/>
        <c:lblAlgn val="ctr"/>
        <c:lblOffset val="100"/>
        <c:noMultiLvlLbl val="0"/>
      </c:catAx>
      <c:valAx>
        <c:axId val="-3741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070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Grafik Penjualan AC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Minggu Ke-1 Oktober 2024</a:t>
            </a:r>
            <a:endParaRPr lang="id-ID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'PT. GAYA AC'!$B$6</c:f>
              <c:strCache>
                <c:ptCount val="1"/>
                <c:pt idx="0">
                  <c:v>AC Cool 1pk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'PT. GAYA AC'!$C$5:$F$5</c:f>
              <c:numCache>
                <c:formatCode>[$-421]dd\ mmmm\ yyyy;@</c:formatCode>
                <c:ptCount val="4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</c:numCache>
            </c:numRef>
          </c:cat>
          <c:val>
            <c:numRef>
              <c:f>'PT. GAYA AC'!$C$6:$F$6</c:f>
              <c:numCache>
                <c:formatCode>General</c:formatCode>
                <c:ptCount val="4"/>
                <c:pt idx="0">
                  <c:v>215</c:v>
                </c:pt>
                <c:pt idx="1">
                  <c:v>123</c:v>
                </c:pt>
                <c:pt idx="2">
                  <c:v>324</c:v>
                </c:pt>
                <c:pt idx="3">
                  <c:v>420</c:v>
                </c:pt>
              </c:numCache>
            </c:numRef>
          </c:val>
        </c:ser>
        <c:ser>
          <c:idx val="1"/>
          <c:order val="1"/>
          <c:tx>
            <c:strRef>
              <c:f>'PT. GAYA AC'!$B$7</c:f>
              <c:strCache>
                <c:ptCount val="1"/>
                <c:pt idx="0">
                  <c:v>AC Cool 2pk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'PT. GAYA AC'!$C$5:$F$5</c:f>
              <c:numCache>
                <c:formatCode>[$-421]dd\ mmmm\ yyyy;@</c:formatCode>
                <c:ptCount val="4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</c:numCache>
            </c:numRef>
          </c:cat>
          <c:val>
            <c:numRef>
              <c:f>'PT. GAYA AC'!$C$7:$F$7</c:f>
              <c:numCache>
                <c:formatCode>General</c:formatCode>
                <c:ptCount val="4"/>
                <c:pt idx="0">
                  <c:v>155</c:v>
                </c:pt>
                <c:pt idx="1">
                  <c:v>232</c:v>
                </c:pt>
                <c:pt idx="2">
                  <c:v>180</c:v>
                </c:pt>
                <c:pt idx="3">
                  <c:v>93</c:v>
                </c:pt>
              </c:numCache>
            </c:numRef>
          </c:val>
        </c:ser>
        <c:ser>
          <c:idx val="2"/>
          <c:order val="2"/>
          <c:tx>
            <c:strRef>
              <c:f>'PT. GAYA AC'!$B$8</c:f>
              <c:strCache>
                <c:ptCount val="1"/>
                <c:pt idx="0">
                  <c:v>AC Asri 1pk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'PT. GAYA AC'!$C$5:$F$5</c:f>
              <c:numCache>
                <c:formatCode>[$-421]dd\ mmmm\ yyyy;@</c:formatCode>
                <c:ptCount val="4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</c:numCache>
            </c:numRef>
          </c:cat>
          <c:val>
            <c:numRef>
              <c:f>'PT. GAYA AC'!$C$8:$F$8</c:f>
              <c:numCache>
                <c:formatCode>General</c:formatCode>
                <c:ptCount val="4"/>
                <c:pt idx="0">
                  <c:v>160</c:v>
                </c:pt>
                <c:pt idx="1">
                  <c:v>115</c:v>
                </c:pt>
                <c:pt idx="2">
                  <c:v>205</c:v>
                </c:pt>
                <c:pt idx="3">
                  <c:v>165</c:v>
                </c:pt>
              </c:numCache>
            </c:numRef>
          </c:val>
        </c:ser>
        <c:ser>
          <c:idx val="3"/>
          <c:order val="3"/>
          <c:tx>
            <c:strRef>
              <c:f>'PT. GAYA AC'!$B$9</c:f>
              <c:strCache>
                <c:ptCount val="1"/>
                <c:pt idx="0">
                  <c:v>AC Asri 2pk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'PT. GAYA AC'!$C$5:$F$5</c:f>
              <c:numCache>
                <c:formatCode>[$-421]dd\ mmmm\ yyyy;@</c:formatCode>
                <c:ptCount val="4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</c:numCache>
            </c:numRef>
          </c:cat>
          <c:val>
            <c:numRef>
              <c:f>'PT. GAYA AC'!$C$9:$F$9</c:f>
              <c:numCache>
                <c:formatCode>General</c:formatCode>
                <c:ptCount val="4"/>
                <c:pt idx="0">
                  <c:v>50</c:v>
                </c:pt>
                <c:pt idx="1">
                  <c:v>65</c:v>
                </c:pt>
                <c:pt idx="2">
                  <c:v>120</c:v>
                </c:pt>
                <c:pt idx="3">
                  <c:v>150</c:v>
                </c:pt>
              </c:numCache>
            </c:numRef>
          </c:val>
        </c:ser>
        <c:ser>
          <c:idx val="4"/>
          <c:order val="4"/>
          <c:tx>
            <c:strRef>
              <c:f>'PT. GAYA AC'!$B$10</c:f>
              <c:strCache>
                <c:ptCount val="1"/>
                <c:pt idx="0">
                  <c:v>AC Sejuk 1pk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'PT. GAYA AC'!$C$5:$F$5</c:f>
              <c:numCache>
                <c:formatCode>[$-421]dd\ mmmm\ yyyy;@</c:formatCode>
                <c:ptCount val="4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</c:numCache>
            </c:numRef>
          </c:cat>
          <c:val>
            <c:numRef>
              <c:f>'PT. GAYA AC'!$C$10:$F$10</c:f>
              <c:numCache>
                <c:formatCode>General</c:formatCode>
                <c:ptCount val="4"/>
                <c:pt idx="0">
                  <c:v>125</c:v>
                </c:pt>
                <c:pt idx="1">
                  <c:v>150</c:v>
                </c:pt>
                <c:pt idx="2">
                  <c:v>225</c:v>
                </c:pt>
                <c:pt idx="3">
                  <c:v>250</c:v>
                </c:pt>
              </c:numCache>
            </c:numRef>
          </c:val>
        </c:ser>
        <c:ser>
          <c:idx val="5"/>
          <c:order val="5"/>
          <c:tx>
            <c:strRef>
              <c:f>'PT. GAYA AC'!$B$11</c:f>
              <c:strCache>
                <c:ptCount val="1"/>
                <c:pt idx="0">
                  <c:v>AC Sejuk 2pk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'PT. GAYA AC'!$C$5:$F$5</c:f>
              <c:numCache>
                <c:formatCode>[$-421]dd\ mmmm\ yyyy;@</c:formatCode>
                <c:ptCount val="4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</c:numCache>
            </c:numRef>
          </c:cat>
          <c:val>
            <c:numRef>
              <c:f>'PT. GAYA AC'!$C$11:$F$11</c:f>
              <c:numCache>
                <c:formatCode>General</c:formatCode>
                <c:ptCount val="4"/>
                <c:pt idx="0">
                  <c:v>324</c:v>
                </c:pt>
                <c:pt idx="1">
                  <c:v>234</c:v>
                </c:pt>
                <c:pt idx="2">
                  <c:v>427</c:v>
                </c:pt>
                <c:pt idx="3">
                  <c:v>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00594384"/>
        <c:axId val="-500592752"/>
        <c:axId val="0"/>
      </c:bar3DChart>
      <c:dateAx>
        <c:axId val="-500594384"/>
        <c:scaling>
          <c:orientation val="minMax"/>
        </c:scaling>
        <c:delete val="0"/>
        <c:axPos val="b"/>
        <c:numFmt formatCode="[$-421]dd\ mmmm\ yy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00592752"/>
        <c:crosses val="autoZero"/>
        <c:auto val="1"/>
        <c:lblOffset val="100"/>
        <c:baseTimeUnit val="days"/>
      </c:dateAx>
      <c:valAx>
        <c:axId val="-5005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005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4762</xdr:rowOff>
    </xdr:from>
    <xdr:to>
      <xdr:col>5</xdr:col>
      <xdr:colOff>723900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12</xdr:row>
      <xdr:rowOff>14287</xdr:rowOff>
    </xdr:from>
    <xdr:to>
      <xdr:col>13</xdr:col>
      <xdr:colOff>314325</xdr:colOff>
      <xdr:row>26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6" sqref="F6"/>
    </sheetView>
  </sheetViews>
  <sheetFormatPr defaultRowHeight="15" x14ac:dyDescent="0.25"/>
  <cols>
    <col min="1" max="1" width="8.85546875" customWidth="1"/>
    <col min="2" max="2" width="12.28515625" customWidth="1"/>
    <col min="3" max="3" width="15.140625" bestFit="1" customWidth="1"/>
    <col min="4" max="4" width="15.42578125" bestFit="1" customWidth="1"/>
    <col min="5" max="5" width="15.5703125" bestFit="1" customWidth="1"/>
    <col min="6" max="6" width="15.140625" customWidth="1"/>
    <col min="7" max="7" width="14" bestFit="1" customWidth="1"/>
  </cols>
  <sheetData>
    <row r="1" spans="1:7" x14ac:dyDescent="0.25">
      <c r="A1" s="9" t="s">
        <v>0</v>
      </c>
      <c r="B1" s="9"/>
      <c r="C1" s="9"/>
      <c r="D1" s="9"/>
      <c r="E1" s="9"/>
      <c r="F1" s="9"/>
      <c r="G1" s="9"/>
    </row>
    <row r="2" spans="1:7" x14ac:dyDescent="0.25">
      <c r="A2" s="9" t="s">
        <v>1</v>
      </c>
      <c r="B2" s="9"/>
      <c r="C2" s="9"/>
      <c r="D2" s="9"/>
      <c r="E2" s="9"/>
      <c r="F2" s="9"/>
      <c r="G2" s="9"/>
    </row>
    <row r="3" spans="1:7" x14ac:dyDescent="0.25">
      <c r="A3" s="10" t="s">
        <v>25</v>
      </c>
      <c r="B3" s="10"/>
      <c r="C3" s="10"/>
      <c r="D3" s="10"/>
      <c r="E3" s="10"/>
      <c r="F3" s="10"/>
      <c r="G3" s="10"/>
    </row>
    <row r="5" spans="1:7" ht="27.75" customHeight="1" x14ac:dyDescent="0.25">
      <c r="A5" s="3" t="s">
        <v>2</v>
      </c>
      <c r="B5" s="3" t="s">
        <v>3</v>
      </c>
      <c r="C5" s="4" t="s">
        <v>4</v>
      </c>
      <c r="D5" s="3" t="s">
        <v>5</v>
      </c>
      <c r="E5" s="3" t="s">
        <v>6</v>
      </c>
      <c r="F5" s="4" t="s">
        <v>7</v>
      </c>
      <c r="G5" s="3" t="s">
        <v>8</v>
      </c>
    </row>
    <row r="6" spans="1:7" x14ac:dyDescent="0.25">
      <c r="A6" s="2" t="s">
        <v>9</v>
      </c>
      <c r="B6" s="7">
        <v>23</v>
      </c>
      <c r="C6" s="11" t="str">
        <f>VLOOKUP(A6,$A$19:$D$23,2)</f>
        <v>TINTA</v>
      </c>
      <c r="D6" s="5">
        <f>VLOOKUP(A6,$A$19:$D$23,3)</f>
        <v>1500</v>
      </c>
      <c r="E6" s="5">
        <f>B6*D6</f>
        <v>34500</v>
      </c>
      <c r="F6" s="12">
        <f>IF(A6=$A$19,E6*10%,IF(A6=$A$20,E6*12%,IF(A6=$A$21,E6*11%,IF(A6=$A$22,E6*10%,E6*15%))))</f>
        <v>3795</v>
      </c>
      <c r="G6" s="5">
        <f>E6-F6</f>
        <v>30705</v>
      </c>
    </row>
    <row r="7" spans="1:7" x14ac:dyDescent="0.25">
      <c r="A7" s="2" t="s">
        <v>10</v>
      </c>
      <c r="B7" s="7">
        <v>45</v>
      </c>
      <c r="C7" s="11" t="str">
        <f t="shared" ref="C7:C14" si="0">VLOOKUP(A7,$A$19:$D$23,2)</f>
        <v>SPIDOL</v>
      </c>
      <c r="D7" s="5">
        <f t="shared" ref="D7:D14" si="1">VLOOKUP(A7,$A$19:$D$23,3)</f>
        <v>15000</v>
      </c>
      <c r="E7" s="5">
        <f t="shared" ref="E7:E14" si="2">B7*D7</f>
        <v>675000</v>
      </c>
      <c r="F7" s="12">
        <f t="shared" ref="F7:F14" si="3">IF(A7=$A$19,E7*10%,IF(A7=$A$20,E7*12%,IF(A7=$A$21,E7*11%,IF(A7=$A$22,E7*10%,E7*15%))))</f>
        <v>67500</v>
      </c>
      <c r="G7" s="5">
        <f t="shared" ref="G7:G14" si="4">E7-F7</f>
        <v>607500</v>
      </c>
    </row>
    <row r="8" spans="1:7" x14ac:dyDescent="0.25">
      <c r="A8" s="2" t="s">
        <v>9</v>
      </c>
      <c r="B8" s="7">
        <v>14</v>
      </c>
      <c r="C8" s="11" t="str">
        <f t="shared" si="0"/>
        <v>TINTA</v>
      </c>
      <c r="D8" s="5">
        <f t="shared" si="1"/>
        <v>1500</v>
      </c>
      <c r="E8" s="5">
        <f t="shared" si="2"/>
        <v>21000</v>
      </c>
      <c r="F8" s="12">
        <f t="shared" si="3"/>
        <v>2310</v>
      </c>
      <c r="G8" s="5">
        <f t="shared" si="4"/>
        <v>18690</v>
      </c>
    </row>
    <row r="9" spans="1:7" x14ac:dyDescent="0.25">
      <c r="A9" s="2" t="s">
        <v>11</v>
      </c>
      <c r="B9" s="7">
        <v>67</v>
      </c>
      <c r="C9" s="11" t="str">
        <f t="shared" si="0"/>
        <v>PENSIL</v>
      </c>
      <c r="D9" s="5">
        <f t="shared" si="1"/>
        <v>15000</v>
      </c>
      <c r="E9" s="5">
        <f t="shared" si="2"/>
        <v>1005000</v>
      </c>
      <c r="F9" s="12">
        <f t="shared" si="3"/>
        <v>150750</v>
      </c>
      <c r="G9" s="5">
        <f t="shared" si="4"/>
        <v>854250</v>
      </c>
    </row>
    <row r="10" spans="1:7" x14ac:dyDescent="0.25">
      <c r="A10" s="2" t="s">
        <v>12</v>
      </c>
      <c r="B10" s="7">
        <v>35</v>
      </c>
      <c r="C10" s="11" t="str">
        <f t="shared" si="0"/>
        <v>BUKU</v>
      </c>
      <c r="D10" s="5">
        <f t="shared" si="1"/>
        <v>2500</v>
      </c>
      <c r="E10" s="5">
        <f t="shared" si="2"/>
        <v>87500</v>
      </c>
      <c r="F10" s="12">
        <f t="shared" si="3"/>
        <v>8750</v>
      </c>
      <c r="G10" s="5">
        <f t="shared" si="4"/>
        <v>78750</v>
      </c>
    </row>
    <row r="11" spans="1:7" x14ac:dyDescent="0.25">
      <c r="A11" s="2" t="s">
        <v>13</v>
      </c>
      <c r="B11" s="7">
        <v>78</v>
      </c>
      <c r="C11" s="11" t="str">
        <f t="shared" si="0"/>
        <v>KERTAS</v>
      </c>
      <c r="D11" s="5">
        <f t="shared" si="1"/>
        <v>5000</v>
      </c>
      <c r="E11" s="5">
        <f t="shared" si="2"/>
        <v>390000</v>
      </c>
      <c r="F11" s="12">
        <f t="shared" si="3"/>
        <v>46800</v>
      </c>
      <c r="G11" s="5">
        <f t="shared" si="4"/>
        <v>343200</v>
      </c>
    </row>
    <row r="12" spans="1:7" x14ac:dyDescent="0.25">
      <c r="A12" s="2" t="s">
        <v>13</v>
      </c>
      <c r="B12" s="7">
        <v>34</v>
      </c>
      <c r="C12" s="11" t="str">
        <f t="shared" si="0"/>
        <v>KERTAS</v>
      </c>
      <c r="D12" s="5">
        <f t="shared" si="1"/>
        <v>5000</v>
      </c>
      <c r="E12" s="5">
        <f t="shared" si="2"/>
        <v>170000</v>
      </c>
      <c r="F12" s="12">
        <f t="shared" si="3"/>
        <v>20400</v>
      </c>
      <c r="G12" s="5">
        <f t="shared" si="4"/>
        <v>149600</v>
      </c>
    </row>
    <row r="13" spans="1:7" x14ac:dyDescent="0.25">
      <c r="A13" s="2" t="s">
        <v>11</v>
      </c>
      <c r="B13" s="7">
        <v>12</v>
      </c>
      <c r="C13" s="11" t="str">
        <f t="shared" si="0"/>
        <v>PENSIL</v>
      </c>
      <c r="D13" s="5">
        <f t="shared" si="1"/>
        <v>15000</v>
      </c>
      <c r="E13" s="5">
        <f t="shared" si="2"/>
        <v>180000</v>
      </c>
      <c r="F13" s="12">
        <f t="shared" si="3"/>
        <v>27000</v>
      </c>
      <c r="G13" s="5">
        <f t="shared" si="4"/>
        <v>153000</v>
      </c>
    </row>
    <row r="14" spans="1:7" x14ac:dyDescent="0.25">
      <c r="A14" s="2" t="s">
        <v>12</v>
      </c>
      <c r="B14" s="7">
        <v>34</v>
      </c>
      <c r="C14" s="11" t="str">
        <f t="shared" si="0"/>
        <v>BUKU</v>
      </c>
      <c r="D14" s="5">
        <f t="shared" si="1"/>
        <v>2500</v>
      </c>
      <c r="E14" s="5">
        <f t="shared" si="2"/>
        <v>85000</v>
      </c>
      <c r="F14" s="12">
        <f t="shared" si="3"/>
        <v>8500</v>
      </c>
      <c r="G14" s="5">
        <f t="shared" si="4"/>
        <v>76500</v>
      </c>
    </row>
    <row r="17" spans="1:6" x14ac:dyDescent="0.25">
      <c r="A17" s="8" t="s">
        <v>14</v>
      </c>
    </row>
    <row r="18" spans="1:6" ht="31.5" customHeight="1" x14ac:dyDescent="0.25">
      <c r="A18" s="3" t="s">
        <v>2</v>
      </c>
      <c r="B18" s="3" t="s">
        <v>4</v>
      </c>
      <c r="C18" s="3" t="s">
        <v>5</v>
      </c>
      <c r="D18" s="3" t="s">
        <v>7</v>
      </c>
      <c r="F18" t="s">
        <v>15</v>
      </c>
    </row>
    <row r="19" spans="1:6" x14ac:dyDescent="0.25">
      <c r="A19" s="2" t="s">
        <v>12</v>
      </c>
      <c r="B19" s="2" t="s">
        <v>20</v>
      </c>
      <c r="C19" s="5">
        <v>2500</v>
      </c>
      <c r="D19" s="6">
        <v>0.1</v>
      </c>
      <c r="F19" t="s">
        <v>16</v>
      </c>
    </row>
    <row r="20" spans="1:6" x14ac:dyDescent="0.25">
      <c r="A20" s="2" t="s">
        <v>13</v>
      </c>
      <c r="B20" s="2" t="s">
        <v>21</v>
      </c>
      <c r="C20" s="5">
        <v>5000</v>
      </c>
      <c r="D20" s="6">
        <v>0.12</v>
      </c>
      <c r="F20" t="s">
        <v>17</v>
      </c>
    </row>
    <row r="21" spans="1:6" x14ac:dyDescent="0.25">
      <c r="A21" s="2" t="s">
        <v>9</v>
      </c>
      <c r="B21" s="2" t="s">
        <v>22</v>
      </c>
      <c r="C21" s="5">
        <v>1500</v>
      </c>
      <c r="D21" s="6">
        <v>0.11</v>
      </c>
      <c r="F21" t="s">
        <v>18</v>
      </c>
    </row>
    <row r="22" spans="1:6" x14ac:dyDescent="0.25">
      <c r="A22" s="2" t="s">
        <v>10</v>
      </c>
      <c r="B22" s="2" t="s">
        <v>23</v>
      </c>
      <c r="C22" s="5">
        <v>15000</v>
      </c>
      <c r="D22" s="6">
        <v>0.1</v>
      </c>
      <c r="F22" t="s">
        <v>19</v>
      </c>
    </row>
    <row r="23" spans="1:6" x14ac:dyDescent="0.25">
      <c r="A23" s="2" t="s">
        <v>11</v>
      </c>
      <c r="B23" s="2" t="s">
        <v>24</v>
      </c>
      <c r="C23" s="5">
        <v>15000</v>
      </c>
      <c r="D23" s="6">
        <v>0.15</v>
      </c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22" sqref="A22:I25"/>
    </sheetView>
  </sheetViews>
  <sheetFormatPr defaultRowHeight="15" x14ac:dyDescent="0.25"/>
  <cols>
    <col min="1" max="1" width="4.140625" bestFit="1" customWidth="1"/>
    <col min="2" max="2" width="24.85546875" bestFit="1" customWidth="1"/>
    <col min="5" max="7" width="15.5703125" bestFit="1" customWidth="1"/>
    <col min="8" max="8" width="14" bestFit="1" customWidth="1"/>
    <col min="9" max="9" width="16.5703125" bestFit="1" customWidth="1"/>
  </cols>
  <sheetData>
    <row r="1" spans="1:9" x14ac:dyDescent="0.25">
      <c r="A1" s="9" t="s">
        <v>26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 t="s">
        <v>27</v>
      </c>
      <c r="B2" s="9"/>
      <c r="C2" s="9"/>
      <c r="D2" s="9"/>
      <c r="E2" s="9"/>
      <c r="F2" s="9"/>
      <c r="G2" s="9"/>
      <c r="H2" s="9"/>
      <c r="I2" s="9"/>
    </row>
    <row r="4" spans="1:9" x14ac:dyDescent="0.25">
      <c r="B4" t="s">
        <v>28</v>
      </c>
      <c r="C4" s="14">
        <v>30000</v>
      </c>
      <c r="D4" s="14"/>
    </row>
    <row r="5" spans="1:9" x14ac:dyDescent="0.25">
      <c r="B5" t="s">
        <v>29</v>
      </c>
      <c r="C5" s="15">
        <v>50000</v>
      </c>
      <c r="D5" s="15"/>
    </row>
    <row r="6" spans="1:9" x14ac:dyDescent="0.25">
      <c r="A6" s="13" t="s">
        <v>30</v>
      </c>
      <c r="B6" s="13" t="s">
        <v>31</v>
      </c>
      <c r="C6" s="13" t="s">
        <v>32</v>
      </c>
      <c r="D6" s="13"/>
      <c r="E6" s="13" t="s">
        <v>35</v>
      </c>
      <c r="F6" s="13"/>
      <c r="G6" s="13" t="s">
        <v>36</v>
      </c>
      <c r="H6" s="13" t="s">
        <v>37</v>
      </c>
      <c r="I6" s="13" t="s">
        <v>38</v>
      </c>
    </row>
    <row r="7" spans="1:9" x14ac:dyDescent="0.25">
      <c r="A7" s="13"/>
      <c r="B7" s="13"/>
      <c r="C7" s="4" t="s">
        <v>33</v>
      </c>
      <c r="D7" s="4" t="s">
        <v>34</v>
      </c>
      <c r="E7" s="4" t="s">
        <v>33</v>
      </c>
      <c r="F7" s="4" t="s">
        <v>34</v>
      </c>
      <c r="G7" s="13"/>
      <c r="H7" s="13"/>
      <c r="I7" s="13"/>
    </row>
    <row r="8" spans="1:9" x14ac:dyDescent="0.25">
      <c r="A8" s="7">
        <v>1</v>
      </c>
      <c r="B8" s="2" t="s">
        <v>43</v>
      </c>
      <c r="C8" s="7">
        <v>160</v>
      </c>
      <c r="D8" s="7">
        <v>24</v>
      </c>
      <c r="E8" s="5">
        <f>$C$4*C8</f>
        <v>4800000</v>
      </c>
      <c r="F8" s="5">
        <f>$C$5*D8</f>
        <v>1200000</v>
      </c>
      <c r="G8" s="5">
        <f>E8+F8</f>
        <v>6000000</v>
      </c>
      <c r="H8" s="5">
        <f>5%*G8</f>
        <v>300000</v>
      </c>
      <c r="I8" s="5">
        <f>G8-H8</f>
        <v>5700000</v>
      </c>
    </row>
    <row r="9" spans="1:9" x14ac:dyDescent="0.25">
      <c r="A9" s="7">
        <f>A8+1</f>
        <v>2</v>
      </c>
      <c r="B9" s="2" t="s">
        <v>44</v>
      </c>
      <c r="C9" s="7">
        <v>159</v>
      </c>
      <c r="D9" s="7">
        <v>25</v>
      </c>
      <c r="E9" s="5">
        <f t="shared" ref="E9:E21" si="0">$C$4*C9</f>
        <v>4770000</v>
      </c>
      <c r="F9" s="5">
        <f t="shared" ref="F9:F21" si="1">$C$5*D9</f>
        <v>1250000</v>
      </c>
      <c r="G9" s="5">
        <f t="shared" ref="G9:G21" si="2">E9+F9</f>
        <v>6020000</v>
      </c>
      <c r="H9" s="5">
        <f t="shared" ref="H9:H21" si="3">5%*G9</f>
        <v>301000</v>
      </c>
      <c r="I9" s="5">
        <f t="shared" ref="I9:I21" si="4">G9-H9</f>
        <v>5719000</v>
      </c>
    </row>
    <row r="10" spans="1:9" x14ac:dyDescent="0.25">
      <c r="A10" s="7">
        <f t="shared" ref="A10:A21" si="5">A9+1</f>
        <v>3</v>
      </c>
      <c r="B10" s="2" t="s">
        <v>45</v>
      </c>
      <c r="C10" s="7">
        <v>156</v>
      </c>
      <c r="D10" s="7">
        <v>32</v>
      </c>
      <c r="E10" s="5">
        <f t="shared" si="0"/>
        <v>4680000</v>
      </c>
      <c r="F10" s="5">
        <f t="shared" si="1"/>
        <v>1600000</v>
      </c>
      <c r="G10" s="5">
        <f t="shared" si="2"/>
        <v>6280000</v>
      </c>
      <c r="H10" s="5">
        <f t="shared" si="3"/>
        <v>314000</v>
      </c>
      <c r="I10" s="5">
        <f t="shared" si="4"/>
        <v>5966000</v>
      </c>
    </row>
    <row r="11" spans="1:9" x14ac:dyDescent="0.25">
      <c r="A11" s="7">
        <f t="shared" si="5"/>
        <v>4</v>
      </c>
      <c r="B11" s="2" t="s">
        <v>46</v>
      </c>
      <c r="C11" s="7">
        <v>152</v>
      </c>
      <c r="D11" s="7">
        <v>30</v>
      </c>
      <c r="E11" s="5">
        <f t="shared" si="0"/>
        <v>4560000</v>
      </c>
      <c r="F11" s="5">
        <f t="shared" si="1"/>
        <v>1500000</v>
      </c>
      <c r="G11" s="5">
        <f t="shared" si="2"/>
        <v>6060000</v>
      </c>
      <c r="H11" s="5">
        <f t="shared" si="3"/>
        <v>303000</v>
      </c>
      <c r="I11" s="5">
        <f t="shared" si="4"/>
        <v>5757000</v>
      </c>
    </row>
    <row r="12" spans="1:9" x14ac:dyDescent="0.25">
      <c r="A12" s="7">
        <f t="shared" si="5"/>
        <v>5</v>
      </c>
      <c r="B12" s="2" t="s">
        <v>47</v>
      </c>
      <c r="C12" s="7">
        <v>159</v>
      </c>
      <c r="D12" s="7">
        <v>40</v>
      </c>
      <c r="E12" s="5">
        <f t="shared" si="0"/>
        <v>4770000</v>
      </c>
      <c r="F12" s="5">
        <f t="shared" si="1"/>
        <v>2000000</v>
      </c>
      <c r="G12" s="5">
        <f t="shared" si="2"/>
        <v>6770000</v>
      </c>
      <c r="H12" s="5">
        <f t="shared" si="3"/>
        <v>338500</v>
      </c>
      <c r="I12" s="5">
        <f t="shared" si="4"/>
        <v>6431500</v>
      </c>
    </row>
    <row r="13" spans="1:9" x14ac:dyDescent="0.25">
      <c r="A13" s="7">
        <f t="shared" si="5"/>
        <v>6</v>
      </c>
      <c r="B13" s="2" t="s">
        <v>48</v>
      </c>
      <c r="C13" s="7">
        <v>160</v>
      </c>
      <c r="D13" s="7">
        <v>30</v>
      </c>
      <c r="E13" s="5">
        <f t="shared" si="0"/>
        <v>4800000</v>
      </c>
      <c r="F13" s="5">
        <f t="shared" si="1"/>
        <v>1500000</v>
      </c>
      <c r="G13" s="5">
        <f t="shared" si="2"/>
        <v>6300000</v>
      </c>
      <c r="H13" s="5">
        <f t="shared" si="3"/>
        <v>315000</v>
      </c>
      <c r="I13" s="5">
        <f t="shared" si="4"/>
        <v>5985000</v>
      </c>
    </row>
    <row r="14" spans="1:9" x14ac:dyDescent="0.25">
      <c r="A14" s="7">
        <f t="shared" si="5"/>
        <v>7</v>
      </c>
      <c r="B14" s="2" t="s">
        <v>49</v>
      </c>
      <c r="C14" s="7">
        <v>155</v>
      </c>
      <c r="D14" s="7">
        <v>32</v>
      </c>
      <c r="E14" s="5">
        <f t="shared" si="0"/>
        <v>4650000</v>
      </c>
      <c r="F14" s="5">
        <f t="shared" si="1"/>
        <v>1600000</v>
      </c>
      <c r="G14" s="5">
        <f t="shared" si="2"/>
        <v>6250000</v>
      </c>
      <c r="H14" s="5">
        <f t="shared" si="3"/>
        <v>312500</v>
      </c>
      <c r="I14" s="5">
        <f t="shared" si="4"/>
        <v>5937500</v>
      </c>
    </row>
    <row r="15" spans="1:9" x14ac:dyDescent="0.25">
      <c r="A15" s="7">
        <f t="shared" si="5"/>
        <v>8</v>
      </c>
      <c r="B15" s="2" t="s">
        <v>50</v>
      </c>
      <c r="C15" s="7">
        <v>158</v>
      </c>
      <c r="D15" s="7">
        <v>30</v>
      </c>
      <c r="E15" s="5">
        <f t="shared" si="0"/>
        <v>4740000</v>
      </c>
      <c r="F15" s="5">
        <f t="shared" si="1"/>
        <v>1500000</v>
      </c>
      <c r="G15" s="5">
        <f t="shared" si="2"/>
        <v>6240000</v>
      </c>
      <c r="H15" s="5">
        <f t="shared" si="3"/>
        <v>312000</v>
      </c>
      <c r="I15" s="5">
        <f t="shared" si="4"/>
        <v>5928000</v>
      </c>
    </row>
    <row r="16" spans="1:9" x14ac:dyDescent="0.25">
      <c r="A16" s="7">
        <f t="shared" si="5"/>
        <v>9</v>
      </c>
      <c r="B16" s="2" t="s">
        <v>51</v>
      </c>
      <c r="C16" s="7">
        <v>158</v>
      </c>
      <c r="D16" s="7">
        <v>35</v>
      </c>
      <c r="E16" s="5">
        <f t="shared" si="0"/>
        <v>4740000</v>
      </c>
      <c r="F16" s="5">
        <f t="shared" si="1"/>
        <v>1750000</v>
      </c>
      <c r="G16" s="5">
        <f t="shared" si="2"/>
        <v>6490000</v>
      </c>
      <c r="H16" s="5">
        <f t="shared" si="3"/>
        <v>324500</v>
      </c>
      <c r="I16" s="5">
        <f t="shared" si="4"/>
        <v>6165500</v>
      </c>
    </row>
    <row r="17" spans="1:9" x14ac:dyDescent="0.25">
      <c r="A17" s="7">
        <f t="shared" si="5"/>
        <v>10</v>
      </c>
      <c r="B17" s="2" t="s">
        <v>52</v>
      </c>
      <c r="C17" s="7">
        <v>160</v>
      </c>
      <c r="D17" s="7">
        <v>32</v>
      </c>
      <c r="E17" s="5">
        <f t="shared" si="0"/>
        <v>4800000</v>
      </c>
      <c r="F17" s="5">
        <f t="shared" si="1"/>
        <v>1600000</v>
      </c>
      <c r="G17" s="5">
        <f t="shared" si="2"/>
        <v>6400000</v>
      </c>
      <c r="H17" s="5">
        <f t="shared" si="3"/>
        <v>320000</v>
      </c>
      <c r="I17" s="5">
        <f t="shared" si="4"/>
        <v>6080000</v>
      </c>
    </row>
    <row r="18" spans="1:9" x14ac:dyDescent="0.25">
      <c r="A18" s="7">
        <f t="shared" si="5"/>
        <v>11</v>
      </c>
      <c r="B18" s="2" t="s">
        <v>53</v>
      </c>
      <c r="C18" s="7">
        <v>157</v>
      </c>
      <c r="D18" s="7">
        <v>30</v>
      </c>
      <c r="E18" s="5">
        <f t="shared" si="0"/>
        <v>4710000</v>
      </c>
      <c r="F18" s="5">
        <f t="shared" si="1"/>
        <v>1500000</v>
      </c>
      <c r="G18" s="5">
        <f t="shared" si="2"/>
        <v>6210000</v>
      </c>
      <c r="H18" s="5">
        <f t="shared" si="3"/>
        <v>310500</v>
      </c>
      <c r="I18" s="5">
        <f t="shared" si="4"/>
        <v>5899500</v>
      </c>
    </row>
    <row r="19" spans="1:9" x14ac:dyDescent="0.25">
      <c r="A19" s="7">
        <f t="shared" si="5"/>
        <v>12</v>
      </c>
      <c r="B19" s="2" t="s">
        <v>54</v>
      </c>
      <c r="C19" s="7">
        <v>151</v>
      </c>
      <c r="D19" s="7">
        <v>32</v>
      </c>
      <c r="E19" s="5">
        <f t="shared" si="0"/>
        <v>4530000</v>
      </c>
      <c r="F19" s="5">
        <f t="shared" si="1"/>
        <v>1600000</v>
      </c>
      <c r="G19" s="5">
        <f t="shared" si="2"/>
        <v>6130000</v>
      </c>
      <c r="H19" s="5">
        <f t="shared" si="3"/>
        <v>306500</v>
      </c>
      <c r="I19" s="5">
        <f t="shared" si="4"/>
        <v>5823500</v>
      </c>
    </row>
    <row r="20" spans="1:9" x14ac:dyDescent="0.25">
      <c r="A20" s="7">
        <f>A19+1</f>
        <v>13</v>
      </c>
      <c r="B20" s="2" t="s">
        <v>55</v>
      </c>
      <c r="C20" s="7">
        <v>153</v>
      </c>
      <c r="D20" s="7">
        <v>28</v>
      </c>
      <c r="E20" s="5">
        <f t="shared" si="0"/>
        <v>4590000</v>
      </c>
      <c r="F20" s="5">
        <f t="shared" si="1"/>
        <v>1400000</v>
      </c>
      <c r="G20" s="5">
        <f t="shared" si="2"/>
        <v>5990000</v>
      </c>
      <c r="H20" s="5">
        <f t="shared" si="3"/>
        <v>299500</v>
      </c>
      <c r="I20" s="5">
        <f t="shared" si="4"/>
        <v>5690500</v>
      </c>
    </row>
    <row r="21" spans="1:9" x14ac:dyDescent="0.25">
      <c r="A21" s="7">
        <f t="shared" si="5"/>
        <v>14</v>
      </c>
      <c r="B21" s="2" t="s">
        <v>56</v>
      </c>
      <c r="C21" s="7">
        <v>158</v>
      </c>
      <c r="D21" s="7">
        <v>39</v>
      </c>
      <c r="E21" s="5">
        <f t="shared" si="0"/>
        <v>4740000</v>
      </c>
      <c r="F21" s="5">
        <f t="shared" si="1"/>
        <v>1950000</v>
      </c>
      <c r="G21" s="5">
        <f t="shared" si="2"/>
        <v>6690000</v>
      </c>
      <c r="H21" s="5">
        <f t="shared" si="3"/>
        <v>334500</v>
      </c>
      <c r="I21" s="5">
        <f t="shared" si="4"/>
        <v>6355500</v>
      </c>
    </row>
    <row r="22" spans="1:9" x14ac:dyDescent="0.25">
      <c r="A22" s="28" t="s">
        <v>39</v>
      </c>
      <c r="B22" s="28"/>
      <c r="C22" s="28"/>
      <c r="D22" s="28"/>
      <c r="E22" s="28"/>
      <c r="F22" s="28"/>
      <c r="G22" s="28"/>
      <c r="H22" s="28"/>
      <c r="I22" s="29">
        <f>SUM(I8:I21)</f>
        <v>83438500</v>
      </c>
    </row>
    <row r="23" spans="1:9" x14ac:dyDescent="0.25">
      <c r="A23" s="30" t="s">
        <v>40</v>
      </c>
      <c r="B23" s="30"/>
      <c r="C23" s="30"/>
      <c r="D23" s="30"/>
      <c r="E23" s="30"/>
      <c r="F23" s="30"/>
      <c r="G23" s="30"/>
      <c r="H23" s="30"/>
      <c r="I23" s="29">
        <f>MAX(I8:I21)</f>
        <v>6431500</v>
      </c>
    </row>
    <row r="24" spans="1:9" x14ac:dyDescent="0.25">
      <c r="A24" s="30" t="s">
        <v>41</v>
      </c>
      <c r="B24" s="30"/>
      <c r="C24" s="30"/>
      <c r="D24" s="30"/>
      <c r="E24" s="30"/>
      <c r="F24" s="30"/>
      <c r="G24" s="30"/>
      <c r="H24" s="30"/>
      <c r="I24" s="29">
        <f>MIN(I8:I21)</f>
        <v>5690500</v>
      </c>
    </row>
    <row r="25" spans="1:9" x14ac:dyDescent="0.25">
      <c r="A25" s="30" t="s">
        <v>42</v>
      </c>
      <c r="B25" s="30"/>
      <c r="C25" s="30"/>
      <c r="D25" s="30"/>
      <c r="E25" s="30"/>
      <c r="F25" s="30"/>
      <c r="G25" s="30"/>
      <c r="H25" s="30"/>
      <c r="I25" s="29">
        <f>AVERAGE(I8:I21)</f>
        <v>5959892.8571428573</v>
      </c>
    </row>
    <row r="27" spans="1:9" x14ac:dyDescent="0.25">
      <c r="B27" s="8" t="s">
        <v>15</v>
      </c>
    </row>
    <row r="28" spans="1:9" x14ac:dyDescent="0.25">
      <c r="B28" t="s">
        <v>57</v>
      </c>
    </row>
    <row r="29" spans="1:9" x14ac:dyDescent="0.25">
      <c r="B29" t="s">
        <v>58</v>
      </c>
    </row>
    <row r="30" spans="1:9" x14ac:dyDescent="0.25">
      <c r="B30" t="s">
        <v>59</v>
      </c>
    </row>
    <row r="31" spans="1:9" x14ac:dyDescent="0.25">
      <c r="B31" t="s">
        <v>60</v>
      </c>
    </row>
    <row r="32" spans="1:9" x14ac:dyDescent="0.25">
      <c r="B32" t="s">
        <v>61</v>
      </c>
    </row>
  </sheetData>
  <mergeCells count="15">
    <mergeCell ref="A25:H25"/>
    <mergeCell ref="C4:D4"/>
    <mergeCell ref="C5:D5"/>
    <mergeCell ref="I6:I7"/>
    <mergeCell ref="A1:I1"/>
    <mergeCell ref="A2:I2"/>
    <mergeCell ref="A22:H22"/>
    <mergeCell ref="A23:H23"/>
    <mergeCell ref="A24:H24"/>
    <mergeCell ref="A6:A7"/>
    <mergeCell ref="B6:B7"/>
    <mergeCell ref="C6:D6"/>
    <mergeCell ref="E6:F6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L22" sqref="L22"/>
    </sheetView>
  </sheetViews>
  <sheetFormatPr defaultRowHeight="15" x14ac:dyDescent="0.25"/>
  <cols>
    <col min="1" max="1" width="4.85546875" customWidth="1"/>
    <col min="3" max="3" width="6.42578125" bestFit="1" customWidth="1"/>
    <col min="7" max="7" width="16.5703125" bestFit="1" customWidth="1"/>
    <col min="8" max="9" width="14" bestFit="1" customWidth="1"/>
    <col min="10" max="10" width="16.5703125" bestFit="1" customWidth="1"/>
  </cols>
  <sheetData>
    <row r="1" spans="1:10" x14ac:dyDescent="0.25">
      <c r="A1" s="9" t="s">
        <v>62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9" t="s">
        <v>63</v>
      </c>
      <c r="B2" s="9"/>
      <c r="C2" s="9"/>
      <c r="D2" s="9"/>
      <c r="E2" s="9"/>
      <c r="F2" s="9"/>
      <c r="G2" s="9"/>
      <c r="H2" s="9"/>
      <c r="I2" s="9"/>
      <c r="J2" s="9"/>
    </row>
    <row r="4" spans="1:10" ht="30" customHeight="1" x14ac:dyDescent="0.25">
      <c r="A4" s="3" t="s">
        <v>30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4" t="s">
        <v>69</v>
      </c>
      <c r="H4" s="3" t="s">
        <v>70</v>
      </c>
      <c r="I4" s="3" t="s">
        <v>71</v>
      </c>
      <c r="J4" s="4" t="s">
        <v>72</v>
      </c>
    </row>
    <row r="5" spans="1:10" x14ac:dyDescent="0.25">
      <c r="A5" s="7">
        <v>1</v>
      </c>
      <c r="B5" s="2" t="s">
        <v>77</v>
      </c>
      <c r="C5" s="7" t="s">
        <v>87</v>
      </c>
      <c r="D5" s="7" t="s">
        <v>89</v>
      </c>
      <c r="E5" s="7">
        <v>3</v>
      </c>
      <c r="F5" s="7">
        <v>2</v>
      </c>
      <c r="G5" s="5">
        <f>VLOOKUP(D5,$A$21:$D$24,2,0)</f>
        <v>1000000</v>
      </c>
      <c r="H5" s="5">
        <f>IF(AND(C5="K",F5&gt;3),G5*7%,IF(AND(C5="K",F5&lt;4),G5*10%,G5*5%))</f>
        <v>100000</v>
      </c>
      <c r="I5" s="5">
        <f>IF(OR(D5="A",E5&gt;3),G5*5%,0)</f>
        <v>0</v>
      </c>
      <c r="J5" s="5">
        <f>G5+H5+I5</f>
        <v>1100000</v>
      </c>
    </row>
    <row r="6" spans="1:10" x14ac:dyDescent="0.25">
      <c r="A6" s="7">
        <f>A5+1</f>
        <v>2</v>
      </c>
      <c r="B6" s="2" t="s">
        <v>78</v>
      </c>
      <c r="C6" s="7" t="s">
        <v>87</v>
      </c>
      <c r="D6" s="7" t="s">
        <v>90</v>
      </c>
      <c r="E6" s="7">
        <v>4</v>
      </c>
      <c r="F6" s="7">
        <v>1</v>
      </c>
      <c r="G6" s="5">
        <f t="shared" ref="G6:G14" si="0">VLOOKUP(D6,$A$21:$D$24,2,0)</f>
        <v>1200000</v>
      </c>
      <c r="H6" s="5">
        <f t="shared" ref="H6:H14" si="1">IF(AND(C6="K",F6&gt;3),G6*7%,IF(AND(C6="K",F6&lt;4),G6*10%,G6*5%))</f>
        <v>120000</v>
      </c>
      <c r="I6" s="5">
        <f t="shared" ref="I6:I14" si="2">IF(OR(D6="A",E6&gt;3),G6*5%,0)</f>
        <v>60000</v>
      </c>
      <c r="J6" s="5">
        <f t="shared" ref="J6:J14" si="3">G6+H6+I6</f>
        <v>1380000</v>
      </c>
    </row>
    <row r="7" spans="1:10" x14ac:dyDescent="0.25">
      <c r="A7" s="7">
        <f t="shared" ref="A7:A14" si="4">A6+1</f>
        <v>3</v>
      </c>
      <c r="B7" s="2" t="s">
        <v>79</v>
      </c>
      <c r="C7" s="7" t="s">
        <v>88</v>
      </c>
      <c r="D7" s="7" t="s">
        <v>89</v>
      </c>
      <c r="E7" s="7">
        <v>5</v>
      </c>
      <c r="F7" s="7">
        <v>0</v>
      </c>
      <c r="G7" s="5">
        <f t="shared" si="0"/>
        <v>1000000</v>
      </c>
      <c r="H7" s="5">
        <f t="shared" si="1"/>
        <v>50000</v>
      </c>
      <c r="I7" s="5">
        <f t="shared" si="2"/>
        <v>50000</v>
      </c>
      <c r="J7" s="5">
        <f t="shared" si="3"/>
        <v>1100000</v>
      </c>
    </row>
    <row r="8" spans="1:10" x14ac:dyDescent="0.25">
      <c r="A8" s="7">
        <f t="shared" si="4"/>
        <v>4</v>
      </c>
      <c r="B8" s="2" t="s">
        <v>80</v>
      </c>
      <c r="C8" s="7" t="s">
        <v>87</v>
      </c>
      <c r="D8" s="7" t="s">
        <v>90</v>
      </c>
      <c r="E8" s="7">
        <v>3</v>
      </c>
      <c r="F8" s="7">
        <v>1</v>
      </c>
      <c r="G8" s="5">
        <f t="shared" si="0"/>
        <v>1200000</v>
      </c>
      <c r="H8" s="5">
        <f t="shared" si="1"/>
        <v>120000</v>
      </c>
      <c r="I8" s="5">
        <f t="shared" si="2"/>
        <v>60000</v>
      </c>
      <c r="J8" s="5">
        <f t="shared" si="3"/>
        <v>1380000</v>
      </c>
    </row>
    <row r="9" spans="1:10" x14ac:dyDescent="0.25">
      <c r="A9" s="7">
        <f t="shared" si="4"/>
        <v>5</v>
      </c>
      <c r="B9" s="2" t="s">
        <v>81</v>
      </c>
      <c r="C9" s="7" t="s">
        <v>87</v>
      </c>
      <c r="D9" s="7" t="s">
        <v>91</v>
      </c>
      <c r="E9" s="7">
        <v>5</v>
      </c>
      <c r="F9" s="7">
        <v>1</v>
      </c>
      <c r="G9" s="5">
        <f t="shared" si="0"/>
        <v>850000</v>
      </c>
      <c r="H9" s="5">
        <f t="shared" si="1"/>
        <v>85000</v>
      </c>
      <c r="I9" s="5">
        <f t="shared" si="2"/>
        <v>42500</v>
      </c>
      <c r="J9" s="5">
        <f t="shared" si="3"/>
        <v>977500</v>
      </c>
    </row>
    <row r="10" spans="1:10" x14ac:dyDescent="0.25">
      <c r="A10" s="7">
        <f t="shared" si="4"/>
        <v>6</v>
      </c>
      <c r="B10" s="2" t="s">
        <v>82</v>
      </c>
      <c r="C10" s="7" t="s">
        <v>88</v>
      </c>
      <c r="D10" s="7" t="s">
        <v>89</v>
      </c>
      <c r="E10" s="7">
        <v>6</v>
      </c>
      <c r="F10" s="7">
        <v>0</v>
      </c>
      <c r="G10" s="5">
        <f t="shared" si="0"/>
        <v>1000000</v>
      </c>
      <c r="H10" s="5">
        <f t="shared" si="1"/>
        <v>50000</v>
      </c>
      <c r="I10" s="5">
        <f t="shared" si="2"/>
        <v>50000</v>
      </c>
      <c r="J10" s="5">
        <f t="shared" si="3"/>
        <v>1100000</v>
      </c>
    </row>
    <row r="11" spans="1:10" x14ac:dyDescent="0.25">
      <c r="A11" s="7">
        <f t="shared" si="4"/>
        <v>7</v>
      </c>
      <c r="B11" s="2" t="s">
        <v>83</v>
      </c>
      <c r="C11" s="7" t="s">
        <v>87</v>
      </c>
      <c r="D11" s="7" t="s">
        <v>90</v>
      </c>
      <c r="E11" s="7">
        <v>3</v>
      </c>
      <c r="F11" s="7">
        <v>3</v>
      </c>
      <c r="G11" s="5">
        <f t="shared" si="0"/>
        <v>1200000</v>
      </c>
      <c r="H11" s="5">
        <f t="shared" si="1"/>
        <v>120000</v>
      </c>
      <c r="I11" s="5">
        <f t="shared" si="2"/>
        <v>60000</v>
      </c>
      <c r="J11" s="5">
        <f t="shared" si="3"/>
        <v>1380000</v>
      </c>
    </row>
    <row r="12" spans="1:10" x14ac:dyDescent="0.25">
      <c r="A12" s="7">
        <f t="shared" si="4"/>
        <v>8</v>
      </c>
      <c r="B12" s="2" t="s">
        <v>84</v>
      </c>
      <c r="C12" s="7" t="s">
        <v>88</v>
      </c>
      <c r="D12" s="7" t="s">
        <v>91</v>
      </c>
      <c r="E12" s="7">
        <v>4</v>
      </c>
      <c r="F12" s="7">
        <v>0</v>
      </c>
      <c r="G12" s="5">
        <f t="shared" si="0"/>
        <v>850000</v>
      </c>
      <c r="H12" s="5">
        <f t="shared" si="1"/>
        <v>42500</v>
      </c>
      <c r="I12" s="5">
        <f t="shared" si="2"/>
        <v>42500</v>
      </c>
      <c r="J12" s="5">
        <f t="shared" si="3"/>
        <v>935000</v>
      </c>
    </row>
    <row r="13" spans="1:10" x14ac:dyDescent="0.25">
      <c r="A13" s="7">
        <f t="shared" si="4"/>
        <v>9</v>
      </c>
      <c r="B13" s="2" t="s">
        <v>85</v>
      </c>
      <c r="C13" s="7" t="s">
        <v>88</v>
      </c>
      <c r="D13" s="7" t="s">
        <v>89</v>
      </c>
      <c r="E13" s="7">
        <v>5</v>
      </c>
      <c r="F13" s="7">
        <v>0</v>
      </c>
      <c r="G13" s="5">
        <f t="shared" si="0"/>
        <v>1000000</v>
      </c>
      <c r="H13" s="5">
        <f t="shared" si="1"/>
        <v>50000</v>
      </c>
      <c r="I13" s="5">
        <f t="shared" si="2"/>
        <v>50000</v>
      </c>
      <c r="J13" s="5">
        <f t="shared" si="3"/>
        <v>1100000</v>
      </c>
    </row>
    <row r="14" spans="1:10" x14ac:dyDescent="0.25">
      <c r="A14" s="7">
        <f t="shared" si="4"/>
        <v>10</v>
      </c>
      <c r="B14" s="2" t="s">
        <v>86</v>
      </c>
      <c r="C14" s="7" t="s">
        <v>88</v>
      </c>
      <c r="D14" s="7" t="s">
        <v>91</v>
      </c>
      <c r="E14" s="7">
        <v>3</v>
      </c>
      <c r="F14" s="7">
        <v>0</v>
      </c>
      <c r="G14" s="5">
        <f t="shared" si="0"/>
        <v>850000</v>
      </c>
      <c r="H14" s="5">
        <f t="shared" si="1"/>
        <v>42500</v>
      </c>
      <c r="I14" s="5">
        <f t="shared" si="2"/>
        <v>0</v>
      </c>
      <c r="J14" s="5">
        <f t="shared" si="3"/>
        <v>892500</v>
      </c>
    </row>
    <row r="15" spans="1:10" x14ac:dyDescent="0.25">
      <c r="A15" s="31" t="s">
        <v>73</v>
      </c>
      <c r="B15" s="32"/>
      <c r="C15" s="32"/>
      <c r="D15" s="32"/>
      <c r="E15" s="32"/>
      <c r="F15" s="33"/>
      <c r="G15" s="29">
        <f>SUM(G5:G14)</f>
        <v>10150000</v>
      </c>
      <c r="H15" s="29">
        <f t="shared" ref="H15:J15" si="5">SUM(H5:H14)</f>
        <v>780000</v>
      </c>
      <c r="I15" s="29">
        <f t="shared" si="5"/>
        <v>415000</v>
      </c>
      <c r="J15" s="29">
        <f t="shared" si="5"/>
        <v>11345000</v>
      </c>
    </row>
    <row r="16" spans="1:10" x14ac:dyDescent="0.25">
      <c r="A16" s="31" t="s">
        <v>74</v>
      </c>
      <c r="B16" s="32"/>
      <c r="C16" s="32"/>
      <c r="D16" s="32"/>
      <c r="E16" s="32"/>
      <c r="F16" s="33"/>
      <c r="G16" s="29">
        <f>MAX(G5:G14)</f>
        <v>1200000</v>
      </c>
      <c r="H16" s="29">
        <f t="shared" ref="H16:J16" si="6">MAX(H5:H14)</f>
        <v>120000</v>
      </c>
      <c r="I16" s="29">
        <f t="shared" si="6"/>
        <v>60000</v>
      </c>
      <c r="J16" s="29">
        <f t="shared" si="6"/>
        <v>1380000</v>
      </c>
    </row>
    <row r="17" spans="1:10" x14ac:dyDescent="0.25">
      <c r="A17" s="34" t="s">
        <v>75</v>
      </c>
      <c r="B17" s="35"/>
      <c r="C17" s="35"/>
      <c r="D17" s="35"/>
      <c r="E17" s="35"/>
      <c r="F17" s="36"/>
      <c r="G17" s="29">
        <f>MIN(G5:G14)</f>
        <v>850000</v>
      </c>
      <c r="H17" s="29">
        <f t="shared" ref="H17:J17" si="7">MIN(H5:H14)</f>
        <v>42500</v>
      </c>
      <c r="I17" s="29">
        <f t="shared" si="7"/>
        <v>0</v>
      </c>
      <c r="J17" s="29">
        <f t="shared" si="7"/>
        <v>892500</v>
      </c>
    </row>
    <row r="18" spans="1:10" x14ac:dyDescent="0.25">
      <c r="A18" s="31" t="s">
        <v>76</v>
      </c>
      <c r="B18" s="32"/>
      <c r="C18" s="32"/>
      <c r="D18" s="32"/>
      <c r="E18" s="32"/>
      <c r="F18" s="33"/>
      <c r="G18" s="29">
        <f>AVERAGE(G5:G14)</f>
        <v>1015000</v>
      </c>
      <c r="H18" s="29">
        <f t="shared" ref="H18:J18" si="8">AVERAGE(H5:H14)</f>
        <v>78000</v>
      </c>
      <c r="I18" s="29">
        <f t="shared" si="8"/>
        <v>41500</v>
      </c>
      <c r="J18" s="29">
        <f t="shared" si="8"/>
        <v>1134500</v>
      </c>
    </row>
    <row r="20" spans="1:10" x14ac:dyDescent="0.25">
      <c r="A20" s="8" t="s">
        <v>69</v>
      </c>
      <c r="D20" s="8" t="s">
        <v>70</v>
      </c>
    </row>
    <row r="21" spans="1:10" x14ac:dyDescent="0.25">
      <c r="A21" s="19" t="s">
        <v>92</v>
      </c>
      <c r="B21" s="19" t="s">
        <v>93</v>
      </c>
      <c r="D21" s="22" t="s">
        <v>94</v>
      </c>
      <c r="E21" s="22"/>
      <c r="F21" s="22"/>
      <c r="G21" s="16">
        <v>0.1</v>
      </c>
    </row>
    <row r="22" spans="1:10" x14ac:dyDescent="0.25">
      <c r="A22" s="19" t="s">
        <v>90</v>
      </c>
      <c r="B22" s="20">
        <v>1200000</v>
      </c>
      <c r="D22" s="22" t="s">
        <v>95</v>
      </c>
      <c r="E22" s="22"/>
      <c r="F22" s="22"/>
      <c r="G22" s="16">
        <v>7.0000000000000007E-2</v>
      </c>
    </row>
    <row r="23" spans="1:10" x14ac:dyDescent="0.25">
      <c r="A23" s="19" t="s">
        <v>89</v>
      </c>
      <c r="B23" s="20">
        <v>1000000</v>
      </c>
      <c r="D23" s="22" t="s">
        <v>96</v>
      </c>
      <c r="E23" s="22"/>
      <c r="F23" s="22"/>
      <c r="G23" s="16">
        <v>0.05</v>
      </c>
    </row>
    <row r="24" spans="1:10" x14ac:dyDescent="0.25">
      <c r="A24" s="19" t="s">
        <v>91</v>
      </c>
      <c r="B24" s="20">
        <v>850000</v>
      </c>
      <c r="D24" s="21"/>
    </row>
    <row r="25" spans="1:10" x14ac:dyDescent="0.25">
      <c r="F25" s="8" t="s">
        <v>71</v>
      </c>
    </row>
    <row r="26" spans="1:10" ht="27" customHeight="1" x14ac:dyDescent="0.25">
      <c r="F26" s="17">
        <v>0.05</v>
      </c>
      <c r="G26" s="18" t="s">
        <v>97</v>
      </c>
      <c r="H26" s="18"/>
      <c r="I26" s="18"/>
    </row>
  </sheetData>
  <mergeCells count="7">
    <mergeCell ref="G26:I26"/>
    <mergeCell ref="A15:F15"/>
    <mergeCell ref="A16:F16"/>
    <mergeCell ref="A17:F17"/>
    <mergeCell ref="A18:F18"/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1" sqref="F11"/>
    </sheetView>
  </sheetViews>
  <sheetFormatPr defaultRowHeight="15" x14ac:dyDescent="0.25"/>
  <cols>
    <col min="1" max="1" width="7.42578125" customWidth="1"/>
    <col min="2" max="2" width="14.140625" bestFit="1" customWidth="1"/>
    <col min="3" max="3" width="24.140625" bestFit="1" customWidth="1"/>
    <col min="4" max="4" width="16.5703125" bestFit="1" customWidth="1"/>
    <col min="6" max="6" width="14.140625" bestFit="1" customWidth="1"/>
  </cols>
  <sheetData>
    <row r="1" spans="1:6" x14ac:dyDescent="0.25">
      <c r="A1" s="9" t="s">
        <v>98</v>
      </c>
      <c r="B1" s="9"/>
      <c r="C1" s="9"/>
      <c r="D1" s="9"/>
    </row>
    <row r="2" spans="1:6" x14ac:dyDescent="0.25">
      <c r="A2" s="9" t="s">
        <v>99</v>
      </c>
      <c r="B2" s="9"/>
      <c r="C2" s="9"/>
      <c r="D2" s="9"/>
    </row>
    <row r="4" spans="1:6" x14ac:dyDescent="0.25">
      <c r="A4" t="s">
        <v>100</v>
      </c>
      <c r="C4" s="1">
        <v>35000000</v>
      </c>
      <c r="F4" s="37"/>
    </row>
    <row r="5" spans="1:6" x14ac:dyDescent="0.25">
      <c r="A5" t="s">
        <v>101</v>
      </c>
      <c r="C5" s="24">
        <v>8</v>
      </c>
      <c r="F5" s="37"/>
    </row>
    <row r="6" spans="1:6" x14ac:dyDescent="0.25">
      <c r="A6" t="s">
        <v>102</v>
      </c>
      <c r="C6" s="1">
        <v>2000000</v>
      </c>
      <c r="F6" s="37"/>
    </row>
    <row r="7" spans="1:6" x14ac:dyDescent="0.25">
      <c r="A7" s="23" t="s">
        <v>103</v>
      </c>
      <c r="B7" s="23" t="s">
        <v>104</v>
      </c>
      <c r="C7" s="23" t="s">
        <v>105</v>
      </c>
      <c r="D7" s="23" t="s">
        <v>106</v>
      </c>
      <c r="F7" s="37"/>
    </row>
    <row r="8" spans="1:6" x14ac:dyDescent="0.25">
      <c r="A8" s="7">
        <v>1</v>
      </c>
      <c r="B8" s="25">
        <f>SYD($C$4,$C$6,$C$5,A8)</f>
        <v>7333333.333333333</v>
      </c>
      <c r="C8" s="25">
        <f>B8</f>
        <v>7333333.333333333</v>
      </c>
      <c r="D8" s="5">
        <f>$C$4-C8</f>
        <v>27666666.666666668</v>
      </c>
      <c r="F8" s="37"/>
    </row>
    <row r="9" spans="1:6" x14ac:dyDescent="0.25">
      <c r="A9" s="7">
        <f>A8+1</f>
        <v>2</v>
      </c>
      <c r="B9" s="25">
        <f t="shared" ref="B9:B15" si="0">SYD($C$4,$C$6,$C$5,A9)</f>
        <v>6416666.666666667</v>
      </c>
      <c r="C9" s="25">
        <f>C8+B9</f>
        <v>13750000</v>
      </c>
      <c r="D9" s="5">
        <f t="shared" ref="D9:D15" si="1">$C$4-C9</f>
        <v>21250000</v>
      </c>
      <c r="F9" s="37"/>
    </row>
    <row r="10" spans="1:6" x14ac:dyDescent="0.25">
      <c r="A10" s="7">
        <f t="shared" ref="A10:A16" si="2">A9+1</f>
        <v>3</v>
      </c>
      <c r="B10" s="25">
        <f t="shared" si="0"/>
        <v>5500000</v>
      </c>
      <c r="C10" s="25">
        <f t="shared" ref="C10:C15" si="3">C9+B10</f>
        <v>19250000</v>
      </c>
      <c r="D10" s="5">
        <f t="shared" si="1"/>
        <v>15750000</v>
      </c>
      <c r="F10" s="37"/>
    </row>
    <row r="11" spans="1:6" x14ac:dyDescent="0.25">
      <c r="A11" s="7">
        <f t="shared" si="2"/>
        <v>4</v>
      </c>
      <c r="B11" s="25">
        <f t="shared" si="0"/>
        <v>4583333.333333333</v>
      </c>
      <c r="C11" s="25">
        <f t="shared" si="3"/>
        <v>23833333.333333332</v>
      </c>
      <c r="D11" s="5">
        <f t="shared" si="1"/>
        <v>11166666.666666668</v>
      </c>
      <c r="F11" s="37"/>
    </row>
    <row r="12" spans="1:6" x14ac:dyDescent="0.25">
      <c r="A12" s="7">
        <f t="shared" si="2"/>
        <v>5</v>
      </c>
      <c r="B12" s="25">
        <f t="shared" si="0"/>
        <v>3666666.6666666665</v>
      </c>
      <c r="C12" s="25">
        <f t="shared" si="3"/>
        <v>27500000</v>
      </c>
      <c r="D12" s="5">
        <f t="shared" si="1"/>
        <v>7500000</v>
      </c>
    </row>
    <row r="13" spans="1:6" x14ac:dyDescent="0.25">
      <c r="A13" s="7">
        <f t="shared" si="2"/>
        <v>6</v>
      </c>
      <c r="B13" s="25">
        <f t="shared" si="0"/>
        <v>2750000</v>
      </c>
      <c r="C13" s="25">
        <f t="shared" si="3"/>
        <v>30250000</v>
      </c>
      <c r="D13" s="5">
        <f t="shared" si="1"/>
        <v>4750000</v>
      </c>
    </row>
    <row r="14" spans="1:6" x14ac:dyDescent="0.25">
      <c r="A14" s="7">
        <f t="shared" si="2"/>
        <v>7</v>
      </c>
      <c r="B14" s="25">
        <f t="shared" si="0"/>
        <v>1833333.3333333333</v>
      </c>
      <c r="C14" s="25">
        <f t="shared" si="3"/>
        <v>32083333.333333332</v>
      </c>
      <c r="D14" s="5">
        <f t="shared" si="1"/>
        <v>2916666.6666666679</v>
      </c>
    </row>
    <row r="15" spans="1:6" x14ac:dyDescent="0.25">
      <c r="A15" s="7">
        <f t="shared" si="2"/>
        <v>8</v>
      </c>
      <c r="B15" s="25">
        <f t="shared" si="0"/>
        <v>916666.66666666663</v>
      </c>
      <c r="C15" s="25">
        <f t="shared" si="3"/>
        <v>33000000</v>
      </c>
      <c r="D15" s="5">
        <f t="shared" si="1"/>
        <v>2000000</v>
      </c>
    </row>
    <row r="17" spans="1:1" x14ac:dyDescent="0.25">
      <c r="A17" t="s">
        <v>107</v>
      </c>
    </row>
    <row r="18" spans="1:1" x14ac:dyDescent="0.25">
      <c r="A18" t="s">
        <v>108</v>
      </c>
    </row>
    <row r="19" spans="1:1" x14ac:dyDescent="0.25">
      <c r="A19" t="s">
        <v>109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4" workbookViewId="0">
      <selection activeCell="O28" sqref="O28"/>
    </sheetView>
  </sheetViews>
  <sheetFormatPr defaultRowHeight="15" x14ac:dyDescent="0.25"/>
  <cols>
    <col min="1" max="1" width="4.140625" bestFit="1" customWidth="1"/>
    <col min="2" max="2" width="12.28515625" bestFit="1" customWidth="1"/>
    <col min="3" max="6" width="15.28515625" bestFit="1" customWidth="1"/>
  </cols>
  <sheetData>
    <row r="1" spans="1:6" x14ac:dyDescent="0.25">
      <c r="A1" s="9" t="s">
        <v>110</v>
      </c>
      <c r="B1" s="9"/>
      <c r="C1" s="9"/>
      <c r="D1" s="9"/>
      <c r="E1" s="9"/>
      <c r="F1" s="9"/>
    </row>
    <row r="2" spans="1:6" x14ac:dyDescent="0.25">
      <c r="A2" s="9" t="s">
        <v>111</v>
      </c>
      <c r="B2" s="9"/>
      <c r="C2" s="9"/>
      <c r="D2" s="9"/>
      <c r="E2" s="9"/>
      <c r="F2" s="9"/>
    </row>
    <row r="3" spans="1:6" x14ac:dyDescent="0.25">
      <c r="A3" s="9" t="s">
        <v>112</v>
      </c>
      <c r="B3" s="9"/>
      <c r="C3" s="9"/>
      <c r="D3" s="9"/>
      <c r="E3" s="9"/>
      <c r="F3" s="9"/>
    </row>
    <row r="5" spans="1:6" x14ac:dyDescent="0.25">
      <c r="A5" s="26" t="s">
        <v>30</v>
      </c>
      <c r="B5" s="26" t="s">
        <v>113</v>
      </c>
      <c r="C5" s="27">
        <v>45566</v>
      </c>
      <c r="D5" s="27">
        <v>45567</v>
      </c>
      <c r="E5" s="27">
        <v>45568</v>
      </c>
      <c r="F5" s="27">
        <v>45569</v>
      </c>
    </row>
    <row r="6" spans="1:6" x14ac:dyDescent="0.25">
      <c r="A6" s="7">
        <v>1</v>
      </c>
      <c r="B6" s="2" t="s">
        <v>114</v>
      </c>
      <c r="C6" s="7">
        <v>215</v>
      </c>
      <c r="D6" s="7">
        <v>123</v>
      </c>
      <c r="E6" s="7">
        <v>324</v>
      </c>
      <c r="F6" s="7">
        <v>420</v>
      </c>
    </row>
    <row r="7" spans="1:6" x14ac:dyDescent="0.25">
      <c r="A7" s="7">
        <f>A6+1</f>
        <v>2</v>
      </c>
      <c r="B7" s="2" t="s">
        <v>115</v>
      </c>
      <c r="C7" s="7">
        <v>155</v>
      </c>
      <c r="D7" s="7">
        <v>232</v>
      </c>
      <c r="E7" s="7">
        <v>180</v>
      </c>
      <c r="F7" s="7">
        <v>93</v>
      </c>
    </row>
    <row r="8" spans="1:6" x14ac:dyDescent="0.25">
      <c r="A8" s="7">
        <f t="shared" ref="A8:A11" si="0">A7+1</f>
        <v>3</v>
      </c>
      <c r="B8" s="2" t="s">
        <v>116</v>
      </c>
      <c r="C8" s="7">
        <v>160</v>
      </c>
      <c r="D8" s="7">
        <v>115</v>
      </c>
      <c r="E8" s="7">
        <v>205</v>
      </c>
      <c r="F8" s="7">
        <v>165</v>
      </c>
    </row>
    <row r="9" spans="1:6" x14ac:dyDescent="0.25">
      <c r="A9" s="7">
        <f t="shared" si="0"/>
        <v>4</v>
      </c>
      <c r="B9" s="2" t="s">
        <v>117</v>
      </c>
      <c r="C9" s="7">
        <v>50</v>
      </c>
      <c r="D9" s="7">
        <v>65</v>
      </c>
      <c r="E9" s="7">
        <v>120</v>
      </c>
      <c r="F9" s="7">
        <v>150</v>
      </c>
    </row>
    <row r="10" spans="1:6" x14ac:dyDescent="0.25">
      <c r="A10" s="7">
        <f t="shared" si="0"/>
        <v>5</v>
      </c>
      <c r="B10" s="2" t="s">
        <v>118</v>
      </c>
      <c r="C10" s="7">
        <v>125</v>
      </c>
      <c r="D10" s="7">
        <v>150</v>
      </c>
      <c r="E10" s="7">
        <v>225</v>
      </c>
      <c r="F10" s="7">
        <v>250</v>
      </c>
    </row>
    <row r="11" spans="1:6" x14ac:dyDescent="0.25">
      <c r="A11" s="7">
        <f t="shared" si="0"/>
        <v>6</v>
      </c>
      <c r="B11" s="2" t="s">
        <v>119</v>
      </c>
      <c r="C11" s="7">
        <v>324</v>
      </c>
      <c r="D11" s="7">
        <v>234</v>
      </c>
      <c r="E11" s="7">
        <v>427</v>
      </c>
      <c r="F11" s="7">
        <v>157</v>
      </c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ANGGREK MART</vt:lpstr>
      <vt:lpstr>UD MERPATI PUTIH</vt:lpstr>
      <vt:lpstr>PT ROHMAH</vt:lpstr>
      <vt:lpstr>PENYUSUTAN</vt:lpstr>
      <vt:lpstr>PT. GAYA AC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Farras Wahyu R</dc:creator>
  <cp:lastModifiedBy>PC-14</cp:lastModifiedBy>
  <dcterms:created xsi:type="dcterms:W3CDTF">2025-06-16T02:28:15Z</dcterms:created>
  <dcterms:modified xsi:type="dcterms:W3CDTF">2025-06-16T05:51:47Z</dcterms:modified>
</cp:coreProperties>
</file>