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farrm_uw_edu/Documents/Projects/Puffins/data/"/>
    </mc:Choice>
  </mc:AlternateContent>
  <xr:revisionPtr revIDLastSave="2200" documentId="8_{A3299FAB-ED86-5648-B99F-396AB456B6AC}" xr6:coauthVersionLast="47" xr6:coauthVersionMax="47" xr10:uidLastSave="{E4D89EB6-546D-7540-8009-A7A479ACE125}"/>
  <bookViews>
    <workbookView xWindow="0" yWindow="740" windowWidth="30240" windowHeight="18900" xr2:uid="{D0CCC8D7-AF82-954F-9C67-EF4E6C676F54}"/>
  </bookViews>
  <sheets>
    <sheet name="Aleutians" sheetId="1" r:id="rId1"/>
    <sheet name="California Current" sheetId="3" r:id="rId2"/>
    <sheet name="Chukchi Sea" sheetId="4" r:id="rId3"/>
    <sheet name="East Bering Sea" sheetId="5" r:id="rId4"/>
    <sheet name="Gulf of Alask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6" i="1" l="1"/>
  <c r="J99" i="1"/>
  <c r="M99" i="1"/>
  <c r="N99" i="1" s="1"/>
  <c r="M50" i="1"/>
  <c r="N50" i="1" s="1"/>
  <c r="J94" i="1"/>
  <c r="J95" i="1"/>
  <c r="P43" i="1"/>
  <c r="N43" i="1"/>
  <c r="P38" i="1"/>
  <c r="P39" i="1"/>
  <c r="P40" i="1"/>
  <c r="N38" i="1"/>
  <c r="N39" i="1"/>
  <c r="N40" i="1"/>
  <c r="N41" i="1"/>
  <c r="J31" i="1"/>
  <c r="S87" i="1"/>
  <c r="L29" i="1"/>
  <c r="J81" i="1"/>
  <c r="P81" i="1"/>
  <c r="P29" i="1"/>
  <c r="N81" i="1"/>
  <c r="J71" i="1"/>
  <c r="L71" i="1"/>
  <c r="N71" i="1"/>
  <c r="P71" i="1"/>
  <c r="J4" i="1"/>
  <c r="J67" i="1"/>
  <c r="J68" i="1"/>
  <c r="J118" i="1"/>
  <c r="J20" i="1"/>
  <c r="J69" i="1"/>
  <c r="J70" i="1"/>
  <c r="J72" i="1"/>
  <c r="J73" i="1"/>
  <c r="J21" i="1"/>
  <c r="J22" i="1"/>
  <c r="J74" i="1"/>
  <c r="J75" i="1"/>
  <c r="J79" i="1"/>
  <c r="J26" i="1"/>
  <c r="J80" i="1"/>
  <c r="J120" i="1"/>
  <c r="J27" i="1"/>
  <c r="J29" i="1"/>
  <c r="J82" i="1"/>
  <c r="J83" i="1"/>
  <c r="J84" i="1"/>
  <c r="J85" i="1"/>
  <c r="J86" i="1"/>
  <c r="J87" i="1"/>
  <c r="J33" i="1"/>
  <c r="J121" i="1"/>
  <c r="J88" i="1"/>
  <c r="J122" i="1"/>
  <c r="J89" i="1"/>
  <c r="J36" i="1"/>
  <c r="J41" i="1"/>
  <c r="J90" i="1"/>
  <c r="J44" i="1"/>
  <c r="J45" i="1"/>
  <c r="J46" i="1"/>
  <c r="J123" i="1"/>
  <c r="J91" i="1"/>
  <c r="J124" i="1"/>
  <c r="J92" i="1"/>
  <c r="J47" i="1"/>
  <c r="J125" i="1"/>
  <c r="J48" i="1"/>
  <c r="J49" i="1"/>
  <c r="J96" i="1"/>
  <c r="J97" i="1"/>
  <c r="J98" i="1"/>
  <c r="J50" i="1"/>
  <c r="J100" i="1"/>
  <c r="J54" i="1"/>
  <c r="J103" i="1"/>
  <c r="J55" i="1"/>
  <c r="J126" i="1"/>
  <c r="J104" i="1"/>
  <c r="J105" i="1"/>
  <c r="J2" i="1"/>
  <c r="J57" i="1"/>
  <c r="J128" i="1"/>
  <c r="N58" i="1"/>
  <c r="N5" i="1"/>
  <c r="N59" i="1"/>
  <c r="N60" i="1"/>
  <c r="N6" i="1"/>
  <c r="N7" i="1"/>
  <c r="N129" i="1"/>
  <c r="N61" i="1"/>
  <c r="N108" i="1"/>
  <c r="N109" i="1"/>
  <c r="N110" i="1"/>
  <c r="N62" i="1"/>
  <c r="N63" i="1"/>
  <c r="N3" i="1"/>
  <c r="N8" i="1"/>
  <c r="N9" i="1"/>
  <c r="N111" i="1"/>
  <c r="N112" i="1"/>
  <c r="N10" i="1"/>
  <c r="N113" i="1"/>
  <c r="N114" i="1"/>
  <c r="N11" i="1"/>
  <c r="N12" i="1"/>
  <c r="N115" i="1"/>
  <c r="N64" i="1"/>
  <c r="N65" i="1"/>
  <c r="N116" i="1"/>
  <c r="N117" i="1"/>
  <c r="N13" i="1"/>
  <c r="N14" i="1"/>
  <c r="N66" i="1"/>
  <c r="N15" i="1"/>
  <c r="N16" i="1"/>
  <c r="N17" i="1"/>
  <c r="N18" i="1"/>
  <c r="N19" i="1"/>
  <c r="N4" i="1"/>
  <c r="N67" i="1"/>
  <c r="N68" i="1"/>
  <c r="N118" i="1"/>
  <c r="N20" i="1"/>
  <c r="N69" i="1"/>
  <c r="N70" i="1"/>
  <c r="N72" i="1"/>
  <c r="N73" i="1"/>
  <c r="N21" i="1"/>
  <c r="N22" i="1"/>
  <c r="N74" i="1"/>
  <c r="N75" i="1"/>
  <c r="N23" i="1"/>
  <c r="N119" i="1"/>
  <c r="N79" i="1"/>
  <c r="N26" i="1"/>
  <c r="N80" i="1"/>
  <c r="N120" i="1"/>
  <c r="N27" i="1"/>
  <c r="N28" i="1"/>
  <c r="N29" i="1"/>
  <c r="N82" i="1"/>
  <c r="N83" i="1"/>
  <c r="N84" i="1"/>
  <c r="N30" i="1"/>
  <c r="N85" i="1"/>
  <c r="N87" i="1"/>
  <c r="N31" i="1"/>
  <c r="N32" i="1"/>
  <c r="N33" i="1"/>
  <c r="N121" i="1"/>
  <c r="N88" i="1"/>
  <c r="N122" i="1"/>
  <c r="N34" i="1"/>
  <c r="N35" i="1"/>
  <c r="N89" i="1"/>
  <c r="N36" i="1"/>
  <c r="N37" i="1"/>
  <c r="N90" i="1"/>
  <c r="N42" i="1"/>
  <c r="N44" i="1"/>
  <c r="N45" i="1"/>
  <c r="N46" i="1"/>
  <c r="N123" i="1"/>
  <c r="N91" i="1"/>
  <c r="N124" i="1"/>
  <c r="N92" i="1"/>
  <c r="N93" i="1"/>
  <c r="N94" i="1"/>
  <c r="N95" i="1"/>
  <c r="N47" i="1"/>
  <c r="N125" i="1"/>
  <c r="N48" i="1"/>
  <c r="N49" i="1"/>
  <c r="N96" i="1"/>
  <c r="N97" i="1"/>
  <c r="N98" i="1"/>
  <c r="N51" i="1"/>
  <c r="N52" i="1"/>
  <c r="N53" i="1"/>
  <c r="N100" i="1"/>
  <c r="N101" i="1"/>
  <c r="N54" i="1"/>
  <c r="N102" i="1"/>
  <c r="N103" i="1"/>
  <c r="N55" i="1"/>
  <c r="N126" i="1"/>
  <c r="N104" i="1"/>
  <c r="N105" i="1"/>
  <c r="N106" i="1"/>
  <c r="N127" i="1"/>
  <c r="N107" i="1"/>
  <c r="N56" i="1"/>
  <c r="N2" i="1"/>
  <c r="N57" i="1"/>
  <c r="N128" i="1"/>
  <c r="P5" i="1"/>
  <c r="P59" i="1"/>
  <c r="P60" i="1"/>
  <c r="P6" i="1"/>
  <c r="P7" i="1"/>
  <c r="P129" i="1"/>
  <c r="P61" i="1"/>
  <c r="P108" i="1"/>
  <c r="P109" i="1"/>
  <c r="P110" i="1"/>
  <c r="P62" i="1"/>
  <c r="P63" i="1"/>
  <c r="P3" i="1"/>
  <c r="P8" i="1"/>
  <c r="P9" i="1"/>
  <c r="P111" i="1"/>
  <c r="P112" i="1"/>
  <c r="P10" i="1"/>
  <c r="P113" i="1"/>
  <c r="P114" i="1"/>
  <c r="P11" i="1"/>
  <c r="P12" i="1"/>
  <c r="P115" i="1"/>
  <c r="P64" i="1"/>
  <c r="P65" i="1"/>
  <c r="P116" i="1"/>
  <c r="P117" i="1"/>
  <c r="P13" i="1"/>
  <c r="P14" i="1"/>
  <c r="P66" i="1"/>
  <c r="P15" i="1"/>
  <c r="P16" i="1"/>
  <c r="P17" i="1"/>
  <c r="P18" i="1"/>
  <c r="P19" i="1"/>
  <c r="P4" i="1"/>
  <c r="P67" i="1"/>
  <c r="P68" i="1"/>
  <c r="P118" i="1"/>
  <c r="P20" i="1"/>
  <c r="P69" i="1"/>
  <c r="P70" i="1"/>
  <c r="P72" i="1"/>
  <c r="P73" i="1"/>
  <c r="P21" i="1"/>
  <c r="P22" i="1"/>
  <c r="P74" i="1"/>
  <c r="P75" i="1"/>
  <c r="P23" i="1"/>
  <c r="P119" i="1"/>
  <c r="P79" i="1"/>
  <c r="P26" i="1"/>
  <c r="P80" i="1"/>
  <c r="P120" i="1"/>
  <c r="P27" i="1"/>
  <c r="P28" i="1"/>
  <c r="P82" i="1"/>
  <c r="P83" i="1"/>
  <c r="P84" i="1"/>
  <c r="P30" i="1"/>
  <c r="P85" i="1"/>
  <c r="P86" i="1"/>
  <c r="P87" i="1"/>
  <c r="P31" i="1"/>
  <c r="P32" i="1"/>
  <c r="P33" i="1"/>
  <c r="P121" i="1"/>
  <c r="P88" i="1"/>
  <c r="P122" i="1"/>
  <c r="P34" i="1"/>
  <c r="P35" i="1"/>
  <c r="P89" i="1"/>
  <c r="P36" i="1"/>
  <c r="P37" i="1"/>
  <c r="P41" i="1"/>
  <c r="P90" i="1"/>
  <c r="P42" i="1"/>
  <c r="P44" i="1"/>
  <c r="P45" i="1"/>
  <c r="P46" i="1"/>
  <c r="P123" i="1"/>
  <c r="P91" i="1"/>
  <c r="P124" i="1"/>
  <c r="P92" i="1"/>
  <c r="P93" i="1"/>
  <c r="P94" i="1"/>
  <c r="P95" i="1"/>
  <c r="P47" i="1"/>
  <c r="P125" i="1"/>
  <c r="P48" i="1"/>
  <c r="P49" i="1"/>
  <c r="P96" i="1"/>
  <c r="P97" i="1"/>
  <c r="P98" i="1"/>
  <c r="P50" i="1"/>
  <c r="P51" i="1"/>
  <c r="P52" i="1"/>
  <c r="P53" i="1"/>
  <c r="P99" i="1"/>
  <c r="P100" i="1"/>
  <c r="P101" i="1"/>
  <c r="P54" i="1"/>
  <c r="P102" i="1"/>
  <c r="P103" i="1"/>
  <c r="P55" i="1"/>
  <c r="P126" i="1"/>
  <c r="P104" i="1"/>
  <c r="P105" i="1"/>
  <c r="P106" i="1"/>
  <c r="P127" i="1"/>
  <c r="P107" i="1"/>
  <c r="P56" i="1"/>
  <c r="P2" i="1"/>
  <c r="P57" i="1"/>
  <c r="P128" i="1"/>
  <c r="P58" i="1"/>
  <c r="L58" i="1"/>
  <c r="L116" i="1"/>
  <c r="L11" i="1" l="1"/>
  <c r="L59" i="1"/>
  <c r="L60" i="1"/>
  <c r="L61" i="1"/>
  <c r="L108" i="1"/>
  <c r="L109" i="1"/>
  <c r="L110" i="1"/>
  <c r="L62" i="1"/>
  <c r="L63" i="1"/>
  <c r="L3" i="1"/>
  <c r="L8" i="1"/>
  <c r="L9" i="1"/>
  <c r="L111" i="1"/>
  <c r="L112" i="1"/>
  <c r="L113" i="1"/>
  <c r="L114" i="1"/>
  <c r="L12" i="1"/>
  <c r="L115" i="1"/>
  <c r="L64" i="1"/>
  <c r="L65" i="1"/>
  <c r="L117" i="1"/>
  <c r="L13" i="1"/>
  <c r="L14" i="1"/>
  <c r="L16" i="1"/>
  <c r="L4" i="1"/>
  <c r="L67" i="1"/>
  <c r="L68" i="1"/>
  <c r="L118" i="1"/>
  <c r="L20" i="1"/>
  <c r="L69" i="1"/>
  <c r="L70" i="1"/>
  <c r="L72" i="1"/>
  <c r="L73" i="1"/>
  <c r="L21" i="1"/>
  <c r="L22" i="1"/>
  <c r="L74" i="1"/>
  <c r="L75" i="1"/>
  <c r="L119" i="1"/>
  <c r="L79" i="1"/>
  <c r="L26" i="1"/>
  <c r="L80" i="1"/>
  <c r="L120" i="1"/>
  <c r="L27" i="1"/>
  <c r="L28" i="1"/>
  <c r="L87" i="1"/>
  <c r="L31" i="1"/>
  <c r="L33" i="1"/>
  <c r="L121" i="1"/>
  <c r="L88" i="1"/>
  <c r="L122" i="1"/>
  <c r="L89" i="1"/>
  <c r="L36" i="1"/>
  <c r="L41" i="1"/>
  <c r="L90" i="1"/>
  <c r="L44" i="1"/>
  <c r="L45" i="1"/>
  <c r="L46" i="1"/>
  <c r="L123" i="1"/>
  <c r="L91" i="1"/>
  <c r="L124" i="1"/>
  <c r="L92" i="1"/>
  <c r="L94" i="1"/>
  <c r="L95" i="1"/>
  <c r="L47" i="1"/>
  <c r="L125" i="1"/>
  <c r="L48" i="1"/>
  <c r="L49" i="1"/>
  <c r="L96" i="1"/>
  <c r="L97" i="1"/>
  <c r="L98" i="1"/>
  <c r="L50" i="1"/>
  <c r="L99" i="1"/>
  <c r="L100" i="1"/>
  <c r="L54" i="1"/>
  <c r="L103" i="1"/>
  <c r="L55" i="1"/>
  <c r="L126" i="1"/>
  <c r="L104" i="1"/>
  <c r="L105" i="1"/>
  <c r="L2" i="1"/>
  <c r="L57" i="1"/>
  <c r="L128" i="1"/>
  <c r="S112" i="1"/>
  <c r="R60" i="1" l="1"/>
  <c r="S60" i="1"/>
  <c r="S58" i="1"/>
</calcChain>
</file>

<file path=xl/sharedStrings.xml><?xml version="1.0" encoding="utf-8"?>
<sst xmlns="http://schemas.openxmlformats.org/spreadsheetml/2006/main" count="803" uniqueCount="308">
  <si>
    <t>Island</t>
  </si>
  <si>
    <t>Attu</t>
  </si>
  <si>
    <t>Agattu</t>
  </si>
  <si>
    <t>Alaid</t>
  </si>
  <si>
    <t>Nizki</t>
  </si>
  <si>
    <t>Shemya</t>
  </si>
  <si>
    <t>Buldir</t>
  </si>
  <si>
    <t>Kiska</t>
  </si>
  <si>
    <t>Segula</t>
  </si>
  <si>
    <t>Khvostof</t>
  </si>
  <si>
    <t>Pyramid</t>
  </si>
  <si>
    <t>Tomfredof</t>
  </si>
  <si>
    <t>Davidof</t>
  </si>
  <si>
    <t>Rat</t>
  </si>
  <si>
    <t>Amchitka</t>
  </si>
  <si>
    <t>Semisopochnoi</t>
  </si>
  <si>
    <t>Kavalga</t>
  </si>
  <si>
    <t>Ogliuga</t>
  </si>
  <si>
    <t>Egg</t>
  </si>
  <si>
    <t>Tag</t>
  </si>
  <si>
    <t>Ugidak</t>
  </si>
  <si>
    <t>Skagul</t>
  </si>
  <si>
    <t>Gareloi</t>
  </si>
  <si>
    <t>Gramp</t>
  </si>
  <si>
    <t>Ilak</t>
  </si>
  <si>
    <t>Tidgituk</t>
  </si>
  <si>
    <t>Whip</t>
  </si>
  <si>
    <t>Castle</t>
  </si>
  <si>
    <t>Bobrof</t>
  </si>
  <si>
    <t>Adak</t>
  </si>
  <si>
    <t>Crone</t>
  </si>
  <si>
    <t>Kagalaska</t>
  </si>
  <si>
    <t>Silak</t>
  </si>
  <si>
    <t>Umak</t>
  </si>
  <si>
    <t>Great Sitkin</t>
  </si>
  <si>
    <t>Aziak</t>
  </si>
  <si>
    <t>Asuksak</t>
  </si>
  <si>
    <t>Kanu</t>
  </si>
  <si>
    <t>Igitkin</t>
  </si>
  <si>
    <t>Chugul</t>
  </si>
  <si>
    <t>Tagalak</t>
  </si>
  <si>
    <t>Oglodak</t>
  </si>
  <si>
    <t>Kasatochi</t>
  </si>
  <si>
    <t>Atka</t>
  </si>
  <si>
    <t>Koniuji</t>
  </si>
  <si>
    <t>Salt</t>
  </si>
  <si>
    <t>Sagchudak</t>
  </si>
  <si>
    <t>Amtegis</t>
  </si>
  <si>
    <t>Amlia</t>
  </si>
  <si>
    <t>Seguam</t>
  </si>
  <si>
    <t>Amukta</t>
  </si>
  <si>
    <t>Chagulak</t>
  </si>
  <si>
    <t>Herbert</t>
  </si>
  <si>
    <t>Carlisle</t>
  </si>
  <si>
    <t>Uliaga</t>
  </si>
  <si>
    <t>Kagamil</t>
  </si>
  <si>
    <t>Adugak</t>
  </si>
  <si>
    <t>Vsevidof</t>
  </si>
  <si>
    <t>Ogchul</t>
  </si>
  <si>
    <t>Kigul</t>
  </si>
  <si>
    <t>Bogoslof</t>
  </si>
  <si>
    <t>Dushkot</t>
  </si>
  <si>
    <t>Ogangen</t>
  </si>
  <si>
    <t>Peter</t>
  </si>
  <si>
    <t>Wilsow</t>
  </si>
  <si>
    <t>Emerald</t>
  </si>
  <si>
    <t>Pustoi</t>
  </si>
  <si>
    <t>Rootok</t>
  </si>
  <si>
    <t>Akutan</t>
  </si>
  <si>
    <t>Puffin</t>
  </si>
  <si>
    <t>Poa</t>
  </si>
  <si>
    <t>Tangik</t>
  </si>
  <si>
    <t>Derbin</t>
  </si>
  <si>
    <t>Tigalda</t>
  </si>
  <si>
    <t>Kaligagan</t>
  </si>
  <si>
    <t>Aiktak</t>
  </si>
  <si>
    <t>Ugamak</t>
  </si>
  <si>
    <t>USFWS 2021</t>
  </si>
  <si>
    <t>Byrd Colony Size</t>
  </si>
  <si>
    <t>Island Area</t>
  </si>
  <si>
    <t>Sampling Area</t>
  </si>
  <si>
    <t>Island Mapped?</t>
  </si>
  <si>
    <t>No</t>
  </si>
  <si>
    <t>Yes</t>
  </si>
  <si>
    <t>Gibson</t>
  </si>
  <si>
    <t>Kateekuk</t>
  </si>
  <si>
    <t>Midun</t>
  </si>
  <si>
    <t>St. Lazaria</t>
  </si>
  <si>
    <t>Haida</t>
  </si>
  <si>
    <t>Gwaii</t>
  </si>
  <si>
    <t>Solander Island</t>
  </si>
  <si>
    <t>Scott Islands</t>
  </si>
  <si>
    <t>East Amatuli</t>
  </si>
  <si>
    <t>Triangle</t>
  </si>
  <si>
    <t>Suklik Island</t>
  </si>
  <si>
    <t>Amagat</t>
  </si>
  <si>
    <t>Habitat Information</t>
  </si>
  <si>
    <t>Perimeter</t>
  </si>
  <si>
    <t>Colony Catalog</t>
  </si>
  <si>
    <t>AMNWR Colony Catalog</t>
  </si>
  <si>
    <t>Beringian Colony Catalog</t>
  </si>
  <si>
    <t>Recorded Island Area (Ha)</t>
  </si>
  <si>
    <t>Derived Island Area</t>
  </si>
  <si>
    <t>Sampling Intensity</t>
  </si>
  <si>
    <t>Sampling Types</t>
  </si>
  <si>
    <t>Sampling Type</t>
  </si>
  <si>
    <t>Cape Lisburne</t>
  </si>
  <si>
    <t>Annual</t>
  </si>
  <si>
    <t>Chowiet Island</t>
  </si>
  <si>
    <t>St. Paul Island</t>
  </si>
  <si>
    <t>St. George Island</t>
  </si>
  <si>
    <t>sufficient soil on steep slopes and clifftops </t>
  </si>
  <si>
    <t>Non-abundance sampling</t>
  </si>
  <si>
    <t>Other burrow species</t>
  </si>
  <si>
    <t>Plot-counts</t>
  </si>
  <si>
    <t>Triennial?</t>
  </si>
  <si>
    <t>Every 5-10 years</t>
  </si>
  <si>
    <t>Biennial?</t>
  </si>
  <si>
    <t>Every five years?</t>
  </si>
  <si>
    <t>Bodelteh Islands (East) </t>
  </si>
  <si>
    <t>(1982) </t>
  </si>
  <si>
    <t>Bodelteh Islands (Middle &amp; West) </t>
  </si>
  <si>
    <t>Cake Rock </t>
  </si>
  <si>
    <t>Cakesosta </t>
  </si>
  <si>
    <t>Carroll Island </t>
  </si>
  <si>
    <t>Dhuoyautzachtahl (Petrel Rock) </t>
  </si>
  <si>
    <t>Dohodaaluh </t>
  </si>
  <si>
    <t>(1907) </t>
  </si>
  <si>
    <t>Hand Rock </t>
  </si>
  <si>
    <t>(1915) </t>
  </si>
  <si>
    <t>Jagged Island (Wishalooth, Bald Is.) </t>
  </si>
  <si>
    <t>James Island </t>
  </si>
  <si>
    <t>Kochaauh </t>
  </si>
  <si>
    <t>Seal Rock </t>
  </si>
  <si>
    <t>(1981) </t>
  </si>
  <si>
    <t>Silver Sides </t>
  </si>
  <si>
    <t>Table Rock </t>
  </si>
  <si>
    <t>(1978) </t>
  </si>
  <si>
    <t>Tatoosh Island </t>
  </si>
  <si>
    <t>Unnamed Rock 1 </t>
  </si>
  <si>
    <t>?(1978) </t>
  </si>
  <si>
    <t>Unnamed Rock 2 </t>
  </si>
  <si>
    <t>?(1982) </t>
  </si>
  <si>
    <t>White Rock </t>
  </si>
  <si>
    <t>Erin’s Bride </t>
  </si>
  <si>
    <t>Grenville Arch </t>
  </si>
  <si>
    <t>Grenville Pillar </t>
  </si>
  <si>
    <t>(1980) </t>
  </si>
  <si>
    <t>Point Grenville Cliffs </t>
  </si>
  <si>
    <t>?(1980) </t>
  </si>
  <si>
    <t>Puffin Rock (Erin) </t>
  </si>
  <si>
    <t>Willoughby Rock </t>
  </si>
  <si>
    <t>Smith Island </t>
  </si>
  <si>
    <t>Alexander Island </t>
  </si>
  <si>
    <t>Destruction Island </t>
  </si>
  <si>
    <t>Ghost Rock </t>
  </si>
  <si>
    <t>?(1981) </t>
  </si>
  <si>
    <t>Half Round Rock </t>
  </si>
  <si>
    <t>Protection Island </t>
  </si>
  <si>
    <t>Rounded Island </t>
  </si>
  <si>
    <t>Bare Island </t>
  </si>
  <si>
    <t>Bird Rocks </t>
  </si>
  <si>
    <t>(1984) </t>
  </si>
  <si>
    <t>Castle Island </t>
  </si>
  <si>
    <t>(1928) </t>
  </si>
  <si>
    <t>Colville Island </t>
  </si>
  <si>
    <t>Flattop Island </t>
  </si>
  <si>
    <t>(1949) </t>
  </si>
  <si>
    <t>Hall Island </t>
  </si>
  <si>
    <t>(1990) </t>
  </si>
  <si>
    <t>Matia Island </t>
  </si>
  <si>
    <t>Puffin Island </t>
  </si>
  <si>
    <t>Skipjack Island </t>
  </si>
  <si>
    <t>(1936) </t>
  </si>
  <si>
    <t>South Peapod </t>
  </si>
  <si>
    <t>Sucia Islands </t>
  </si>
  <si>
    <t>(1886) </t>
  </si>
  <si>
    <t>Viti Rocks </t>
  </si>
  <si>
    <t>(1970s) </t>
  </si>
  <si>
    <t>Williamson Rocks </t>
  </si>
  <si>
    <t>(1985) </t>
  </si>
  <si>
    <t>Hanson &amp; Wiles 2015</t>
  </si>
  <si>
    <t>Occupied</t>
  </si>
  <si>
    <t>Index plots, 1-m quadrats, 2.5-m circle plots</t>
  </si>
  <si>
    <t>2018, 2022</t>
  </si>
  <si>
    <t>Index plots</t>
  </si>
  <si>
    <t>Index plots (5), 1-m quadrats, 2.5-m circle plots</t>
  </si>
  <si>
    <t>2019, 2022</t>
  </si>
  <si>
    <t>1-m quadrats, 2.5-m circle plots</t>
  </si>
  <si>
    <t>2018, 2019, 2021</t>
  </si>
  <si>
    <t>Index plots (6), 1-m quardrats</t>
  </si>
  <si>
    <t>2019, 2021</t>
  </si>
  <si>
    <t>1-m quardrats</t>
  </si>
  <si>
    <t>Time-lapse, index plots</t>
  </si>
  <si>
    <t>1-m quadrats</t>
  </si>
  <si>
    <t>Middleton Island</t>
  </si>
  <si>
    <t>Skiff-counts</t>
  </si>
  <si>
    <t>TUPU scatted with minimal in accessible areas</t>
  </si>
  <si>
    <t>TUPU mostly on Akutan Point</t>
  </si>
  <si>
    <t>Longitude</t>
  </si>
  <si>
    <t>Latitude</t>
  </si>
  <si>
    <t>Recorded Shoreline (mi)</t>
  </si>
  <si>
    <t>Small Island w/ &lt; 200 individuals</t>
  </si>
  <si>
    <t>No good landing places on the island</t>
  </si>
  <si>
    <t>No suitable landing</t>
  </si>
  <si>
    <t>Derived Island Area (Ha)</t>
  </si>
  <si>
    <t>Derived Island Area (Acres)</t>
  </si>
  <si>
    <t>Recorded Island Area (A)</t>
  </si>
  <si>
    <t>Akun_North_Island</t>
  </si>
  <si>
    <t>Adokt_Baby</t>
  </si>
  <si>
    <t>Auklet_Baby</t>
  </si>
  <si>
    <t>Excelsior_Baby</t>
  </si>
  <si>
    <t>Perimeter (nearly 75% of island)</t>
  </si>
  <si>
    <t>Rock off of Bogoslof</t>
  </si>
  <si>
    <t>Small rock w/ few birds</t>
  </si>
  <si>
    <t>No Puffins and large island</t>
  </si>
  <si>
    <t>Low puffins and steep elevation</t>
  </si>
  <si>
    <t>Notes</t>
  </si>
  <si>
    <t>Not to be confused w/ Hogg Island; no Puffins and small area</t>
  </si>
  <si>
    <t>Low puffins and large island</t>
  </si>
  <si>
    <t>Island Group</t>
  </si>
  <si>
    <t>Delarof</t>
  </si>
  <si>
    <t>Western Andreanof</t>
  </si>
  <si>
    <t>Four Mountains</t>
  </si>
  <si>
    <t>Too large an island for number of TUPU</t>
  </si>
  <si>
    <t>Fox</t>
  </si>
  <si>
    <t>Kaligagan_Islets_3</t>
  </si>
  <si>
    <t>Kaligagan_Islets_4</t>
  </si>
  <si>
    <t>Kaligagan_Islets_5</t>
  </si>
  <si>
    <t>Kaligagan_Islets_6</t>
  </si>
  <si>
    <t>No landing</t>
  </si>
  <si>
    <t>Series of small rocks</t>
  </si>
  <si>
    <t>Three rocky stacks. Too steep to climb.</t>
  </si>
  <si>
    <t>Deceit Point may be small enough an area to subsample</t>
  </si>
  <si>
    <t>Low puffin numbers</t>
  </si>
  <si>
    <t>Not listed in any database, but no TUPU recorded in 1980 report</t>
  </si>
  <si>
    <t>Too large an island to be subsampled</t>
  </si>
  <si>
    <t>Eastern Andreanof</t>
  </si>
  <si>
    <t>Not to be confused with the island near Kodiak</t>
  </si>
  <si>
    <t>Koschekt_Baby</t>
  </si>
  <si>
    <t>TUPU nesting on perimeter of island</t>
  </si>
  <si>
    <t>Egg_Fox</t>
  </si>
  <si>
    <t>Egg_Delarof</t>
  </si>
  <si>
    <t>Near</t>
  </si>
  <si>
    <t>Semichi</t>
  </si>
  <si>
    <t>Hog_Fox</t>
  </si>
  <si>
    <t>May be too steep to sample</t>
  </si>
  <si>
    <t>Not listed in any database, but no TUPU recorded in Byrd etal 2005</t>
  </si>
  <si>
    <t>Round_Andreanof</t>
  </si>
  <si>
    <t>Round_Fox</t>
  </si>
  <si>
    <t>Too steep and too few TUPU</t>
  </si>
  <si>
    <t>Airforce base on island</t>
  </si>
  <si>
    <t>Elevation is too steep to subsample. 1980 estimate was 6000</t>
  </si>
  <si>
    <t>Too few TUPU</t>
  </si>
  <si>
    <t>Tagadak_Box</t>
  </si>
  <si>
    <t>Large island and few TUPU</t>
  </si>
  <si>
    <t>Mislabeled in datasets, too few TUPU</t>
  </si>
  <si>
    <t>Kigul_Islet_1</t>
  </si>
  <si>
    <t>Kigul_Islet_2</t>
  </si>
  <si>
    <t>Kigul_Islet_3</t>
  </si>
  <si>
    <t>Kigul_Islet_4</t>
  </si>
  <si>
    <t>Kigul_Islet_5</t>
  </si>
  <si>
    <t>Kigul_Islet_6</t>
  </si>
  <si>
    <t>Kigul_Islet_7</t>
  </si>
  <si>
    <t>Kigul_Islet_8</t>
  </si>
  <si>
    <t>Little_Kiska</t>
  </si>
  <si>
    <t>Little_Sitkin</t>
  </si>
  <si>
    <t>Ship_Rock</t>
  </si>
  <si>
    <t>Fire_Island</t>
  </si>
  <si>
    <t>Fenimore_Islets</t>
  </si>
  <si>
    <t>Fenimore_Rock</t>
  </si>
  <si>
    <t>Tangagm_Baby</t>
  </si>
  <si>
    <t>The_Pillars</t>
  </si>
  <si>
    <t>Basalt rocks</t>
  </si>
  <si>
    <t>Lopy Island?</t>
  </si>
  <si>
    <t>Ulak_Andreanof</t>
  </si>
  <si>
    <t>Ulak_Delarof</t>
  </si>
  <si>
    <t>TUPU scatted on iccessible cliff areas</t>
  </si>
  <si>
    <t>Chugidak</t>
  </si>
  <si>
    <t>Little_Taga</t>
  </si>
  <si>
    <t>Taga</t>
  </si>
  <si>
    <t>Taklak</t>
  </si>
  <si>
    <t>Large island and few TUPU that are iccessible</t>
  </si>
  <si>
    <t>Umk</t>
  </si>
  <si>
    <t>Ulaska</t>
  </si>
  <si>
    <t>Ulga</t>
  </si>
  <si>
    <t>Yuska</t>
  </si>
  <si>
    <t>Recorded Shoreline (km)</t>
  </si>
  <si>
    <t>Derived Shoreline (km)</t>
  </si>
  <si>
    <t>Tanginak</t>
  </si>
  <si>
    <t>Derived Shoreline (mi)</t>
  </si>
  <si>
    <t>Amatignak</t>
  </si>
  <si>
    <t>Ananiuliak</t>
  </si>
  <si>
    <t>Habitat information in 1980 marine bird report</t>
  </si>
  <si>
    <t>Island too steep?</t>
  </si>
  <si>
    <t>Ikiginak</t>
  </si>
  <si>
    <t>Tanadak_Rat</t>
  </si>
  <si>
    <t>Tanadak_Andreanof</t>
  </si>
  <si>
    <t>Subsampling</t>
  </si>
  <si>
    <t>Island Mapped</t>
  </si>
  <si>
    <t>Anagaksik</t>
  </si>
  <si>
    <t>Kanaga</t>
  </si>
  <si>
    <t>No recorded landing site</t>
  </si>
  <si>
    <t>Tanaskan_Bay</t>
  </si>
  <si>
    <t xml:space="preserve">AMNWR Colony catalog says 375000 for colony size. </t>
  </si>
  <si>
    <t>NA</t>
  </si>
  <si>
    <t>Kaligagan_Islet_1</t>
  </si>
  <si>
    <t>Kaligagan_Islet_2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</si>
</sst>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 (Body)"/>
    </font>
    <font>
      <sz val="16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mbria"/>
      <family val="1"/>
    </font>
    <font>
      <sz val="16"/>
      <color rgb="FFFF0000"/>
      <name val="Calibri"/>
      <family val="2"/>
      <scheme val="minor"/>
    </font>
    <font>
      <sz val="12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4" fillId="0" borderId="0" xfId="0" applyFont="1"/>
    <xf numFmtId="0" fontId="6" fillId="0" borderId="0" xfId="0" applyFont="1"/>
    <xf numFmtId="0" fontId="7" fillId="0" borderId="0" xfId="0" applyFont="1"/>
    <xf numFmtId="3" fontId="2" fillId="0" borderId="0" xfId="0" applyNumberFormat="1" applyFont="1"/>
    <xf numFmtId="0" fontId="2" fillId="2" borderId="0" xfId="0" applyFont="1" applyFill="1"/>
    <xf numFmtId="0" fontId="4" fillId="2" borderId="0" xfId="0" applyFont="1" applyFill="1"/>
    <xf numFmtId="0" fontId="1" fillId="0" borderId="0" xfId="0" applyFont="1" applyAlignment="1">
      <alignment wrapText="1"/>
    </xf>
    <xf numFmtId="0" fontId="2" fillId="3" borderId="0" xfId="0" applyFont="1" applyFill="1"/>
    <xf numFmtId="0" fontId="4" fillId="3" borderId="0" xfId="0" applyFont="1" applyFill="1"/>
    <xf numFmtId="0" fontId="8" fillId="4" borderId="0" xfId="0" applyFont="1" applyFill="1"/>
    <xf numFmtId="0" fontId="4" fillId="0" borderId="0" xfId="0" applyFont="1" applyFill="1"/>
    <xf numFmtId="0" fontId="2" fillId="0" borderId="0" xfId="0" applyFont="1" applyFill="1"/>
    <xf numFmtId="0" fontId="9" fillId="0" borderId="0" xfId="0" applyFont="1"/>
    <xf numFmtId="3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3A8A8-9946-D141-9E00-1FA272CDD455}">
  <dimension ref="A1:AH129"/>
  <sheetViews>
    <sheetView tabSelected="1" zoomScale="60" zoomScaleNormal="60" workbookViewId="0">
      <pane ySplit="1" topLeftCell="A48" activePane="bottomLeft" state="frozen"/>
      <selection pane="bottomLeft" activeCell="O86" sqref="O86"/>
    </sheetView>
  </sheetViews>
  <sheetFormatPr baseColWidth="10" defaultRowHeight="21" x14ac:dyDescent="0.25"/>
  <cols>
    <col min="1" max="1" width="21.1640625" style="2" customWidth="1"/>
    <col min="2" max="2" width="19.6640625" style="2" customWidth="1"/>
    <col min="3" max="4" width="27.33203125" style="2" customWidth="1"/>
    <col min="5" max="5" width="26.1640625" style="2" customWidth="1"/>
    <col min="6" max="6" width="29.6640625" style="2" customWidth="1"/>
    <col min="7" max="7" width="23" customWidth="1"/>
    <col min="8" max="8" width="20.5" style="2" customWidth="1"/>
    <col min="9" max="9" width="30.5" style="2" customWidth="1"/>
    <col min="10" max="12" width="31.83203125" style="2" customWidth="1"/>
    <col min="13" max="13" width="26.83203125" style="2" customWidth="1"/>
    <col min="14" max="16" width="23.83203125" style="2" customWidth="1"/>
    <col min="17" max="17" width="34.1640625" style="2" customWidth="1"/>
    <col min="18" max="18" width="28.6640625" style="2" customWidth="1"/>
    <col min="19" max="19" width="31.6640625" style="2" customWidth="1"/>
    <col min="20" max="20" width="23.5" style="2" customWidth="1"/>
    <col min="21" max="21" width="21.83203125" style="2" customWidth="1"/>
    <col min="22" max="22" width="25" style="2" customWidth="1"/>
    <col min="23" max="16384" width="10.83203125" style="2"/>
  </cols>
  <sheetData>
    <row r="1" spans="1:21" x14ac:dyDescent="0.25">
      <c r="A1" s="1" t="s">
        <v>0</v>
      </c>
      <c r="B1" s="2" t="s">
        <v>200</v>
      </c>
      <c r="C1" s="2" t="s">
        <v>199</v>
      </c>
      <c r="D1" s="2" t="s">
        <v>220</v>
      </c>
      <c r="E1" s="2" t="s">
        <v>103</v>
      </c>
      <c r="F1" s="2" t="s">
        <v>104</v>
      </c>
      <c r="G1" s="2" t="s">
        <v>298</v>
      </c>
      <c r="H1" s="1" t="s">
        <v>299</v>
      </c>
      <c r="I1" s="3" t="s">
        <v>207</v>
      </c>
      <c r="J1" s="3" t="s">
        <v>101</v>
      </c>
      <c r="K1" s="3" t="s">
        <v>201</v>
      </c>
      <c r="L1" s="3" t="s">
        <v>287</v>
      </c>
      <c r="M1" s="2" t="s">
        <v>206</v>
      </c>
      <c r="N1" s="2" t="s">
        <v>205</v>
      </c>
      <c r="O1" s="2" t="s">
        <v>290</v>
      </c>
      <c r="P1" s="2" t="s">
        <v>288</v>
      </c>
      <c r="Q1" s="2" t="s">
        <v>217</v>
      </c>
      <c r="R1" s="2" t="s">
        <v>99</v>
      </c>
      <c r="S1" s="2" t="s">
        <v>100</v>
      </c>
      <c r="T1" s="1" t="s">
        <v>78</v>
      </c>
      <c r="U1" s="2" t="s">
        <v>77</v>
      </c>
    </row>
    <row r="2" spans="1:21" x14ac:dyDescent="0.25">
      <c r="A2" s="1" t="s">
        <v>26</v>
      </c>
      <c r="B2" s="5">
        <v>51.661209999999997</v>
      </c>
      <c r="C2" s="5">
        <v>-178.05600000000001</v>
      </c>
      <c r="D2" s="2" t="s">
        <v>222</v>
      </c>
      <c r="G2" s="13" t="s">
        <v>83</v>
      </c>
      <c r="H2" s="13" t="s">
        <v>83</v>
      </c>
      <c r="J2" s="6">
        <f>0.404686*I2</f>
        <v>0</v>
      </c>
      <c r="L2" s="2">
        <f>K2*1.60934</f>
        <v>0</v>
      </c>
      <c r="M2" s="2">
        <v>21.67</v>
      </c>
      <c r="N2" s="2">
        <f t="shared" ref="N2:N23" si="0">0.404686*M2</f>
        <v>8.7695456200000006</v>
      </c>
      <c r="O2" s="2">
        <v>0.9</v>
      </c>
      <c r="P2" s="2">
        <f t="shared" ref="P2:P23" si="1">O2*1.60934</f>
        <v>1.4484060000000001</v>
      </c>
      <c r="Q2" s="2" t="s">
        <v>253</v>
      </c>
      <c r="R2" s="2">
        <v>200</v>
      </c>
      <c r="S2" s="2">
        <v>200</v>
      </c>
      <c r="T2" s="1">
        <v>200</v>
      </c>
    </row>
    <row r="3" spans="1:21" x14ac:dyDescent="0.25">
      <c r="A3" s="1" t="s">
        <v>300</v>
      </c>
      <c r="B3" s="5">
        <v>51.852969999999999</v>
      </c>
      <c r="C3" s="5">
        <v>-175.89018999999999</v>
      </c>
      <c r="D3" s="2" t="s">
        <v>222</v>
      </c>
      <c r="G3" s="13" t="s">
        <v>83</v>
      </c>
      <c r="H3" s="13" t="s">
        <v>83</v>
      </c>
      <c r="J3" s="2">
        <v>41.3</v>
      </c>
      <c r="K3" s="2">
        <v>3.3</v>
      </c>
      <c r="L3" s="2">
        <f>K3*1.60934</f>
        <v>5.3108219999999999</v>
      </c>
      <c r="N3" s="2">
        <f t="shared" si="0"/>
        <v>0</v>
      </c>
      <c r="P3" s="2">
        <f t="shared" si="1"/>
        <v>0</v>
      </c>
      <c r="R3" s="2">
        <v>241</v>
      </c>
      <c r="S3" s="2">
        <v>241</v>
      </c>
      <c r="T3" s="1">
        <v>241</v>
      </c>
    </row>
    <row r="4" spans="1:21" x14ac:dyDescent="0.25">
      <c r="A4" s="1" t="s">
        <v>269</v>
      </c>
      <c r="B4" s="5">
        <v>51.966189999999997</v>
      </c>
      <c r="C4" s="5">
        <v>-175.63437999999999</v>
      </c>
      <c r="D4" s="2" t="s">
        <v>222</v>
      </c>
      <c r="G4" s="13" t="s">
        <v>83</v>
      </c>
      <c r="H4" s="13" t="s">
        <v>83</v>
      </c>
      <c r="J4" s="11">
        <f>0.404686*I4</f>
        <v>0</v>
      </c>
      <c r="K4" s="10"/>
      <c r="L4" s="10">
        <f>K4*1.60934</f>
        <v>0</v>
      </c>
      <c r="N4" s="2">
        <f t="shared" si="0"/>
        <v>0</v>
      </c>
      <c r="P4" s="2">
        <f t="shared" si="1"/>
        <v>0</v>
      </c>
      <c r="R4" s="1">
        <v>1248</v>
      </c>
      <c r="S4" s="2">
        <v>1248</v>
      </c>
      <c r="T4" s="1">
        <v>1248</v>
      </c>
    </row>
    <row r="5" spans="1:21" x14ac:dyDescent="0.25">
      <c r="A5" s="1" t="s">
        <v>209</v>
      </c>
      <c r="B5" s="2">
        <v>53.98536</v>
      </c>
      <c r="C5" s="2">
        <v>-166.06214</v>
      </c>
      <c r="D5" s="2" t="s">
        <v>225</v>
      </c>
      <c r="F5" s="2" t="s">
        <v>196</v>
      </c>
      <c r="G5" s="13" t="s">
        <v>83</v>
      </c>
      <c r="H5" s="13" t="s">
        <v>83</v>
      </c>
      <c r="J5" s="2">
        <v>11.2</v>
      </c>
      <c r="L5" s="2">
        <v>1.3</v>
      </c>
      <c r="N5" s="2">
        <f t="shared" si="0"/>
        <v>0</v>
      </c>
      <c r="P5" s="2">
        <f t="shared" si="1"/>
        <v>0</v>
      </c>
      <c r="R5" s="1">
        <v>25492</v>
      </c>
      <c r="S5" s="1">
        <v>25492</v>
      </c>
      <c r="T5" s="1">
        <v>25492</v>
      </c>
    </row>
    <row r="6" spans="1:21" ht="22" x14ac:dyDescent="0.25">
      <c r="A6" s="1" t="s">
        <v>75</v>
      </c>
      <c r="B6" s="5">
        <v>54.186500000000002</v>
      </c>
      <c r="C6" s="5">
        <v>-164.83072000000001</v>
      </c>
      <c r="D6" s="5" t="s">
        <v>225</v>
      </c>
      <c r="E6" s="2" t="s">
        <v>107</v>
      </c>
      <c r="F6" s="2" t="s">
        <v>183</v>
      </c>
      <c r="G6" s="13" t="s">
        <v>83</v>
      </c>
      <c r="H6" s="13" t="s">
        <v>83</v>
      </c>
      <c r="J6" s="2">
        <v>155.4</v>
      </c>
      <c r="L6" s="2">
        <v>7.27</v>
      </c>
      <c r="M6" s="2">
        <v>348.4</v>
      </c>
      <c r="N6" s="2">
        <f t="shared" si="0"/>
        <v>140.99260239999998</v>
      </c>
      <c r="O6" s="2">
        <v>4.3</v>
      </c>
      <c r="P6" s="2">
        <f t="shared" si="1"/>
        <v>6.9201619999999995</v>
      </c>
      <c r="R6" s="2">
        <v>102428</v>
      </c>
      <c r="S6" s="2">
        <v>102428</v>
      </c>
      <c r="T6" s="1">
        <v>102428</v>
      </c>
      <c r="U6" s="2">
        <v>100000</v>
      </c>
    </row>
    <row r="7" spans="1:21" x14ac:dyDescent="0.25">
      <c r="A7" s="1" t="s">
        <v>208</v>
      </c>
      <c r="B7" s="2">
        <v>54.148719999999997</v>
      </c>
      <c r="C7" s="2">
        <v>-165.65126000000001</v>
      </c>
      <c r="D7" s="2" t="s">
        <v>225</v>
      </c>
      <c r="G7" s="13" t="s">
        <v>83</v>
      </c>
      <c r="H7" s="13" t="s">
        <v>83</v>
      </c>
      <c r="J7" s="2">
        <v>12.04</v>
      </c>
      <c r="L7" s="2">
        <v>1.3</v>
      </c>
      <c r="N7" s="2">
        <f t="shared" si="0"/>
        <v>0</v>
      </c>
      <c r="P7" s="2">
        <f t="shared" si="1"/>
        <v>0</v>
      </c>
      <c r="R7" s="1">
        <v>53372</v>
      </c>
      <c r="S7" s="1">
        <v>53372</v>
      </c>
      <c r="T7" s="1">
        <v>54214</v>
      </c>
    </row>
    <row r="8" spans="1:21" ht="23" customHeight="1" x14ac:dyDescent="0.25">
      <c r="A8" s="1" t="s">
        <v>292</v>
      </c>
      <c r="B8" s="2">
        <v>53.007800000000003</v>
      </c>
      <c r="C8" s="2">
        <v>-168.90279000000001</v>
      </c>
      <c r="D8" s="2" t="s">
        <v>225</v>
      </c>
      <c r="G8" s="13" t="s">
        <v>83</v>
      </c>
      <c r="H8" s="13" t="s">
        <v>83</v>
      </c>
      <c r="J8" s="2">
        <v>124.2</v>
      </c>
      <c r="K8" s="2">
        <v>4.0999999999999996</v>
      </c>
      <c r="L8" s="2">
        <f>K8*1.60934</f>
        <v>6.5982939999999992</v>
      </c>
      <c r="N8" s="2">
        <f t="shared" si="0"/>
        <v>0</v>
      </c>
      <c r="P8" s="2">
        <f t="shared" si="1"/>
        <v>0</v>
      </c>
      <c r="Q8" s="2" t="s">
        <v>293</v>
      </c>
      <c r="R8" s="2">
        <v>21436</v>
      </c>
      <c r="S8" s="2">
        <v>21436</v>
      </c>
      <c r="T8" s="1">
        <v>0</v>
      </c>
    </row>
    <row r="9" spans="1:21" x14ac:dyDescent="0.25">
      <c r="A9" s="1" t="s">
        <v>36</v>
      </c>
      <c r="B9" s="5">
        <v>51.935809999999996</v>
      </c>
      <c r="C9" s="2">
        <v>-176.09998999999999</v>
      </c>
      <c r="D9" s="2" t="s">
        <v>222</v>
      </c>
      <c r="G9" s="13" t="s">
        <v>83</v>
      </c>
      <c r="H9" s="13" t="s">
        <v>83</v>
      </c>
      <c r="J9" s="2">
        <v>165.9</v>
      </c>
      <c r="K9" s="2">
        <v>3</v>
      </c>
      <c r="L9" s="2">
        <f>K9*1.60934</f>
        <v>4.8280200000000004</v>
      </c>
      <c r="N9" s="2">
        <f t="shared" si="0"/>
        <v>0</v>
      </c>
      <c r="P9" s="2">
        <f t="shared" si="1"/>
        <v>0</v>
      </c>
      <c r="Q9" s="2" t="s">
        <v>253</v>
      </c>
      <c r="R9" s="2">
        <v>180</v>
      </c>
      <c r="S9" s="2">
        <v>180</v>
      </c>
      <c r="T9" s="1">
        <v>180</v>
      </c>
    </row>
    <row r="10" spans="1:21" ht="22" x14ac:dyDescent="0.25">
      <c r="A10" s="1" t="s">
        <v>210</v>
      </c>
      <c r="B10" s="5">
        <v>53.997489999999999</v>
      </c>
      <c r="C10" s="5">
        <v>-166.08418</v>
      </c>
      <c r="D10" s="5" t="s">
        <v>225</v>
      </c>
      <c r="G10" s="13" t="s">
        <v>83</v>
      </c>
      <c r="H10" s="13" t="s">
        <v>83</v>
      </c>
      <c r="J10" s="2">
        <v>7</v>
      </c>
      <c r="L10" s="2">
        <v>1.3</v>
      </c>
      <c r="N10" s="2">
        <f t="shared" si="0"/>
        <v>0</v>
      </c>
      <c r="P10" s="2">
        <f t="shared" si="1"/>
        <v>0</v>
      </c>
      <c r="Q10" s="2" t="s">
        <v>293</v>
      </c>
      <c r="R10" s="2">
        <v>2500</v>
      </c>
      <c r="S10" s="2">
        <v>41696</v>
      </c>
      <c r="T10" s="1">
        <v>41696</v>
      </c>
    </row>
    <row r="11" spans="1:21" ht="22" x14ac:dyDescent="0.25">
      <c r="A11" s="1" t="s">
        <v>60</v>
      </c>
      <c r="B11" s="5">
        <v>53.932499999999997</v>
      </c>
      <c r="C11" s="5">
        <v>-168.03663</v>
      </c>
      <c r="D11" s="5" t="s">
        <v>60</v>
      </c>
      <c r="E11" s="2" t="s">
        <v>117</v>
      </c>
      <c r="F11" s="2" t="s">
        <v>185</v>
      </c>
      <c r="G11" s="13" t="s">
        <v>83</v>
      </c>
      <c r="H11" s="13" t="s">
        <v>83</v>
      </c>
      <c r="J11" s="10"/>
      <c r="K11" s="10"/>
      <c r="L11" s="10">
        <f>K11*1.60934</f>
        <v>0</v>
      </c>
      <c r="M11" s="2">
        <v>180.88</v>
      </c>
      <c r="N11" s="2">
        <f t="shared" si="0"/>
        <v>73.199603679999996</v>
      </c>
      <c r="O11" s="2">
        <v>2.4</v>
      </c>
      <c r="P11" s="2">
        <f t="shared" si="1"/>
        <v>3.8624159999999996</v>
      </c>
      <c r="R11" s="5">
        <v>5000</v>
      </c>
      <c r="S11" s="2">
        <v>10000</v>
      </c>
      <c r="T11" s="1">
        <v>5000</v>
      </c>
    </row>
    <row r="12" spans="1:21" ht="22" x14ac:dyDescent="0.25">
      <c r="A12" s="1" t="s">
        <v>6</v>
      </c>
      <c r="B12" s="5">
        <v>52.333300000000001</v>
      </c>
      <c r="C12" s="5">
        <v>175.91561999999999</v>
      </c>
      <c r="D12" s="5" t="s">
        <v>13</v>
      </c>
      <c r="E12" s="2" t="s">
        <v>107</v>
      </c>
      <c r="F12" s="2" t="s">
        <v>185</v>
      </c>
      <c r="G12" s="13" t="s">
        <v>83</v>
      </c>
      <c r="H12" s="13" t="s">
        <v>83</v>
      </c>
      <c r="J12" s="2">
        <v>1697.7</v>
      </c>
      <c r="K12" s="2">
        <v>12</v>
      </c>
      <c r="L12" s="2">
        <f>K12*1.60934</f>
        <v>19.312080000000002</v>
      </c>
      <c r="N12" s="2">
        <f t="shared" si="0"/>
        <v>0</v>
      </c>
      <c r="P12" s="2">
        <f t="shared" si="1"/>
        <v>0</v>
      </c>
      <c r="R12" s="5">
        <v>20000</v>
      </c>
      <c r="S12" s="2">
        <v>20000</v>
      </c>
      <c r="T12" s="1">
        <v>20000</v>
      </c>
      <c r="U12" s="2">
        <v>40000</v>
      </c>
    </row>
    <row r="13" spans="1:21" x14ac:dyDescent="0.25">
      <c r="A13" s="1" t="s">
        <v>30</v>
      </c>
      <c r="B13" s="5">
        <v>51.67313</v>
      </c>
      <c r="C13" s="5">
        <v>-176.63352</v>
      </c>
      <c r="D13" s="2" t="s">
        <v>222</v>
      </c>
      <c r="G13" s="13" t="s">
        <v>83</v>
      </c>
      <c r="H13" s="13" t="s">
        <v>83</v>
      </c>
      <c r="J13" s="2">
        <v>96.7</v>
      </c>
      <c r="K13" s="2">
        <v>4.7</v>
      </c>
      <c r="L13" s="2">
        <f>K13*1.60934</f>
        <v>7.563898</v>
      </c>
      <c r="N13" s="2">
        <f t="shared" si="0"/>
        <v>0</v>
      </c>
      <c r="P13" s="2">
        <f t="shared" si="1"/>
        <v>0</v>
      </c>
      <c r="R13" s="5">
        <v>1810</v>
      </c>
      <c r="S13" s="2">
        <v>1065</v>
      </c>
      <c r="T13" s="1">
        <v>1065</v>
      </c>
    </row>
    <row r="14" spans="1:21" ht="22" x14ac:dyDescent="0.25">
      <c r="A14" s="1" t="s">
        <v>12</v>
      </c>
      <c r="B14" s="5">
        <v>51.961060000000003</v>
      </c>
      <c r="C14" s="5">
        <v>178.34087</v>
      </c>
      <c r="D14" s="5" t="s">
        <v>13</v>
      </c>
      <c r="G14" s="13" t="s">
        <v>83</v>
      </c>
      <c r="H14" s="13" t="s">
        <v>83</v>
      </c>
      <c r="J14" s="2">
        <v>331.4</v>
      </c>
      <c r="K14" s="2">
        <v>6.3</v>
      </c>
      <c r="L14" s="2">
        <f>K14*1.60934</f>
        <v>10.138842</v>
      </c>
      <c r="N14" s="2">
        <f t="shared" si="0"/>
        <v>0</v>
      </c>
      <c r="P14" s="2">
        <f t="shared" si="1"/>
        <v>0</v>
      </c>
      <c r="R14" s="2">
        <v>4640</v>
      </c>
      <c r="S14" s="2">
        <v>7060</v>
      </c>
      <c r="T14" s="1">
        <v>7060</v>
      </c>
    </row>
    <row r="15" spans="1:21" ht="22" x14ac:dyDescent="0.25">
      <c r="A15" s="1" t="s">
        <v>61</v>
      </c>
      <c r="B15" s="2">
        <v>53.759189999999997</v>
      </c>
      <c r="C15" s="5">
        <v>-166.50189</v>
      </c>
      <c r="D15" s="5" t="s">
        <v>225</v>
      </c>
      <c r="G15" s="13" t="s">
        <v>83</v>
      </c>
      <c r="H15" s="13" t="s">
        <v>83</v>
      </c>
      <c r="J15" s="2">
        <v>9.1999999999999993</v>
      </c>
      <c r="L15" s="2">
        <v>1.5</v>
      </c>
      <c r="N15" s="2">
        <f t="shared" si="0"/>
        <v>0</v>
      </c>
      <c r="P15" s="2">
        <f t="shared" si="1"/>
        <v>0</v>
      </c>
      <c r="R15" s="2">
        <v>3645</v>
      </c>
      <c r="S15" s="2">
        <v>3645</v>
      </c>
      <c r="T15" s="1">
        <v>3645</v>
      </c>
    </row>
    <row r="16" spans="1:21" ht="22" x14ac:dyDescent="0.25">
      <c r="A16" s="1" t="s">
        <v>242</v>
      </c>
      <c r="B16" s="5">
        <v>51.565579999999997</v>
      </c>
      <c r="C16" s="5">
        <v>-178.57382999999999</v>
      </c>
      <c r="D16" s="5" t="s">
        <v>221</v>
      </c>
      <c r="G16" s="13" t="s">
        <v>83</v>
      </c>
      <c r="H16" s="13" t="s">
        <v>83</v>
      </c>
      <c r="J16" s="10"/>
      <c r="K16" s="10"/>
      <c r="L16" s="10">
        <f>K16*1.60934</f>
        <v>0</v>
      </c>
      <c r="M16" s="2">
        <v>4.95</v>
      </c>
      <c r="N16" s="2">
        <f t="shared" si="0"/>
        <v>2.0031957</v>
      </c>
      <c r="O16" s="2">
        <v>0.43238599999999999</v>
      </c>
      <c r="P16" s="2">
        <f t="shared" si="1"/>
        <v>0.69585608523999998</v>
      </c>
      <c r="R16" s="2">
        <v>20</v>
      </c>
      <c r="S16" s="2">
        <v>20</v>
      </c>
      <c r="T16" s="1">
        <v>20</v>
      </c>
    </row>
    <row r="17" spans="1:34" x14ac:dyDescent="0.25">
      <c r="A17" s="1" t="s">
        <v>241</v>
      </c>
      <c r="B17" s="6">
        <v>53.862409999999997</v>
      </c>
      <c r="C17" s="6">
        <v>-166.05117000000001</v>
      </c>
      <c r="D17" s="6" t="s">
        <v>225</v>
      </c>
      <c r="E17" s="6"/>
      <c r="F17" s="6"/>
      <c r="G17" s="14" t="s">
        <v>83</v>
      </c>
      <c r="H17" s="13" t="s">
        <v>83</v>
      </c>
      <c r="J17" s="2">
        <v>121</v>
      </c>
      <c r="L17" s="2">
        <v>5.2</v>
      </c>
      <c r="M17" s="2">
        <v>257.16000000000003</v>
      </c>
      <c r="N17" s="2">
        <f t="shared" si="0"/>
        <v>104.06905176000001</v>
      </c>
      <c r="O17" s="2">
        <v>4.2</v>
      </c>
      <c r="P17" s="2">
        <f t="shared" si="1"/>
        <v>6.7592280000000002</v>
      </c>
      <c r="Q17" s="2" t="s">
        <v>97</v>
      </c>
      <c r="R17" s="2">
        <v>163316</v>
      </c>
      <c r="S17" s="2">
        <v>163316</v>
      </c>
      <c r="T17" s="4"/>
      <c r="U17" s="2">
        <v>160000</v>
      </c>
    </row>
    <row r="18" spans="1:34" x14ac:dyDescent="0.25">
      <c r="A18" s="6" t="s">
        <v>65</v>
      </c>
      <c r="B18" s="5">
        <v>53.289990000000003</v>
      </c>
      <c r="C18" s="5">
        <v>-167.85579000000001</v>
      </c>
      <c r="D18" s="2" t="s">
        <v>225</v>
      </c>
      <c r="G18" s="13" t="s">
        <v>83</v>
      </c>
      <c r="H18" s="14" t="s">
        <v>83</v>
      </c>
      <c r="I18" s="6"/>
      <c r="J18" s="6">
        <v>22.63</v>
      </c>
      <c r="K18" s="6"/>
      <c r="L18" s="2">
        <v>1.9</v>
      </c>
      <c r="M18" s="2">
        <v>61.91</v>
      </c>
      <c r="N18" s="2">
        <f t="shared" si="0"/>
        <v>25.054110259999998</v>
      </c>
      <c r="O18" s="6">
        <v>1.3</v>
      </c>
      <c r="P18" s="2">
        <f t="shared" si="1"/>
        <v>2.0921419999999999</v>
      </c>
      <c r="Q18" s="6" t="s">
        <v>212</v>
      </c>
      <c r="R18" s="2">
        <v>3500</v>
      </c>
      <c r="S18" s="6">
        <v>31863</v>
      </c>
      <c r="T18" s="6">
        <v>31863</v>
      </c>
      <c r="U18" s="6">
        <v>32000</v>
      </c>
    </row>
    <row r="19" spans="1:34" ht="22" x14ac:dyDescent="0.25">
      <c r="A19" s="1" t="s">
        <v>211</v>
      </c>
      <c r="B19" s="5">
        <v>53.993090000000002</v>
      </c>
      <c r="C19" s="5">
        <v>-166.04749000000001</v>
      </c>
      <c r="D19" s="5" t="s">
        <v>225</v>
      </c>
      <c r="G19" s="13" t="s">
        <v>83</v>
      </c>
      <c r="H19" s="13" t="s">
        <v>83</v>
      </c>
      <c r="J19" s="6">
        <v>24.19</v>
      </c>
      <c r="L19" s="2">
        <v>2.61</v>
      </c>
      <c r="N19" s="2">
        <f t="shared" si="0"/>
        <v>0</v>
      </c>
      <c r="P19" s="2">
        <f t="shared" si="1"/>
        <v>0</v>
      </c>
      <c r="Q19" s="2" t="s">
        <v>97</v>
      </c>
      <c r="R19" s="1">
        <v>40201</v>
      </c>
      <c r="S19" s="1">
        <v>40201</v>
      </c>
      <c r="T19" s="1">
        <v>40201</v>
      </c>
    </row>
    <row r="20" spans="1:34" x14ac:dyDescent="0.25">
      <c r="A20" s="1" t="s">
        <v>84</v>
      </c>
      <c r="B20" s="2">
        <v>52.944380000000002</v>
      </c>
      <c r="C20" s="2">
        <v>173.26793000000001</v>
      </c>
      <c r="D20" s="2" t="s">
        <v>243</v>
      </c>
      <c r="E20" s="2">
        <v>2021</v>
      </c>
      <c r="F20" s="2" t="s">
        <v>194</v>
      </c>
      <c r="G20" s="13" t="s">
        <v>83</v>
      </c>
      <c r="H20" s="13" t="s">
        <v>83</v>
      </c>
      <c r="J20" s="6">
        <f>0.404686*I20</f>
        <v>0</v>
      </c>
      <c r="L20" s="2">
        <f>K20*1.60934</f>
        <v>0</v>
      </c>
      <c r="M20" s="2">
        <v>19.73</v>
      </c>
      <c r="N20" s="2">
        <f t="shared" si="0"/>
        <v>7.9844547800000001</v>
      </c>
      <c r="O20" s="2">
        <v>1.2</v>
      </c>
      <c r="P20" s="2">
        <f t="shared" si="1"/>
        <v>1.9312079999999998</v>
      </c>
      <c r="T20" s="4"/>
      <c r="U20" s="2">
        <v>5000</v>
      </c>
    </row>
    <row r="21" spans="1:34" x14ac:dyDescent="0.25">
      <c r="A21" s="1" t="s">
        <v>295</v>
      </c>
      <c r="B21" s="2">
        <v>51.9833</v>
      </c>
      <c r="C21" s="2">
        <v>-175.49999</v>
      </c>
      <c r="D21" s="2" t="s">
        <v>222</v>
      </c>
      <c r="G21" s="13" t="s">
        <v>83</v>
      </c>
      <c r="H21" s="13" t="s">
        <v>83</v>
      </c>
      <c r="I21" s="2">
        <v>580</v>
      </c>
      <c r="J21" s="6">
        <f>0.404686*I21</f>
        <v>234.71788000000001</v>
      </c>
      <c r="K21" s="2">
        <v>1.7</v>
      </c>
      <c r="L21" s="2">
        <f>K21*1.60934</f>
        <v>2.735878</v>
      </c>
      <c r="N21" s="2">
        <f t="shared" si="0"/>
        <v>0</v>
      </c>
      <c r="P21" s="2">
        <f t="shared" si="1"/>
        <v>0</v>
      </c>
      <c r="R21" s="2">
        <v>430</v>
      </c>
      <c r="S21" s="2">
        <v>430</v>
      </c>
      <c r="T21" s="1">
        <v>430</v>
      </c>
    </row>
    <row r="22" spans="1:34" ht="22" x14ac:dyDescent="0.25">
      <c r="A22" s="1" t="s">
        <v>24</v>
      </c>
      <c r="B22" s="5">
        <v>51.480170000000001</v>
      </c>
      <c r="C22" s="5">
        <v>-178.28614999999999</v>
      </c>
      <c r="D22" s="5" t="s">
        <v>221</v>
      </c>
      <c r="G22" s="13" t="s">
        <v>83</v>
      </c>
      <c r="H22" s="13" t="s">
        <v>83</v>
      </c>
      <c r="I22" s="2">
        <v>307</v>
      </c>
      <c r="J22" s="6">
        <f>0.404686*I22</f>
        <v>124.238602</v>
      </c>
      <c r="K22" s="2">
        <v>2.8</v>
      </c>
      <c r="L22" s="2">
        <f>K22*1.60934</f>
        <v>4.5061519999999993</v>
      </c>
      <c r="N22" s="2">
        <f t="shared" si="0"/>
        <v>0</v>
      </c>
      <c r="P22" s="2">
        <f t="shared" si="1"/>
        <v>0</v>
      </c>
      <c r="R22" s="2">
        <v>550</v>
      </c>
      <c r="S22" s="2">
        <v>550</v>
      </c>
      <c r="T22" s="1">
        <v>550</v>
      </c>
    </row>
    <row r="23" spans="1:34" x14ac:dyDescent="0.25">
      <c r="A23" s="1" t="s">
        <v>74</v>
      </c>
      <c r="B23" s="5">
        <v>54.145290000000003</v>
      </c>
      <c r="C23" s="5">
        <v>-164.91281000000001</v>
      </c>
      <c r="D23" s="2" t="s">
        <v>225</v>
      </c>
      <c r="E23" s="2" t="s">
        <v>184</v>
      </c>
      <c r="F23" s="2" t="s">
        <v>186</v>
      </c>
      <c r="G23" s="13" t="s">
        <v>83</v>
      </c>
      <c r="H23" s="13" t="s">
        <v>83</v>
      </c>
      <c r="J23" s="6">
        <v>67.58</v>
      </c>
      <c r="L23" s="2">
        <v>4.53</v>
      </c>
      <c r="M23" s="2">
        <v>138.38999999999999</v>
      </c>
      <c r="N23" s="2">
        <f t="shared" si="0"/>
        <v>56.004495539999994</v>
      </c>
      <c r="O23" s="2">
        <v>2.8</v>
      </c>
      <c r="P23" s="2">
        <f t="shared" si="1"/>
        <v>4.5061519999999993</v>
      </c>
      <c r="Q23" s="2" t="s">
        <v>304</v>
      </c>
      <c r="R23" s="15"/>
      <c r="S23" s="1">
        <v>111082</v>
      </c>
      <c r="T23" s="1">
        <v>111082</v>
      </c>
      <c r="U23" s="2">
        <v>110000</v>
      </c>
      <c r="AH23" s="2" t="s">
        <v>305</v>
      </c>
    </row>
    <row r="24" spans="1:34" x14ac:dyDescent="0.25">
      <c r="A24" s="1" t="s">
        <v>306</v>
      </c>
      <c r="B24" s="5">
        <v>54.14329</v>
      </c>
      <c r="C24" s="5">
        <v>-164.94167999999999</v>
      </c>
      <c r="D24" s="2" t="s">
        <v>225</v>
      </c>
      <c r="G24" s="13" t="s">
        <v>83</v>
      </c>
      <c r="H24" s="13" t="s">
        <v>83</v>
      </c>
      <c r="J24" s="6">
        <v>4</v>
      </c>
      <c r="L24" s="10"/>
      <c r="R24" s="5">
        <v>5508</v>
      </c>
      <c r="S24" s="5">
        <v>5508</v>
      </c>
      <c r="T24" s="1"/>
    </row>
    <row r="25" spans="1:34" x14ac:dyDescent="0.25">
      <c r="A25" s="1" t="s">
        <v>307</v>
      </c>
      <c r="B25" s="5">
        <v>54.143090000000001</v>
      </c>
      <c r="C25" s="5">
        <v>-164.98168999999999</v>
      </c>
      <c r="D25" s="2" t="s">
        <v>225</v>
      </c>
      <c r="G25" s="13" t="s">
        <v>83</v>
      </c>
      <c r="H25" s="13" t="s">
        <v>83</v>
      </c>
      <c r="J25" s="6">
        <v>6.1</v>
      </c>
      <c r="L25" s="2">
        <v>0.72499999999999998</v>
      </c>
      <c r="R25" s="5">
        <v>15198</v>
      </c>
      <c r="S25" s="5">
        <v>15198</v>
      </c>
      <c r="T25" s="1"/>
    </row>
    <row r="26" spans="1:34" x14ac:dyDescent="0.25">
      <c r="A26" s="1" t="s">
        <v>37</v>
      </c>
      <c r="B26" s="2">
        <v>51.943339999999999</v>
      </c>
      <c r="C26" s="5">
        <v>-176.04184000000001</v>
      </c>
      <c r="D26" s="2" t="s">
        <v>222</v>
      </c>
      <c r="G26" s="13" t="s">
        <v>83</v>
      </c>
      <c r="H26" s="13" t="s">
        <v>83</v>
      </c>
      <c r="I26" s="2">
        <v>853</v>
      </c>
      <c r="J26" s="6">
        <f>0.404686*I26</f>
        <v>345.197158</v>
      </c>
      <c r="K26" s="2">
        <v>5.8</v>
      </c>
      <c r="L26" s="2">
        <f>K26*1.60934</f>
        <v>9.3341719999999988</v>
      </c>
      <c r="N26" s="2">
        <f t="shared" ref="N26:N57" si="2">0.404686*M26</f>
        <v>0</v>
      </c>
      <c r="P26" s="2">
        <f t="shared" ref="P26:P57" si="3">O26*1.60934</f>
        <v>0</v>
      </c>
      <c r="R26" s="2">
        <v>26</v>
      </c>
      <c r="S26" s="2">
        <v>26</v>
      </c>
      <c r="T26" s="1">
        <v>26</v>
      </c>
    </row>
    <row r="27" spans="1:34" x14ac:dyDescent="0.25">
      <c r="A27" s="1" t="s">
        <v>9</v>
      </c>
      <c r="B27" s="5">
        <v>51.978789999999996</v>
      </c>
      <c r="C27" s="5">
        <v>178.28514999999999</v>
      </c>
      <c r="D27" s="2" t="s">
        <v>13</v>
      </c>
      <c r="G27" s="13" t="s">
        <v>83</v>
      </c>
      <c r="H27" s="13" t="s">
        <v>83</v>
      </c>
      <c r="I27" s="2">
        <v>614</v>
      </c>
      <c r="J27" s="6">
        <f>0.404686*I27</f>
        <v>248.477204</v>
      </c>
      <c r="K27" s="2">
        <v>4.0999999999999996</v>
      </c>
      <c r="L27" s="2">
        <f>K27*1.60934</f>
        <v>6.5982939999999992</v>
      </c>
      <c r="N27" s="2">
        <f t="shared" si="2"/>
        <v>0</v>
      </c>
      <c r="P27" s="2">
        <f t="shared" si="3"/>
        <v>0</v>
      </c>
      <c r="R27" s="2">
        <v>6540</v>
      </c>
      <c r="S27" s="2">
        <v>1290</v>
      </c>
      <c r="T27" s="1">
        <v>1290</v>
      </c>
    </row>
    <row r="28" spans="1:34" x14ac:dyDescent="0.25">
      <c r="A28" s="1" t="s">
        <v>59</v>
      </c>
      <c r="B28" s="5">
        <v>53.045589999999997</v>
      </c>
      <c r="C28" s="5">
        <v>-168.44328999999999</v>
      </c>
      <c r="D28" s="2" t="s">
        <v>225</v>
      </c>
      <c r="G28" s="13" t="s">
        <v>83</v>
      </c>
      <c r="H28" s="13" t="s">
        <v>83</v>
      </c>
      <c r="J28" s="6">
        <v>34</v>
      </c>
      <c r="K28" s="2">
        <v>1.5</v>
      </c>
      <c r="L28" s="2">
        <f>K28*1.60934</f>
        <v>2.4140100000000002</v>
      </c>
      <c r="N28" s="2">
        <f t="shared" si="2"/>
        <v>0</v>
      </c>
      <c r="P28" s="2">
        <f t="shared" si="3"/>
        <v>0</v>
      </c>
      <c r="R28" s="2">
        <v>800</v>
      </c>
      <c r="S28" s="2">
        <v>800</v>
      </c>
      <c r="T28" s="1">
        <v>800</v>
      </c>
    </row>
    <row r="29" spans="1:34" x14ac:dyDescent="0.25">
      <c r="A29" s="1" t="s">
        <v>258</v>
      </c>
      <c r="B29" s="5">
        <v>53.033090000000001</v>
      </c>
      <c r="C29" s="5">
        <v>-168.48309</v>
      </c>
      <c r="D29" s="2" t="s">
        <v>225</v>
      </c>
      <c r="G29" s="13" t="s">
        <v>83</v>
      </c>
      <c r="H29" s="13" t="s">
        <v>83</v>
      </c>
      <c r="J29" s="11">
        <f>0.404686*I29</f>
        <v>0</v>
      </c>
      <c r="L29" s="10">
        <f>K29*1.60934</f>
        <v>0</v>
      </c>
      <c r="N29" s="2">
        <f t="shared" si="2"/>
        <v>0</v>
      </c>
      <c r="P29" s="2">
        <f t="shared" si="3"/>
        <v>0</v>
      </c>
      <c r="R29" s="2">
        <v>3600</v>
      </c>
      <c r="S29" s="2">
        <v>3600</v>
      </c>
      <c r="T29" s="1">
        <v>3600</v>
      </c>
    </row>
    <row r="30" spans="1:34" x14ac:dyDescent="0.25">
      <c r="A30" s="1" t="s">
        <v>262</v>
      </c>
      <c r="B30" s="5">
        <v>53.037489999999998</v>
      </c>
      <c r="C30" s="5">
        <v>-168.44168999999999</v>
      </c>
      <c r="D30" s="2" t="s">
        <v>225</v>
      </c>
      <c r="G30" s="13" t="s">
        <v>83</v>
      </c>
      <c r="H30" s="13" t="s">
        <v>83</v>
      </c>
      <c r="J30" s="6">
        <v>6</v>
      </c>
      <c r="L30" s="2">
        <v>1.3</v>
      </c>
      <c r="N30" s="2">
        <f t="shared" si="2"/>
        <v>0</v>
      </c>
      <c r="P30" s="2">
        <f t="shared" si="3"/>
        <v>0</v>
      </c>
      <c r="R30" s="2">
        <v>16514</v>
      </c>
      <c r="S30" s="2">
        <v>16514</v>
      </c>
      <c r="T30" s="1">
        <v>16514</v>
      </c>
    </row>
    <row r="31" spans="1:34" x14ac:dyDescent="0.25">
      <c r="A31" s="1" t="s">
        <v>44</v>
      </c>
      <c r="B31" s="5">
        <v>52.221640000000001</v>
      </c>
      <c r="C31" s="5">
        <v>-175.1318</v>
      </c>
      <c r="D31" s="2" t="s">
        <v>237</v>
      </c>
      <c r="G31" s="13" t="s">
        <v>83</v>
      </c>
      <c r="H31" s="13" t="s">
        <v>83</v>
      </c>
      <c r="I31" s="2">
        <v>273</v>
      </c>
      <c r="J31" s="6">
        <f>0.404686*I31</f>
        <v>110.47927799999999</v>
      </c>
      <c r="K31" s="2">
        <v>2.9</v>
      </c>
      <c r="L31" s="2">
        <f>K31*1.60934</f>
        <v>4.6670859999999994</v>
      </c>
      <c r="N31" s="2">
        <f t="shared" si="2"/>
        <v>0</v>
      </c>
      <c r="P31" s="2">
        <f t="shared" si="3"/>
        <v>0</v>
      </c>
      <c r="Q31" s="2" t="s">
        <v>238</v>
      </c>
      <c r="S31" s="2">
        <v>20000</v>
      </c>
      <c r="T31" s="1">
        <v>20000</v>
      </c>
    </row>
    <row r="32" spans="1:34" x14ac:dyDescent="0.25">
      <c r="A32" s="1" t="s">
        <v>239</v>
      </c>
      <c r="B32" s="5">
        <v>53.9908</v>
      </c>
      <c r="C32" s="5">
        <v>-166.07029</v>
      </c>
      <c r="D32" s="2" t="s">
        <v>225</v>
      </c>
      <c r="G32" s="13" t="s">
        <v>83</v>
      </c>
      <c r="H32" s="13" t="s">
        <v>83</v>
      </c>
      <c r="J32" s="6">
        <v>10.25</v>
      </c>
      <c r="L32" s="2">
        <v>1.1599999999999999</v>
      </c>
      <c r="N32" s="2">
        <f t="shared" si="2"/>
        <v>0</v>
      </c>
      <c r="P32" s="2">
        <f t="shared" si="3"/>
        <v>0</v>
      </c>
      <c r="Q32" s="2" t="s">
        <v>240</v>
      </c>
      <c r="R32" s="2">
        <v>10998</v>
      </c>
      <c r="S32" s="2">
        <v>10998</v>
      </c>
      <c r="T32" s="1">
        <v>10998</v>
      </c>
    </row>
    <row r="33" spans="1:21" x14ac:dyDescent="0.25">
      <c r="A33" s="1" t="s">
        <v>265</v>
      </c>
      <c r="B33" s="5">
        <v>51.96125</v>
      </c>
      <c r="C33" s="2">
        <v>177.63007999999999</v>
      </c>
      <c r="D33" s="2" t="s">
        <v>13</v>
      </c>
      <c r="G33" s="13" t="s">
        <v>83</v>
      </c>
      <c r="H33" s="13" t="s">
        <v>83</v>
      </c>
      <c r="I33" s="2">
        <v>18.43</v>
      </c>
      <c r="J33" s="6">
        <f>0.404686*I33</f>
        <v>7.4583629799999995</v>
      </c>
      <c r="K33" s="2">
        <v>9.6999999999999993</v>
      </c>
      <c r="L33" s="2">
        <f>K33*1.60934</f>
        <v>15.610598</v>
      </c>
      <c r="N33" s="2">
        <f t="shared" si="2"/>
        <v>0</v>
      </c>
      <c r="P33" s="2">
        <f t="shared" si="3"/>
        <v>0</v>
      </c>
      <c r="R33" s="2">
        <v>6600</v>
      </c>
      <c r="S33" s="2">
        <v>6600</v>
      </c>
      <c r="T33" s="1">
        <v>6600</v>
      </c>
    </row>
    <row r="34" spans="1:21" ht="22" customHeight="1" x14ac:dyDescent="0.25">
      <c r="A34" s="1" t="s">
        <v>62</v>
      </c>
      <c r="B34" s="5">
        <v>53.444189999999999</v>
      </c>
      <c r="C34" s="5">
        <v>-166.87388000000001</v>
      </c>
      <c r="D34" s="2" t="s">
        <v>225</v>
      </c>
      <c r="G34" s="13" t="s">
        <v>83</v>
      </c>
      <c r="H34" s="13" t="s">
        <v>83</v>
      </c>
      <c r="J34" s="6">
        <v>244.14599999999999</v>
      </c>
      <c r="L34" s="2">
        <v>9.73</v>
      </c>
      <c r="N34" s="2">
        <f t="shared" si="2"/>
        <v>0</v>
      </c>
      <c r="P34" s="2">
        <f t="shared" si="3"/>
        <v>0</v>
      </c>
      <c r="R34" s="2">
        <v>34450</v>
      </c>
      <c r="S34" s="2">
        <v>34450</v>
      </c>
      <c r="T34" s="1">
        <v>34450</v>
      </c>
    </row>
    <row r="35" spans="1:21" s="6" customFormat="1" x14ac:dyDescent="0.25">
      <c r="A35" s="1" t="s">
        <v>58</v>
      </c>
      <c r="B35" s="5">
        <v>52.995609999999999</v>
      </c>
      <c r="C35" s="2">
        <v>-168.40158</v>
      </c>
      <c r="D35" s="2" t="s">
        <v>225</v>
      </c>
      <c r="E35" s="2"/>
      <c r="F35" s="2"/>
      <c r="G35" s="13" t="s">
        <v>83</v>
      </c>
      <c r="H35" s="13" t="s">
        <v>83</v>
      </c>
      <c r="I35" s="2"/>
      <c r="J35" s="6">
        <v>20.23</v>
      </c>
      <c r="K35" s="2"/>
      <c r="L35" s="2">
        <v>2.5</v>
      </c>
      <c r="M35" s="2"/>
      <c r="N35" s="2">
        <f t="shared" si="2"/>
        <v>0</v>
      </c>
      <c r="O35" s="2"/>
      <c r="P35" s="2">
        <f t="shared" si="3"/>
        <v>0</v>
      </c>
      <c r="Q35" s="2"/>
      <c r="R35" s="1">
        <v>57970</v>
      </c>
      <c r="S35" s="1">
        <v>57970</v>
      </c>
      <c r="T35" s="1">
        <v>57970</v>
      </c>
      <c r="U35" s="2">
        <v>60000</v>
      </c>
    </row>
    <row r="36" spans="1:21" x14ac:dyDescent="0.25">
      <c r="A36" s="1" t="s">
        <v>41</v>
      </c>
      <c r="B36" s="5">
        <v>51.984009999999998</v>
      </c>
      <c r="C36" s="5">
        <v>-175.44718</v>
      </c>
      <c r="D36" s="2" t="s">
        <v>222</v>
      </c>
      <c r="G36" s="13" t="s">
        <v>83</v>
      </c>
      <c r="H36" s="13" t="s">
        <v>83</v>
      </c>
      <c r="I36" s="2">
        <v>785</v>
      </c>
      <c r="J36" s="6">
        <f>0.404686*I36</f>
        <v>317.67851000000002</v>
      </c>
      <c r="K36" s="2">
        <v>4.8</v>
      </c>
      <c r="L36" s="2">
        <f>K36*1.60934</f>
        <v>7.7248319999999993</v>
      </c>
      <c r="N36" s="2">
        <f t="shared" si="2"/>
        <v>0</v>
      </c>
      <c r="P36" s="2">
        <f t="shared" si="3"/>
        <v>0</v>
      </c>
      <c r="Q36" s="2" t="s">
        <v>246</v>
      </c>
      <c r="R36" s="2">
        <v>735</v>
      </c>
      <c r="S36" s="2">
        <v>735</v>
      </c>
      <c r="T36" s="1">
        <v>735</v>
      </c>
    </row>
    <row r="37" spans="1:21" x14ac:dyDescent="0.25">
      <c r="A37" s="1" t="s">
        <v>63</v>
      </c>
      <c r="B37" s="5">
        <v>53.695790000000002</v>
      </c>
      <c r="C37" s="5">
        <v>-166.83968999999999</v>
      </c>
      <c r="D37" s="2" t="s">
        <v>225</v>
      </c>
      <c r="G37" s="13" t="s">
        <v>83</v>
      </c>
      <c r="H37" s="13" t="s">
        <v>83</v>
      </c>
      <c r="J37" s="6">
        <v>45</v>
      </c>
      <c r="L37" s="2">
        <v>1.5</v>
      </c>
      <c r="N37" s="2">
        <f t="shared" si="2"/>
        <v>0</v>
      </c>
      <c r="P37" s="2">
        <f t="shared" si="3"/>
        <v>0</v>
      </c>
      <c r="R37" s="2">
        <v>2879</v>
      </c>
      <c r="S37" s="2">
        <v>2879</v>
      </c>
      <c r="T37" s="1">
        <v>2879</v>
      </c>
    </row>
    <row r="38" spans="1:21" x14ac:dyDescent="0.25">
      <c r="A38" s="1" t="s">
        <v>70</v>
      </c>
      <c r="B38" s="5">
        <v>54.127949999999998</v>
      </c>
      <c r="C38" s="5">
        <v>-165.50035</v>
      </c>
      <c r="D38" s="2" t="s">
        <v>225</v>
      </c>
      <c r="E38" s="2" t="s">
        <v>184</v>
      </c>
      <c r="F38" s="2" t="s">
        <v>190</v>
      </c>
      <c r="G38" s="13" t="s">
        <v>83</v>
      </c>
      <c r="H38" s="13" t="s">
        <v>83</v>
      </c>
      <c r="J38" s="6">
        <v>51</v>
      </c>
      <c r="L38" s="2">
        <v>2.9420000000000002</v>
      </c>
      <c r="M38" s="2">
        <v>122.43</v>
      </c>
      <c r="N38" s="2">
        <f t="shared" si="2"/>
        <v>49.545706979999999</v>
      </c>
      <c r="O38" s="2">
        <v>1.8</v>
      </c>
      <c r="P38" s="2">
        <f t="shared" si="3"/>
        <v>2.8968120000000002</v>
      </c>
      <c r="R38" s="5">
        <v>33484</v>
      </c>
      <c r="S38" s="5">
        <v>33484</v>
      </c>
      <c r="T38" s="1">
        <v>33484</v>
      </c>
      <c r="U38" s="2">
        <v>33000</v>
      </c>
    </row>
    <row r="39" spans="1:21" x14ac:dyDescent="0.25">
      <c r="A39" s="1" t="s">
        <v>69</v>
      </c>
      <c r="B39" s="2">
        <v>54.138469999999998</v>
      </c>
      <c r="C39" s="5">
        <v>-165.52350999999999</v>
      </c>
      <c r="D39" s="2" t="s">
        <v>225</v>
      </c>
      <c r="E39" s="2" t="s">
        <v>187</v>
      </c>
      <c r="F39" s="2" t="s">
        <v>188</v>
      </c>
      <c r="G39" s="13" t="s">
        <v>83</v>
      </c>
      <c r="H39" s="13" t="s">
        <v>83</v>
      </c>
      <c r="J39" s="6">
        <v>6</v>
      </c>
      <c r="L39" s="2">
        <v>1.2</v>
      </c>
      <c r="M39" s="2">
        <v>7.81</v>
      </c>
      <c r="N39" s="2">
        <f t="shared" si="2"/>
        <v>3.1605976599999996</v>
      </c>
      <c r="O39" s="2">
        <v>0.7</v>
      </c>
      <c r="P39" s="2">
        <f t="shared" si="3"/>
        <v>1.1265379999999998</v>
      </c>
      <c r="S39" s="2">
        <v>35374</v>
      </c>
      <c r="T39" s="1">
        <v>35374</v>
      </c>
      <c r="U39" s="2">
        <v>35000</v>
      </c>
    </row>
    <row r="40" spans="1:21" x14ac:dyDescent="0.25">
      <c r="A40" s="1" t="s">
        <v>66</v>
      </c>
      <c r="B40" s="5">
        <v>53.397190000000002</v>
      </c>
      <c r="C40" s="5">
        <v>-167.82359</v>
      </c>
      <c r="D40" s="2" t="s">
        <v>222</v>
      </c>
      <c r="G40" s="13" t="s">
        <v>83</v>
      </c>
      <c r="H40" s="13" t="s">
        <v>83</v>
      </c>
      <c r="J40" s="6">
        <v>9</v>
      </c>
      <c r="L40" s="2">
        <v>1</v>
      </c>
      <c r="N40" s="2">
        <f t="shared" si="2"/>
        <v>0</v>
      </c>
      <c r="P40" s="2">
        <f t="shared" si="3"/>
        <v>0</v>
      </c>
      <c r="R40" s="2">
        <v>9000</v>
      </c>
      <c r="S40" s="2">
        <v>14140</v>
      </c>
      <c r="T40" s="1">
        <v>14140</v>
      </c>
    </row>
    <row r="41" spans="1:21" x14ac:dyDescent="0.25">
      <c r="A41" s="1" t="s">
        <v>10</v>
      </c>
      <c r="B41" s="2">
        <v>51.96557</v>
      </c>
      <c r="C41" s="5">
        <v>178.31502</v>
      </c>
      <c r="D41" s="2" t="s">
        <v>13</v>
      </c>
      <c r="G41" s="13" t="s">
        <v>83</v>
      </c>
      <c r="H41" s="13" t="s">
        <v>83</v>
      </c>
      <c r="J41" s="11">
        <f>0.404686*I41</f>
        <v>0</v>
      </c>
      <c r="L41" s="10">
        <f>K41*1.60934</f>
        <v>0</v>
      </c>
      <c r="M41" s="2">
        <v>32.93</v>
      </c>
      <c r="N41" s="2">
        <f t="shared" si="2"/>
        <v>13.32630998</v>
      </c>
      <c r="O41" s="2">
        <v>1.1000000000000001</v>
      </c>
      <c r="P41" s="2">
        <f t="shared" si="3"/>
        <v>1.7702740000000001</v>
      </c>
      <c r="R41" s="2">
        <v>1500</v>
      </c>
      <c r="S41" s="2">
        <v>900</v>
      </c>
      <c r="T41" s="1">
        <v>900</v>
      </c>
    </row>
    <row r="42" spans="1:21" x14ac:dyDescent="0.25">
      <c r="A42" s="1" t="s">
        <v>67</v>
      </c>
      <c r="B42" s="5">
        <v>54.042789999999997</v>
      </c>
      <c r="C42" s="5">
        <v>-165.52888999999999</v>
      </c>
      <c r="D42" s="2" t="s">
        <v>225</v>
      </c>
      <c r="G42" s="13" t="s">
        <v>83</v>
      </c>
      <c r="H42" s="13" t="s">
        <v>83</v>
      </c>
      <c r="J42" s="6">
        <v>1394.19</v>
      </c>
      <c r="L42" s="2">
        <v>18.46</v>
      </c>
      <c r="N42" s="2">
        <f t="shared" si="2"/>
        <v>0</v>
      </c>
      <c r="P42" s="2">
        <f t="shared" si="3"/>
        <v>0</v>
      </c>
      <c r="R42" s="10">
        <v>100000</v>
      </c>
      <c r="T42" s="1">
        <v>0</v>
      </c>
    </row>
    <row r="43" spans="1:21" x14ac:dyDescent="0.25">
      <c r="A43" s="1" t="s">
        <v>249</v>
      </c>
      <c r="B43" s="5">
        <v>53.768839999999997</v>
      </c>
      <c r="C43" s="5">
        <v>-166.38532000000001</v>
      </c>
      <c r="D43" s="2" t="s">
        <v>225</v>
      </c>
      <c r="G43" s="13" t="s">
        <v>83</v>
      </c>
      <c r="H43" s="13" t="s">
        <v>83</v>
      </c>
      <c r="J43" s="6">
        <v>2.5</v>
      </c>
      <c r="L43" s="2">
        <v>0.36</v>
      </c>
      <c r="N43" s="2">
        <f t="shared" si="2"/>
        <v>0</v>
      </c>
      <c r="P43" s="2">
        <f t="shared" si="3"/>
        <v>0</v>
      </c>
      <c r="S43" s="2">
        <v>11504</v>
      </c>
      <c r="T43" s="1"/>
    </row>
    <row r="44" spans="1:21" x14ac:dyDescent="0.25">
      <c r="A44" s="1" t="s">
        <v>248</v>
      </c>
      <c r="B44" s="5">
        <v>52.14573</v>
      </c>
      <c r="C44" s="5">
        <v>-173.87988000000001</v>
      </c>
      <c r="D44" s="2" t="s">
        <v>237</v>
      </c>
      <c r="G44" s="13" t="s">
        <v>83</v>
      </c>
      <c r="H44" s="13" t="s">
        <v>83</v>
      </c>
      <c r="J44" s="6">
        <f t="shared" ref="J44:J50" si="4">0.404686*I44</f>
        <v>0</v>
      </c>
      <c r="L44" s="2">
        <f t="shared" ref="L44:L50" si="5">K44*1.60934</f>
        <v>0</v>
      </c>
      <c r="M44" s="2">
        <v>55.45</v>
      </c>
      <c r="N44" s="2">
        <f t="shared" si="2"/>
        <v>22.439838699999999</v>
      </c>
      <c r="O44" s="2">
        <v>1.9</v>
      </c>
      <c r="P44" s="2">
        <f t="shared" si="3"/>
        <v>3.0577459999999999</v>
      </c>
      <c r="S44" s="2">
        <v>6000</v>
      </c>
      <c r="T44" s="1">
        <v>6000</v>
      </c>
    </row>
    <row r="45" spans="1:21" x14ac:dyDescent="0.25">
      <c r="A45" s="1" t="s">
        <v>46</v>
      </c>
      <c r="B45" s="2">
        <v>52.02046</v>
      </c>
      <c r="C45" s="5">
        <v>-174.48593</v>
      </c>
      <c r="D45" s="2" t="s">
        <v>237</v>
      </c>
      <c r="G45" s="13" t="s">
        <v>83</v>
      </c>
      <c r="H45" s="13" t="s">
        <v>83</v>
      </c>
      <c r="I45" s="2">
        <v>546</v>
      </c>
      <c r="J45" s="6">
        <f t="shared" si="4"/>
        <v>220.95855599999999</v>
      </c>
      <c r="K45" s="2">
        <v>3.7</v>
      </c>
      <c r="L45" s="2">
        <f t="shared" si="5"/>
        <v>5.9545580000000005</v>
      </c>
      <c r="N45" s="2">
        <f t="shared" si="2"/>
        <v>0</v>
      </c>
      <c r="P45" s="2">
        <f t="shared" si="3"/>
        <v>0</v>
      </c>
      <c r="R45" s="2">
        <v>200</v>
      </c>
      <c r="S45" s="2">
        <v>200</v>
      </c>
      <c r="T45" s="1">
        <v>200</v>
      </c>
    </row>
    <row r="46" spans="1:21" x14ac:dyDescent="0.25">
      <c r="A46" s="1" t="s">
        <v>45</v>
      </c>
      <c r="B46" s="2">
        <v>52.173819999999999</v>
      </c>
      <c r="C46" s="2">
        <v>-174.63593</v>
      </c>
      <c r="D46" s="2" t="s">
        <v>237</v>
      </c>
      <c r="G46" s="13" t="s">
        <v>83</v>
      </c>
      <c r="H46" s="13" t="s">
        <v>83</v>
      </c>
      <c r="I46" s="2">
        <v>444</v>
      </c>
      <c r="J46" s="6">
        <f t="shared" si="4"/>
        <v>179.68058399999998</v>
      </c>
      <c r="K46" s="2">
        <v>2.9</v>
      </c>
      <c r="L46" s="2">
        <f t="shared" si="5"/>
        <v>4.6670859999999994</v>
      </c>
      <c r="N46" s="2">
        <f t="shared" si="2"/>
        <v>0</v>
      </c>
      <c r="P46" s="2">
        <f t="shared" si="3"/>
        <v>0</v>
      </c>
      <c r="R46" s="2">
        <v>3000</v>
      </c>
      <c r="S46" s="2">
        <v>3000</v>
      </c>
      <c r="T46" s="1">
        <v>3000</v>
      </c>
    </row>
    <row r="47" spans="1:21" x14ac:dyDescent="0.25">
      <c r="A47" s="1" t="s">
        <v>19</v>
      </c>
      <c r="B47" s="5">
        <v>51.55847</v>
      </c>
      <c r="C47" s="5">
        <v>-178.57281</v>
      </c>
      <c r="D47" s="2" t="s">
        <v>221</v>
      </c>
      <c r="G47" s="13" t="s">
        <v>83</v>
      </c>
      <c r="H47" s="13" t="s">
        <v>83</v>
      </c>
      <c r="J47" s="6">
        <f t="shared" si="4"/>
        <v>0</v>
      </c>
      <c r="L47" s="2">
        <f t="shared" si="5"/>
        <v>0</v>
      </c>
      <c r="M47" s="2">
        <v>50.95</v>
      </c>
      <c r="N47" s="2">
        <f t="shared" si="2"/>
        <v>20.618751700000001</v>
      </c>
      <c r="O47" s="2">
        <v>2.8</v>
      </c>
      <c r="P47" s="2">
        <f t="shared" si="3"/>
        <v>4.5061519999999993</v>
      </c>
      <c r="R47" s="2">
        <v>800</v>
      </c>
      <c r="S47" s="2">
        <v>800</v>
      </c>
      <c r="T47" s="1">
        <v>800</v>
      </c>
    </row>
    <row r="48" spans="1:21" x14ac:dyDescent="0.25">
      <c r="A48" s="1" t="s">
        <v>297</v>
      </c>
      <c r="B48" s="5">
        <v>52.070480000000003</v>
      </c>
      <c r="C48" s="5">
        <v>-172.96119999999999</v>
      </c>
      <c r="D48" s="2" t="s">
        <v>237</v>
      </c>
      <c r="G48" s="13" t="s">
        <v>83</v>
      </c>
      <c r="H48" s="13" t="s">
        <v>83</v>
      </c>
      <c r="J48" s="6">
        <f t="shared" si="4"/>
        <v>0</v>
      </c>
      <c r="L48" s="2">
        <f t="shared" si="5"/>
        <v>0</v>
      </c>
      <c r="M48" s="2">
        <v>46.84</v>
      </c>
      <c r="N48" s="2">
        <f t="shared" si="2"/>
        <v>18.955492240000002</v>
      </c>
      <c r="O48" s="2">
        <v>1.1000000000000001</v>
      </c>
      <c r="P48" s="2">
        <f t="shared" si="3"/>
        <v>1.7702740000000001</v>
      </c>
      <c r="T48" s="1">
        <v>1000</v>
      </c>
    </row>
    <row r="49" spans="1:21" x14ac:dyDescent="0.25">
      <c r="A49" s="1" t="s">
        <v>296</v>
      </c>
      <c r="B49" s="2">
        <v>51.945039999999999</v>
      </c>
      <c r="C49" s="2">
        <v>177.78120000000001</v>
      </c>
      <c r="D49" s="2" t="s">
        <v>13</v>
      </c>
      <c r="G49" s="13" t="s">
        <v>83</v>
      </c>
      <c r="H49" s="13" t="s">
        <v>83</v>
      </c>
      <c r="J49" s="6">
        <f t="shared" si="4"/>
        <v>0</v>
      </c>
      <c r="L49" s="2">
        <f t="shared" si="5"/>
        <v>0</v>
      </c>
      <c r="M49" s="2">
        <v>29.78</v>
      </c>
      <c r="N49" s="2">
        <f t="shared" si="2"/>
        <v>12.051549080000001</v>
      </c>
      <c r="O49" s="2">
        <v>1.1000000000000001</v>
      </c>
      <c r="P49" s="2">
        <f t="shared" si="3"/>
        <v>1.7702740000000001</v>
      </c>
      <c r="R49" s="2">
        <v>30</v>
      </c>
      <c r="S49" s="2">
        <v>30</v>
      </c>
      <c r="T49" s="1">
        <v>30</v>
      </c>
    </row>
    <row r="50" spans="1:21" x14ac:dyDescent="0.25">
      <c r="A50" s="1" t="s">
        <v>303</v>
      </c>
      <c r="B50" s="5">
        <v>53.721089999999997</v>
      </c>
      <c r="C50" s="5">
        <v>-166.47718</v>
      </c>
      <c r="D50" s="2" t="s">
        <v>225</v>
      </c>
      <c r="G50" s="13" t="s">
        <v>83</v>
      </c>
      <c r="H50" s="13" t="s">
        <v>83</v>
      </c>
      <c r="J50" s="6">
        <f t="shared" si="4"/>
        <v>0</v>
      </c>
      <c r="L50" s="2">
        <f t="shared" si="5"/>
        <v>0</v>
      </c>
      <c r="M50" s="2">
        <f>2.06+7.36</f>
        <v>9.42</v>
      </c>
      <c r="N50" s="2">
        <f t="shared" si="2"/>
        <v>3.8121421199999999</v>
      </c>
      <c r="O50" s="2">
        <v>0.79</v>
      </c>
      <c r="P50" s="2">
        <f t="shared" si="3"/>
        <v>1.2713786</v>
      </c>
      <c r="R50" s="2">
        <v>3106</v>
      </c>
      <c r="S50" s="2">
        <v>3106</v>
      </c>
      <c r="T50" s="1">
        <v>3106</v>
      </c>
    </row>
    <row r="51" spans="1:21" x14ac:dyDescent="0.25">
      <c r="A51" s="1" t="s">
        <v>271</v>
      </c>
      <c r="B51" s="5">
        <v>53.998420000000003</v>
      </c>
      <c r="C51" s="5">
        <v>-166.06129000000001</v>
      </c>
      <c r="D51" s="2" t="s">
        <v>225</v>
      </c>
      <c r="G51" s="13" t="s">
        <v>83</v>
      </c>
      <c r="H51" s="13" t="s">
        <v>83</v>
      </c>
      <c r="J51" s="6">
        <v>34</v>
      </c>
      <c r="L51" s="2">
        <v>3.9</v>
      </c>
      <c r="N51" s="2">
        <f t="shared" si="2"/>
        <v>0</v>
      </c>
      <c r="P51" s="2">
        <f t="shared" si="3"/>
        <v>0</v>
      </c>
      <c r="R51" s="2">
        <v>27331</v>
      </c>
      <c r="S51" s="2">
        <v>27331</v>
      </c>
      <c r="T51" s="1">
        <v>27331</v>
      </c>
    </row>
    <row r="52" spans="1:21" x14ac:dyDescent="0.25">
      <c r="A52" s="1" t="s">
        <v>71</v>
      </c>
      <c r="B52" s="5">
        <v>54.144399999999997</v>
      </c>
      <c r="C52" s="5">
        <v>-165.48528999999999</v>
      </c>
      <c r="D52" s="2" t="s">
        <v>225</v>
      </c>
      <c r="G52" s="13" t="s">
        <v>83</v>
      </c>
      <c r="H52" s="13" t="s">
        <v>83</v>
      </c>
      <c r="J52" s="6">
        <v>22.18</v>
      </c>
      <c r="L52" s="2">
        <v>1.98</v>
      </c>
      <c r="N52" s="2">
        <f t="shared" si="2"/>
        <v>0</v>
      </c>
      <c r="P52" s="2">
        <f t="shared" si="3"/>
        <v>0</v>
      </c>
      <c r="R52" s="2">
        <v>20228</v>
      </c>
      <c r="S52" s="2">
        <v>20228</v>
      </c>
      <c r="T52" s="1">
        <v>20228</v>
      </c>
    </row>
    <row r="53" spans="1:21" x14ac:dyDescent="0.25">
      <c r="A53" s="1" t="s">
        <v>289</v>
      </c>
      <c r="B53" s="5">
        <v>54.200789999999998</v>
      </c>
      <c r="C53" s="2">
        <v>-165.32058000000001</v>
      </c>
      <c r="D53" s="2" t="s">
        <v>225</v>
      </c>
      <c r="G53" s="13" t="s">
        <v>83</v>
      </c>
      <c r="H53" s="13" t="s">
        <v>83</v>
      </c>
      <c r="J53" s="6">
        <v>8.09</v>
      </c>
      <c r="L53" s="2">
        <v>1.32</v>
      </c>
      <c r="N53" s="2">
        <f t="shared" si="2"/>
        <v>0</v>
      </c>
      <c r="P53" s="2">
        <f t="shared" si="3"/>
        <v>0</v>
      </c>
      <c r="R53" s="2">
        <v>3000</v>
      </c>
      <c r="S53" s="2">
        <v>3000</v>
      </c>
      <c r="T53" s="1">
        <v>0</v>
      </c>
    </row>
    <row r="54" spans="1:21" x14ac:dyDescent="0.25">
      <c r="A54" s="1" t="s">
        <v>11</v>
      </c>
      <c r="B54" s="5">
        <v>51.983289999999997</v>
      </c>
      <c r="C54" s="5">
        <v>178.34270000000001</v>
      </c>
      <c r="D54" s="2" t="s">
        <v>13</v>
      </c>
      <c r="G54" s="13" t="s">
        <v>83</v>
      </c>
      <c r="H54" s="13" t="s">
        <v>83</v>
      </c>
      <c r="J54" s="6">
        <f>0.404686*I54</f>
        <v>0</v>
      </c>
      <c r="L54" s="2">
        <f>K54*1.60934</f>
        <v>0</v>
      </c>
      <c r="M54" s="2">
        <v>37.090000000000003</v>
      </c>
      <c r="N54" s="2">
        <f t="shared" si="2"/>
        <v>15.009803740000001</v>
      </c>
      <c r="O54" s="2">
        <v>1.6</v>
      </c>
      <c r="P54" s="2">
        <f t="shared" si="3"/>
        <v>2.5749440000000003</v>
      </c>
      <c r="Q54" s="2" t="s">
        <v>274</v>
      </c>
      <c r="R54" s="2">
        <v>900</v>
      </c>
      <c r="T54" s="1">
        <v>0</v>
      </c>
    </row>
    <row r="55" spans="1:21" x14ac:dyDescent="0.25">
      <c r="A55" s="1" t="s">
        <v>275</v>
      </c>
      <c r="B55" s="2">
        <v>52.044249999999998</v>
      </c>
      <c r="C55" s="5">
        <v>-175.89976999999999</v>
      </c>
      <c r="D55" s="2" t="s">
        <v>222</v>
      </c>
      <c r="G55" s="13" t="s">
        <v>83</v>
      </c>
      <c r="H55" s="13" t="s">
        <v>83</v>
      </c>
      <c r="I55" s="2">
        <v>205</v>
      </c>
      <c r="J55" s="6">
        <f>0.404686*I55</f>
        <v>82.960629999999995</v>
      </c>
      <c r="K55" s="2">
        <v>2.5</v>
      </c>
      <c r="L55" s="2">
        <f>K55*1.60934</f>
        <v>4.0233499999999998</v>
      </c>
      <c r="N55" s="2">
        <f t="shared" si="2"/>
        <v>0</v>
      </c>
      <c r="P55" s="2">
        <f t="shared" si="3"/>
        <v>0</v>
      </c>
      <c r="R55" s="2">
        <v>20000</v>
      </c>
      <c r="S55" s="2">
        <v>102</v>
      </c>
      <c r="T55" s="1">
        <v>91</v>
      </c>
    </row>
    <row r="56" spans="1:21" x14ac:dyDescent="0.25">
      <c r="A56" s="1" t="s">
        <v>57</v>
      </c>
      <c r="B56" s="5">
        <v>52.982790000000001</v>
      </c>
      <c r="C56" s="2">
        <v>-168.46829</v>
      </c>
      <c r="D56" s="2" t="s">
        <v>225</v>
      </c>
      <c r="E56" s="2">
        <v>2019</v>
      </c>
      <c r="F56" s="2" t="s">
        <v>194</v>
      </c>
      <c r="G56" s="13" t="s">
        <v>83</v>
      </c>
      <c r="H56" s="13" t="s">
        <v>83</v>
      </c>
      <c r="J56" s="6">
        <v>186.16</v>
      </c>
      <c r="L56" s="2">
        <v>9.89</v>
      </c>
      <c r="N56" s="2">
        <f t="shared" si="2"/>
        <v>0</v>
      </c>
      <c r="P56" s="2">
        <f t="shared" si="3"/>
        <v>0</v>
      </c>
      <c r="R56" s="5">
        <v>65353</v>
      </c>
      <c r="S56" s="5">
        <v>65353</v>
      </c>
      <c r="T56" s="1">
        <v>0</v>
      </c>
      <c r="U56" s="2">
        <v>65000</v>
      </c>
    </row>
    <row r="57" spans="1:21" x14ac:dyDescent="0.25">
      <c r="A57" s="1" t="s">
        <v>64</v>
      </c>
      <c r="B57" s="5">
        <v>54.008090000000003</v>
      </c>
      <c r="C57" s="5">
        <v>-166.71718999999999</v>
      </c>
      <c r="D57" s="2" t="s">
        <v>225</v>
      </c>
      <c r="G57" s="13" t="s">
        <v>83</v>
      </c>
      <c r="H57" s="13" t="s">
        <v>83</v>
      </c>
      <c r="J57" s="6">
        <f>0.404686*I57</f>
        <v>0</v>
      </c>
      <c r="L57" s="2">
        <f t="shared" ref="L57:L65" si="6">K57*1.60934</f>
        <v>0</v>
      </c>
      <c r="M57" s="2">
        <v>4.32</v>
      </c>
      <c r="N57" s="2">
        <f t="shared" si="2"/>
        <v>1.7482435200000002</v>
      </c>
      <c r="O57" s="2">
        <v>0.38200000000000001</v>
      </c>
      <c r="P57" s="2">
        <f t="shared" si="3"/>
        <v>0.61476788000000004</v>
      </c>
      <c r="R57" s="2">
        <v>10000</v>
      </c>
      <c r="S57" s="2">
        <v>10000</v>
      </c>
      <c r="T57" s="1">
        <v>10000</v>
      </c>
    </row>
    <row r="58" spans="1:21" x14ac:dyDescent="0.25">
      <c r="A58" s="1" t="s">
        <v>29</v>
      </c>
      <c r="B58" s="2">
        <v>51.771979999999999</v>
      </c>
      <c r="C58" s="2">
        <v>-176.65361999999999</v>
      </c>
      <c r="D58" s="2" t="s">
        <v>222</v>
      </c>
      <c r="E58" s="2" t="s">
        <v>115</v>
      </c>
      <c r="F58" s="2" t="s">
        <v>114</v>
      </c>
      <c r="G58" s="10" t="s">
        <v>82</v>
      </c>
      <c r="H58" s="10" t="s">
        <v>82</v>
      </c>
      <c r="J58" s="2">
        <v>73224.2</v>
      </c>
      <c r="K58" s="2">
        <v>211.7</v>
      </c>
      <c r="L58" s="2">
        <f t="shared" si="6"/>
        <v>340.69727799999998</v>
      </c>
      <c r="N58" s="2">
        <f t="shared" ref="N58:N89" si="7">0.404686*M58</f>
        <v>0</v>
      </c>
      <c r="P58" s="2">
        <f t="shared" ref="P58:P89" si="8">O58*1.60934</f>
        <v>0</v>
      </c>
      <c r="R58" s="2">
        <v>2773</v>
      </c>
      <c r="S58" s="2">
        <f>209 + 24 + 197 + 65</f>
        <v>495</v>
      </c>
      <c r="T58" s="1">
        <v>768</v>
      </c>
    </row>
    <row r="59" spans="1:21" ht="22" x14ac:dyDescent="0.25">
      <c r="A59" s="1" t="s">
        <v>56</v>
      </c>
      <c r="B59" s="5">
        <v>52.909700000000001</v>
      </c>
      <c r="C59" s="5">
        <v>-169.16218000000001</v>
      </c>
      <c r="D59" s="5" t="s">
        <v>225</v>
      </c>
      <c r="F59" s="2" t="s">
        <v>196</v>
      </c>
      <c r="G59" s="10" t="s">
        <v>82</v>
      </c>
      <c r="H59" s="13" t="s">
        <v>83</v>
      </c>
      <c r="J59" s="2">
        <v>69.2</v>
      </c>
      <c r="K59" s="2">
        <v>2.4</v>
      </c>
      <c r="L59" s="2">
        <f t="shared" si="6"/>
        <v>3.8624159999999996</v>
      </c>
      <c r="N59" s="2">
        <f t="shared" si="7"/>
        <v>0</v>
      </c>
      <c r="P59" s="2">
        <f t="shared" si="8"/>
        <v>0</v>
      </c>
      <c r="Q59" s="2" t="s">
        <v>277</v>
      </c>
      <c r="R59" s="2">
        <v>400</v>
      </c>
      <c r="S59" s="2">
        <v>400</v>
      </c>
      <c r="T59" s="1">
        <v>0</v>
      </c>
    </row>
    <row r="60" spans="1:21" ht="22" x14ac:dyDescent="0.25">
      <c r="A60" s="1" t="s">
        <v>2</v>
      </c>
      <c r="B60" s="5">
        <v>52.418112029577202</v>
      </c>
      <c r="C60" s="5">
        <v>173.59136719990599</v>
      </c>
      <c r="D60" s="5" t="s">
        <v>243</v>
      </c>
      <c r="F60" s="2" t="s">
        <v>196</v>
      </c>
      <c r="G60" s="10" t="s">
        <v>82</v>
      </c>
      <c r="H60" s="10" t="s">
        <v>82</v>
      </c>
      <c r="I60" s="6"/>
      <c r="J60" s="2">
        <v>22474.2</v>
      </c>
      <c r="K60" s="2">
        <v>70.5</v>
      </c>
      <c r="L60" s="2">
        <f t="shared" si="6"/>
        <v>113.45847000000001</v>
      </c>
      <c r="N60" s="2">
        <f t="shared" si="7"/>
        <v>0</v>
      </c>
      <c r="P60" s="2">
        <f t="shared" si="8"/>
        <v>0</v>
      </c>
      <c r="Q60" s="2" t="s">
        <v>197</v>
      </c>
      <c r="R60" s="2">
        <f xml:space="preserve"> 5000 + 197 + 500 + 123 + 2200 + 1000 + 500 + 10000 + 900 + 4666</f>
        <v>25086</v>
      </c>
      <c r="S60" s="2">
        <f xml:space="preserve"> 900 + 4717 + 7656 + 2726 + 300 + 4500 + 4666</f>
        <v>25465</v>
      </c>
      <c r="T60" s="1">
        <v>37018</v>
      </c>
      <c r="U60" s="2">
        <v>37000</v>
      </c>
    </row>
    <row r="61" spans="1:21" ht="22" x14ac:dyDescent="0.25">
      <c r="A61" s="1" t="s">
        <v>3</v>
      </c>
      <c r="B61" s="5">
        <v>52.760237270091274</v>
      </c>
      <c r="C61" s="5">
        <v>173.90393463327158</v>
      </c>
      <c r="D61" s="5" t="s">
        <v>244</v>
      </c>
      <c r="G61" s="10" t="s">
        <v>82</v>
      </c>
      <c r="H61" s="10" t="s">
        <v>82</v>
      </c>
      <c r="J61" s="2">
        <v>594.1</v>
      </c>
      <c r="K61" s="2">
        <v>9.4</v>
      </c>
      <c r="L61" s="2">
        <f t="shared" si="6"/>
        <v>15.127796</v>
      </c>
      <c r="N61" s="2">
        <f t="shared" si="7"/>
        <v>0</v>
      </c>
      <c r="P61" s="2">
        <f t="shared" si="8"/>
        <v>0</v>
      </c>
      <c r="Q61" s="2" t="s">
        <v>277</v>
      </c>
      <c r="R61" s="2">
        <v>800</v>
      </c>
      <c r="S61" s="2">
        <v>582</v>
      </c>
      <c r="T61" s="1">
        <v>582</v>
      </c>
    </row>
    <row r="62" spans="1:21" x14ac:dyDescent="0.25">
      <c r="A62" s="1" t="s">
        <v>47</v>
      </c>
      <c r="B62" s="5">
        <v>52.017029999999998</v>
      </c>
      <c r="C62" s="2">
        <v>-174.43122</v>
      </c>
      <c r="D62" s="2" t="s">
        <v>237</v>
      </c>
      <c r="G62" s="10" t="s">
        <v>82</v>
      </c>
      <c r="H62" s="10" t="s">
        <v>82</v>
      </c>
      <c r="J62" s="10"/>
      <c r="K62" s="10"/>
      <c r="L62" s="10">
        <f t="shared" si="6"/>
        <v>0</v>
      </c>
      <c r="M62" s="2">
        <v>25</v>
      </c>
      <c r="N62" s="2">
        <f t="shared" si="7"/>
        <v>10.117150000000001</v>
      </c>
      <c r="P62" s="2">
        <f t="shared" si="8"/>
        <v>0</v>
      </c>
      <c r="Q62" s="5"/>
      <c r="R62" s="2">
        <v>1200</v>
      </c>
      <c r="S62" s="2">
        <v>1200</v>
      </c>
      <c r="T62" s="1">
        <v>1200</v>
      </c>
    </row>
    <row r="63" spans="1:21" x14ac:dyDescent="0.25">
      <c r="A63" s="1" t="s">
        <v>50</v>
      </c>
      <c r="B63" s="5">
        <v>52.488889999999998</v>
      </c>
      <c r="C63" s="5">
        <v>-171.24888000000001</v>
      </c>
      <c r="D63" s="2" t="s">
        <v>237</v>
      </c>
      <c r="G63" s="10" t="s">
        <v>82</v>
      </c>
      <c r="H63" s="10" t="s">
        <v>82</v>
      </c>
      <c r="J63" s="2">
        <v>5028.2</v>
      </c>
      <c r="K63" s="2">
        <v>17.899999999999999</v>
      </c>
      <c r="L63" s="2">
        <f t="shared" si="6"/>
        <v>28.807185999999998</v>
      </c>
      <c r="N63" s="2">
        <f t="shared" si="7"/>
        <v>0</v>
      </c>
      <c r="P63" s="2">
        <f t="shared" si="8"/>
        <v>0</v>
      </c>
      <c r="Q63" s="5"/>
      <c r="R63" s="2">
        <v>0</v>
      </c>
      <c r="T63" s="1">
        <v>0</v>
      </c>
    </row>
    <row r="64" spans="1:21" x14ac:dyDescent="0.25">
      <c r="A64" s="1" t="s">
        <v>27</v>
      </c>
      <c r="B64" s="5">
        <v>51.660209999999999</v>
      </c>
      <c r="C64" s="2">
        <v>-177.66967</v>
      </c>
      <c r="D64" s="2" t="s">
        <v>222</v>
      </c>
      <c r="G64" s="10" t="s">
        <v>82</v>
      </c>
      <c r="H64" s="10" t="s">
        <v>82</v>
      </c>
      <c r="J64" s="10"/>
      <c r="K64" s="10"/>
      <c r="L64" s="10">
        <f t="shared" si="6"/>
        <v>0</v>
      </c>
      <c r="M64" s="2">
        <v>25</v>
      </c>
      <c r="N64" s="2">
        <f t="shared" si="7"/>
        <v>10.117150000000001</v>
      </c>
      <c r="P64" s="2">
        <f t="shared" si="8"/>
        <v>0</v>
      </c>
      <c r="Q64" s="2" t="s">
        <v>202</v>
      </c>
      <c r="R64" s="5">
        <v>130</v>
      </c>
      <c r="S64" s="2">
        <v>130</v>
      </c>
      <c r="T64" s="1">
        <v>130</v>
      </c>
    </row>
    <row r="65" spans="1:20" x14ac:dyDescent="0.25">
      <c r="A65" s="1" t="s">
        <v>51</v>
      </c>
      <c r="B65" s="5">
        <v>52.572189999999999</v>
      </c>
      <c r="C65" s="5">
        <v>-171.13668000000001</v>
      </c>
      <c r="D65" s="2" t="s">
        <v>237</v>
      </c>
      <c r="G65" s="10" t="s">
        <v>82</v>
      </c>
      <c r="H65" s="10" t="s">
        <v>82</v>
      </c>
      <c r="J65" s="2">
        <v>842.6</v>
      </c>
      <c r="K65" s="2">
        <v>7.1</v>
      </c>
      <c r="L65" s="2">
        <f t="shared" si="6"/>
        <v>11.426314</v>
      </c>
      <c r="N65" s="2">
        <f t="shared" si="7"/>
        <v>0</v>
      </c>
      <c r="P65" s="2">
        <f t="shared" si="8"/>
        <v>0</v>
      </c>
      <c r="Q65" s="2" t="s">
        <v>203</v>
      </c>
      <c r="R65" s="5">
        <v>12000</v>
      </c>
      <c r="S65" s="2">
        <v>50000</v>
      </c>
      <c r="T65" s="1">
        <v>50000</v>
      </c>
    </row>
    <row r="66" spans="1:20" ht="22" x14ac:dyDescent="0.25">
      <c r="A66" s="1" t="s">
        <v>72</v>
      </c>
      <c r="B66" s="5">
        <v>54.071100000000001</v>
      </c>
      <c r="C66" s="5">
        <v>-165.15469999999999</v>
      </c>
      <c r="D66" s="5" t="s">
        <v>225</v>
      </c>
      <c r="G66" s="10" t="s">
        <v>82</v>
      </c>
      <c r="H66" s="10" t="s">
        <v>82</v>
      </c>
      <c r="J66" s="2">
        <v>12.14</v>
      </c>
      <c r="L66" s="2">
        <v>1.67</v>
      </c>
      <c r="N66" s="2">
        <f t="shared" si="7"/>
        <v>0</v>
      </c>
      <c r="P66" s="2">
        <f t="shared" si="8"/>
        <v>0</v>
      </c>
      <c r="Q66" s="2" t="s">
        <v>204</v>
      </c>
      <c r="R66" s="2">
        <v>2000</v>
      </c>
      <c r="S66" s="2">
        <v>9485</v>
      </c>
      <c r="T66" s="1">
        <v>9485</v>
      </c>
    </row>
    <row r="67" spans="1:20" x14ac:dyDescent="0.25">
      <c r="A67" s="1" t="s">
        <v>270</v>
      </c>
      <c r="B67" s="5">
        <v>51.977910000000001</v>
      </c>
      <c r="C67" s="5">
        <v>-175.54343750000001</v>
      </c>
      <c r="D67" s="2" t="s">
        <v>222</v>
      </c>
      <c r="G67" s="10" t="s">
        <v>82</v>
      </c>
      <c r="H67" s="10" t="s">
        <v>82</v>
      </c>
      <c r="J67" s="6">
        <f t="shared" ref="J67:J75" si="9">0.404686*I67</f>
        <v>0</v>
      </c>
      <c r="L67" s="2">
        <f t="shared" ref="L67:L75" si="10">K67*1.60934</f>
        <v>0</v>
      </c>
      <c r="M67" s="2">
        <v>6</v>
      </c>
      <c r="N67" s="2">
        <f t="shared" si="7"/>
        <v>2.4281160000000002</v>
      </c>
      <c r="P67" s="2">
        <f t="shared" si="8"/>
        <v>0</v>
      </c>
      <c r="R67" s="2">
        <v>55</v>
      </c>
      <c r="S67" s="2">
        <v>55</v>
      </c>
      <c r="T67" s="1">
        <v>55</v>
      </c>
    </row>
    <row r="68" spans="1:20" ht="22" x14ac:dyDescent="0.25">
      <c r="A68" s="1" t="s">
        <v>268</v>
      </c>
      <c r="B68" s="5">
        <v>53.946460000000002</v>
      </c>
      <c r="C68" s="5">
        <v>-168.04597999999999</v>
      </c>
      <c r="D68" s="5" t="s">
        <v>60</v>
      </c>
      <c r="G68" s="10" t="s">
        <v>82</v>
      </c>
      <c r="H68" s="10" t="s">
        <v>82</v>
      </c>
      <c r="J68" s="11">
        <f t="shared" si="9"/>
        <v>0</v>
      </c>
      <c r="K68" s="10"/>
      <c r="L68" s="10">
        <f t="shared" si="10"/>
        <v>0</v>
      </c>
      <c r="M68" s="2">
        <v>1.4</v>
      </c>
      <c r="N68" s="2">
        <f t="shared" si="7"/>
        <v>0.56656039999999996</v>
      </c>
      <c r="P68" s="2">
        <f t="shared" si="8"/>
        <v>0</v>
      </c>
      <c r="Q68" s="2" t="s">
        <v>213</v>
      </c>
      <c r="R68" s="2">
        <v>300</v>
      </c>
      <c r="S68" s="2">
        <v>300</v>
      </c>
      <c r="T68" s="1">
        <v>300</v>
      </c>
    </row>
    <row r="69" spans="1:20" ht="22" x14ac:dyDescent="0.25">
      <c r="A69" s="1" t="s">
        <v>23</v>
      </c>
      <c r="B69" s="5">
        <v>51.483449999999998</v>
      </c>
      <c r="C69" s="5">
        <v>-178.34814</v>
      </c>
      <c r="D69" s="5" t="s">
        <v>221</v>
      </c>
      <c r="G69" s="10" t="s">
        <v>82</v>
      </c>
      <c r="H69" s="10" t="s">
        <v>82</v>
      </c>
      <c r="J69" s="6">
        <f t="shared" si="9"/>
        <v>0</v>
      </c>
      <c r="L69" s="2">
        <f t="shared" si="10"/>
        <v>0</v>
      </c>
      <c r="M69" s="2">
        <v>37.6</v>
      </c>
      <c r="N69" s="2">
        <f t="shared" si="7"/>
        <v>15.2161936</v>
      </c>
      <c r="P69" s="2">
        <f t="shared" si="8"/>
        <v>0</v>
      </c>
      <c r="Q69" s="2" t="s">
        <v>214</v>
      </c>
      <c r="R69" s="2">
        <v>60</v>
      </c>
      <c r="S69" s="2">
        <v>60</v>
      </c>
      <c r="T69" s="1">
        <v>60</v>
      </c>
    </row>
    <row r="70" spans="1:20" x14ac:dyDescent="0.25">
      <c r="A70" s="1" t="s">
        <v>34</v>
      </c>
      <c r="B70" s="2">
        <v>52.05789</v>
      </c>
      <c r="C70" s="2">
        <v>-176.11142000000001</v>
      </c>
      <c r="D70" s="2" t="s">
        <v>222</v>
      </c>
      <c r="G70" s="10" t="s">
        <v>82</v>
      </c>
      <c r="H70" s="10" t="s">
        <v>82</v>
      </c>
      <c r="I70" s="19">
        <v>39219</v>
      </c>
      <c r="J70" s="6">
        <f t="shared" si="9"/>
        <v>15871.380234</v>
      </c>
      <c r="K70" s="18">
        <v>43.4</v>
      </c>
      <c r="L70" s="2">
        <f t="shared" si="10"/>
        <v>69.845355999999995</v>
      </c>
      <c r="N70" s="2">
        <f t="shared" si="7"/>
        <v>0</v>
      </c>
      <c r="P70" s="2">
        <f t="shared" si="8"/>
        <v>0</v>
      </c>
      <c r="Q70" s="2" t="s">
        <v>215</v>
      </c>
      <c r="T70" s="1">
        <v>0</v>
      </c>
    </row>
    <row r="71" spans="1:20" ht="22" x14ac:dyDescent="0.25">
      <c r="A71" s="1" t="s">
        <v>52</v>
      </c>
      <c r="B71" s="5">
        <v>52.75309</v>
      </c>
      <c r="C71" s="5">
        <v>-170.11718999999999</v>
      </c>
      <c r="D71" s="5" t="s">
        <v>223</v>
      </c>
      <c r="G71" s="10" t="s">
        <v>82</v>
      </c>
      <c r="H71" s="10" t="s">
        <v>82</v>
      </c>
      <c r="I71" s="2">
        <v>13790</v>
      </c>
      <c r="J71" s="6">
        <f t="shared" si="9"/>
        <v>5580.6199399999996</v>
      </c>
      <c r="K71" s="2">
        <v>19</v>
      </c>
      <c r="L71" s="2">
        <f t="shared" si="10"/>
        <v>30.577459999999999</v>
      </c>
      <c r="N71" s="2">
        <f t="shared" si="7"/>
        <v>0</v>
      </c>
      <c r="P71" s="2">
        <f t="shared" si="8"/>
        <v>0</v>
      </c>
      <c r="Q71" s="2" t="s">
        <v>216</v>
      </c>
      <c r="R71" s="2">
        <v>120</v>
      </c>
      <c r="S71" s="2">
        <v>1000</v>
      </c>
      <c r="T71" s="1">
        <v>120</v>
      </c>
    </row>
    <row r="72" spans="1:20" ht="22" x14ac:dyDescent="0.25">
      <c r="A72" s="1" t="s">
        <v>245</v>
      </c>
      <c r="B72" s="5">
        <v>53.903289999999998</v>
      </c>
      <c r="C72" s="5">
        <v>-166.57400000000001</v>
      </c>
      <c r="D72" s="5" t="s">
        <v>225</v>
      </c>
      <c r="G72" s="10" t="s">
        <v>82</v>
      </c>
      <c r="H72" s="10" t="s">
        <v>82</v>
      </c>
      <c r="I72" s="2">
        <v>137</v>
      </c>
      <c r="J72" s="6">
        <f t="shared" si="9"/>
        <v>55.441981999999996</v>
      </c>
      <c r="K72" s="2">
        <v>2.4</v>
      </c>
      <c r="L72" s="2">
        <f t="shared" si="10"/>
        <v>3.8624159999999996</v>
      </c>
      <c r="N72" s="2">
        <f t="shared" si="7"/>
        <v>0</v>
      </c>
      <c r="P72" s="2">
        <f t="shared" si="8"/>
        <v>0</v>
      </c>
      <c r="Q72" s="2" t="s">
        <v>218</v>
      </c>
      <c r="T72" s="1">
        <v>0</v>
      </c>
    </row>
    <row r="73" spans="1:20" x14ac:dyDescent="0.25">
      <c r="A73" s="1" t="s">
        <v>38</v>
      </c>
      <c r="B73" s="5">
        <v>51.98048</v>
      </c>
      <c r="C73" s="2">
        <v>-175.88797</v>
      </c>
      <c r="D73" s="2" t="s">
        <v>222</v>
      </c>
      <c r="G73" s="10" t="s">
        <v>82</v>
      </c>
      <c r="H73" s="10" t="s">
        <v>82</v>
      </c>
      <c r="I73" s="2">
        <v>4710</v>
      </c>
      <c r="J73" s="6">
        <f t="shared" si="9"/>
        <v>1906.07106</v>
      </c>
      <c r="K73" s="2">
        <v>19.399999999999999</v>
      </c>
      <c r="L73" s="2">
        <f t="shared" si="10"/>
        <v>31.221195999999999</v>
      </c>
      <c r="N73" s="2">
        <f t="shared" si="7"/>
        <v>0</v>
      </c>
      <c r="P73" s="2">
        <f t="shared" si="8"/>
        <v>0</v>
      </c>
      <c r="Q73" s="2" t="s">
        <v>219</v>
      </c>
      <c r="R73" s="2">
        <v>61</v>
      </c>
      <c r="S73" s="2">
        <v>61</v>
      </c>
      <c r="T73" s="1">
        <v>61</v>
      </c>
    </row>
    <row r="74" spans="1:20" x14ac:dyDescent="0.25">
      <c r="A74" s="1" t="s">
        <v>31</v>
      </c>
      <c r="B74" s="5">
        <v>51.866700000000002</v>
      </c>
      <c r="C74" s="5">
        <v>-176.36669000000001</v>
      </c>
      <c r="D74" s="2" t="s">
        <v>222</v>
      </c>
      <c r="G74" s="10" t="s">
        <v>82</v>
      </c>
      <c r="H74" s="10" t="s">
        <v>82</v>
      </c>
      <c r="I74" s="2">
        <v>29355</v>
      </c>
      <c r="J74" s="6">
        <f t="shared" si="9"/>
        <v>11879.55753</v>
      </c>
      <c r="K74" s="2">
        <v>62.1</v>
      </c>
      <c r="L74" s="2">
        <f t="shared" si="10"/>
        <v>99.940014000000005</v>
      </c>
      <c r="N74" s="2">
        <f t="shared" si="7"/>
        <v>0</v>
      </c>
      <c r="P74" s="2">
        <f t="shared" si="8"/>
        <v>0</v>
      </c>
      <c r="Q74" s="2" t="s">
        <v>224</v>
      </c>
      <c r="R74" s="2">
        <v>68</v>
      </c>
      <c r="S74" s="2">
        <v>68</v>
      </c>
      <c r="T74" s="1">
        <v>68</v>
      </c>
    </row>
    <row r="75" spans="1:20" x14ac:dyDescent="0.25">
      <c r="A75" s="1" t="s">
        <v>55</v>
      </c>
      <c r="B75" s="5">
        <v>52.985599999999998</v>
      </c>
      <c r="C75" s="5">
        <v>-169.72109</v>
      </c>
      <c r="D75" s="2" t="s">
        <v>223</v>
      </c>
      <c r="G75" s="10" t="s">
        <v>82</v>
      </c>
      <c r="H75" s="10" t="s">
        <v>82</v>
      </c>
      <c r="I75" s="2">
        <v>10342</v>
      </c>
      <c r="J75" s="6">
        <f t="shared" si="9"/>
        <v>4185.2626119999995</v>
      </c>
      <c r="K75" s="2">
        <v>17.399999999999999</v>
      </c>
      <c r="L75" s="2">
        <f t="shared" si="10"/>
        <v>28.002515999999996</v>
      </c>
      <c r="N75" s="2">
        <f t="shared" si="7"/>
        <v>0</v>
      </c>
      <c r="P75" s="2">
        <f t="shared" si="8"/>
        <v>0</v>
      </c>
      <c r="Q75" s="2" t="s">
        <v>224</v>
      </c>
      <c r="R75" s="2">
        <v>1000</v>
      </c>
      <c r="T75" s="1">
        <v>0</v>
      </c>
    </row>
    <row r="76" spans="1:20" x14ac:dyDescent="0.25">
      <c r="A76" s="1" t="s">
        <v>226</v>
      </c>
      <c r="B76" s="5">
        <v>54.152500000000003</v>
      </c>
      <c r="C76" s="5">
        <v>-164.9786</v>
      </c>
      <c r="D76" s="2" t="s">
        <v>225</v>
      </c>
      <c r="G76" s="10" t="s">
        <v>82</v>
      </c>
      <c r="H76" s="10" t="s">
        <v>82</v>
      </c>
      <c r="J76" s="6">
        <v>2.0299999999999998</v>
      </c>
      <c r="L76" s="10"/>
      <c r="Q76" s="2" t="s">
        <v>230</v>
      </c>
      <c r="R76" s="5">
        <v>3000</v>
      </c>
      <c r="S76" s="5">
        <v>3000</v>
      </c>
      <c r="T76" s="1"/>
    </row>
    <row r="77" spans="1:20" x14ac:dyDescent="0.25">
      <c r="A77" s="1" t="s">
        <v>227</v>
      </c>
      <c r="B77" s="5">
        <v>54.154400000000003</v>
      </c>
      <c r="C77" s="5">
        <v>-164.95829000000001</v>
      </c>
      <c r="D77" s="2" t="s">
        <v>225</v>
      </c>
      <c r="G77" s="10" t="s">
        <v>82</v>
      </c>
      <c r="H77" s="10" t="s">
        <v>82</v>
      </c>
      <c r="J77" s="16">
        <v>0.8</v>
      </c>
      <c r="L77" s="10"/>
      <c r="Q77" s="2" t="s">
        <v>231</v>
      </c>
      <c r="R77" s="2">
        <v>3000</v>
      </c>
      <c r="S77" s="2">
        <v>3000</v>
      </c>
      <c r="T77" s="1"/>
    </row>
    <row r="78" spans="1:20" x14ac:dyDescent="0.25">
      <c r="A78" s="1" t="s">
        <v>228</v>
      </c>
      <c r="B78" s="5">
        <v>54.15249</v>
      </c>
      <c r="C78" s="5">
        <v>-164.9331</v>
      </c>
      <c r="D78" s="2" t="s">
        <v>225</v>
      </c>
      <c r="G78" s="10" t="s">
        <v>82</v>
      </c>
      <c r="H78" s="10" t="s">
        <v>82</v>
      </c>
      <c r="J78" s="16">
        <v>1.4</v>
      </c>
      <c r="L78" s="10"/>
      <c r="Q78" s="2" t="s">
        <v>232</v>
      </c>
      <c r="R78" s="2">
        <v>260</v>
      </c>
      <c r="S78" s="2">
        <v>260</v>
      </c>
      <c r="T78" s="1"/>
    </row>
    <row r="79" spans="1:20" x14ac:dyDescent="0.25">
      <c r="A79" s="1" t="s">
        <v>301</v>
      </c>
      <c r="B79" s="2">
        <v>51.749989999999997</v>
      </c>
      <c r="C79" s="2">
        <v>-177.24999</v>
      </c>
      <c r="D79" s="2" t="s">
        <v>222</v>
      </c>
      <c r="G79" s="10" t="s">
        <v>82</v>
      </c>
      <c r="H79" s="10" t="s">
        <v>82</v>
      </c>
      <c r="I79" s="2">
        <v>91716</v>
      </c>
      <c r="J79" s="6">
        <f t="shared" ref="J79:J92" si="11">0.404686*I79</f>
        <v>37116.181175999998</v>
      </c>
      <c r="K79" s="2">
        <v>114.6</v>
      </c>
      <c r="L79" s="2">
        <f t="shared" ref="L79:L84" si="12">K79*1.60934</f>
        <v>184.430364</v>
      </c>
      <c r="N79" s="2">
        <f t="shared" ref="N79:N110" si="13">0.404686*M79</f>
        <v>0</v>
      </c>
      <c r="P79" s="2">
        <f t="shared" ref="P79:P110" si="14">O79*1.60934</f>
        <v>0</v>
      </c>
      <c r="Q79" s="2" t="s">
        <v>233</v>
      </c>
      <c r="R79" s="2">
        <v>15300</v>
      </c>
      <c r="S79" s="1">
        <v>16800</v>
      </c>
      <c r="T79" s="1">
        <v>16800</v>
      </c>
    </row>
    <row r="80" spans="1:20" x14ac:dyDescent="0.25">
      <c r="A80" s="1" t="s">
        <v>42</v>
      </c>
      <c r="B80" s="2">
        <v>52.174999999999997</v>
      </c>
      <c r="C80" s="5">
        <v>-175.51669000000001</v>
      </c>
      <c r="D80" s="2" t="s">
        <v>222</v>
      </c>
      <c r="G80" s="10" t="s">
        <v>82</v>
      </c>
      <c r="H80" s="10" t="s">
        <v>82</v>
      </c>
      <c r="I80" s="2">
        <v>717</v>
      </c>
      <c r="J80" s="6">
        <f t="shared" si="11"/>
        <v>290.15986199999998</v>
      </c>
      <c r="K80" s="2">
        <v>5.7</v>
      </c>
      <c r="L80" s="2">
        <f t="shared" si="12"/>
        <v>9.1732379999999996</v>
      </c>
      <c r="N80" s="2">
        <f t="shared" si="13"/>
        <v>0</v>
      </c>
      <c r="P80" s="2">
        <f t="shared" si="14"/>
        <v>0</v>
      </c>
      <c r="Q80" s="2" t="s">
        <v>234</v>
      </c>
      <c r="R80" s="2">
        <v>18</v>
      </c>
      <c r="S80" s="2">
        <v>35</v>
      </c>
      <c r="T80" s="1">
        <v>18</v>
      </c>
    </row>
    <row r="81" spans="1:20" x14ac:dyDescent="0.25">
      <c r="A81" s="1" t="s">
        <v>257</v>
      </c>
      <c r="B81" s="5">
        <v>53.051830000000002</v>
      </c>
      <c r="C81" s="5">
        <v>-168.45012</v>
      </c>
      <c r="D81" s="2" t="s">
        <v>225</v>
      </c>
      <c r="G81" s="10" t="s">
        <v>82</v>
      </c>
      <c r="H81" s="10" t="s">
        <v>82</v>
      </c>
      <c r="J81" s="11">
        <f t="shared" si="11"/>
        <v>0</v>
      </c>
      <c r="L81" s="17"/>
      <c r="M81" s="17">
        <v>1.6</v>
      </c>
      <c r="N81" s="2">
        <f t="shared" si="13"/>
        <v>0.64749760000000001</v>
      </c>
      <c r="P81" s="2">
        <f t="shared" si="14"/>
        <v>0</v>
      </c>
      <c r="Q81" s="2" t="s">
        <v>235</v>
      </c>
      <c r="T81" s="1"/>
    </row>
    <row r="82" spans="1:20" x14ac:dyDescent="0.25">
      <c r="A82" s="1" t="s">
        <v>259</v>
      </c>
      <c r="B82" s="2">
        <v>53.020400000000002</v>
      </c>
      <c r="C82" s="2">
        <v>-168.4975</v>
      </c>
      <c r="D82" s="2" t="s">
        <v>225</v>
      </c>
      <c r="G82" s="10" t="s">
        <v>82</v>
      </c>
      <c r="H82" s="10" t="s">
        <v>82</v>
      </c>
      <c r="J82" s="11">
        <f t="shared" si="11"/>
        <v>0</v>
      </c>
      <c r="L82" s="17"/>
      <c r="M82" s="17">
        <v>8</v>
      </c>
      <c r="N82" s="2">
        <f t="shared" si="13"/>
        <v>3.2374879999999999</v>
      </c>
      <c r="P82" s="2">
        <f t="shared" si="14"/>
        <v>0</v>
      </c>
      <c r="Q82" s="2" t="s">
        <v>235</v>
      </c>
      <c r="T82" s="1"/>
    </row>
    <row r="83" spans="1:20" x14ac:dyDescent="0.25">
      <c r="A83" s="1" t="s">
        <v>260</v>
      </c>
      <c r="B83" s="2">
        <v>53.028799999999997</v>
      </c>
      <c r="C83" s="2">
        <v>-168.45830000000001</v>
      </c>
      <c r="D83" s="2" t="s">
        <v>225</v>
      </c>
      <c r="G83" s="10" t="s">
        <v>82</v>
      </c>
      <c r="H83" s="10" t="s">
        <v>82</v>
      </c>
      <c r="J83" s="11">
        <f t="shared" si="11"/>
        <v>0</v>
      </c>
      <c r="L83" s="17"/>
      <c r="M83" s="17">
        <v>6</v>
      </c>
      <c r="N83" s="2">
        <f t="shared" si="13"/>
        <v>2.4281160000000002</v>
      </c>
      <c r="P83" s="2">
        <f t="shared" si="14"/>
        <v>0</v>
      </c>
      <c r="Q83" s="2" t="s">
        <v>302</v>
      </c>
      <c r="T83" s="1">
        <v>0</v>
      </c>
    </row>
    <row r="84" spans="1:20" x14ac:dyDescent="0.25">
      <c r="A84" s="1" t="s">
        <v>261</v>
      </c>
      <c r="B84" s="5">
        <v>53.035800000000002</v>
      </c>
      <c r="C84" s="5">
        <v>-168.45748</v>
      </c>
      <c r="D84" s="2" t="s">
        <v>225</v>
      </c>
      <c r="G84" s="10" t="s">
        <v>82</v>
      </c>
      <c r="H84" s="10" t="s">
        <v>82</v>
      </c>
      <c r="J84" s="11">
        <f t="shared" si="11"/>
        <v>0</v>
      </c>
      <c r="L84" s="17"/>
      <c r="M84" s="17">
        <v>9.4</v>
      </c>
      <c r="N84" s="2">
        <f t="shared" si="13"/>
        <v>3.8040484000000001</v>
      </c>
      <c r="P84" s="2">
        <f t="shared" si="14"/>
        <v>0</v>
      </c>
      <c r="Q84" s="2" t="s">
        <v>302</v>
      </c>
      <c r="R84" s="2">
        <v>100</v>
      </c>
      <c r="S84" s="2">
        <v>100</v>
      </c>
      <c r="T84" s="1">
        <v>100</v>
      </c>
    </row>
    <row r="85" spans="1:20" x14ac:dyDescent="0.25">
      <c r="A85" s="1" t="s">
        <v>263</v>
      </c>
      <c r="B85" s="5">
        <v>53.051699999999997</v>
      </c>
      <c r="C85" s="5">
        <v>-168.42919000000001</v>
      </c>
      <c r="D85" s="2" t="s">
        <v>225</v>
      </c>
      <c r="G85" s="10" t="s">
        <v>82</v>
      </c>
      <c r="H85" s="10" t="s">
        <v>82</v>
      </c>
      <c r="J85" s="11">
        <f t="shared" si="11"/>
        <v>0</v>
      </c>
      <c r="L85" s="17">
        <v>0.45</v>
      </c>
      <c r="N85" s="2">
        <f t="shared" si="13"/>
        <v>0</v>
      </c>
      <c r="P85" s="2">
        <f t="shared" si="14"/>
        <v>0</v>
      </c>
      <c r="Q85" s="2" t="s">
        <v>302</v>
      </c>
      <c r="R85" s="2">
        <v>5690</v>
      </c>
      <c r="S85" s="2">
        <v>5690</v>
      </c>
      <c r="T85" s="1">
        <v>5690</v>
      </c>
    </row>
    <row r="86" spans="1:20" x14ac:dyDescent="0.25">
      <c r="A86" s="1" t="s">
        <v>264</v>
      </c>
      <c r="B86" s="2">
        <v>53.023600000000002</v>
      </c>
      <c r="C86" s="2">
        <v>-168.52457999999999</v>
      </c>
      <c r="D86" s="2" t="s">
        <v>225</v>
      </c>
      <c r="G86" s="10" t="s">
        <v>82</v>
      </c>
      <c r="H86" s="10" t="s">
        <v>82</v>
      </c>
      <c r="J86" s="11">
        <f t="shared" si="11"/>
        <v>0</v>
      </c>
      <c r="L86" s="17"/>
      <c r="M86" s="2">
        <v>9.5</v>
      </c>
      <c r="N86" s="2">
        <f t="shared" si="13"/>
        <v>3.8445169999999997</v>
      </c>
      <c r="P86" s="2">
        <f t="shared" si="14"/>
        <v>0</v>
      </c>
      <c r="Q86" s="2" t="s">
        <v>235</v>
      </c>
      <c r="T86" s="1"/>
    </row>
    <row r="87" spans="1:20" x14ac:dyDescent="0.25">
      <c r="A87" s="1" t="s">
        <v>7</v>
      </c>
      <c r="B87" s="2">
        <v>51.975000000000001</v>
      </c>
      <c r="C87" s="5">
        <v>177.50002000000001</v>
      </c>
      <c r="D87" s="2" t="s">
        <v>13</v>
      </c>
      <c r="G87" s="10" t="s">
        <v>82</v>
      </c>
      <c r="H87" s="10" t="s">
        <v>82</v>
      </c>
      <c r="I87" s="2">
        <v>69598</v>
      </c>
      <c r="J87" s="6">
        <f t="shared" si="11"/>
        <v>28165.336228</v>
      </c>
      <c r="K87" s="2">
        <v>89.5</v>
      </c>
      <c r="L87" s="2">
        <f t="shared" ref="L86:L92" si="15">K87*1.60934</f>
        <v>144.03593000000001</v>
      </c>
      <c r="N87" s="2">
        <f t="shared" si="13"/>
        <v>0</v>
      </c>
      <c r="P87" s="2">
        <f t="shared" si="14"/>
        <v>0</v>
      </c>
      <c r="Q87" s="2" t="s">
        <v>236</v>
      </c>
      <c r="R87" s="2">
        <v>9150</v>
      </c>
      <c r="S87" s="2">
        <f>700+9150+150</f>
        <v>10000</v>
      </c>
      <c r="T87" s="1">
        <v>10000</v>
      </c>
    </row>
    <row r="88" spans="1:20" x14ac:dyDescent="0.25">
      <c r="A88" s="1" t="s">
        <v>279</v>
      </c>
      <c r="B88" s="2">
        <v>51.83822</v>
      </c>
      <c r="C88" s="2">
        <v>-176.16344000000001</v>
      </c>
      <c r="D88" s="2" t="s">
        <v>222</v>
      </c>
      <c r="G88" s="10" t="s">
        <v>82</v>
      </c>
      <c r="H88" s="10" t="s">
        <v>82</v>
      </c>
      <c r="I88" s="2">
        <v>17852</v>
      </c>
      <c r="J88" s="6">
        <f t="shared" si="11"/>
        <v>7224.4544719999994</v>
      </c>
      <c r="K88" s="2">
        <v>60.3</v>
      </c>
      <c r="L88" s="2">
        <f t="shared" si="15"/>
        <v>97.043201999999994</v>
      </c>
      <c r="N88" s="2">
        <f t="shared" si="13"/>
        <v>0</v>
      </c>
      <c r="P88" s="2">
        <f t="shared" si="14"/>
        <v>0</v>
      </c>
      <c r="Q88" s="2" t="s">
        <v>247</v>
      </c>
      <c r="T88" s="1">
        <v>0</v>
      </c>
    </row>
    <row r="89" spans="1:20" x14ac:dyDescent="0.25">
      <c r="A89" s="1" t="s">
        <v>17</v>
      </c>
      <c r="B89" s="5">
        <v>51.603230000000003</v>
      </c>
      <c r="C89" s="5">
        <v>-178.64438999999999</v>
      </c>
      <c r="D89" s="2" t="s">
        <v>221</v>
      </c>
      <c r="G89" s="10" t="s">
        <v>82</v>
      </c>
      <c r="H89" s="10" t="s">
        <v>82</v>
      </c>
      <c r="I89" s="2">
        <v>2389</v>
      </c>
      <c r="J89" s="6">
        <f t="shared" si="11"/>
        <v>966.79485399999999</v>
      </c>
      <c r="K89" s="2">
        <v>9.1</v>
      </c>
      <c r="L89" s="2">
        <f t="shared" si="15"/>
        <v>14.644993999999999</v>
      </c>
      <c r="N89" s="2">
        <f t="shared" si="13"/>
        <v>0</v>
      </c>
      <c r="P89" s="2">
        <f t="shared" si="14"/>
        <v>0</v>
      </c>
      <c r="Q89" s="2" t="s">
        <v>224</v>
      </c>
      <c r="R89" s="2">
        <v>50</v>
      </c>
      <c r="S89" s="2">
        <v>50</v>
      </c>
      <c r="T89" s="1">
        <v>50</v>
      </c>
    </row>
    <row r="90" spans="1:20" x14ac:dyDescent="0.25">
      <c r="A90" s="1" t="s">
        <v>13</v>
      </c>
      <c r="B90" s="5">
        <v>51.801999118433407</v>
      </c>
      <c r="C90" s="5">
        <v>178.29705061886025</v>
      </c>
      <c r="D90" s="2" t="s">
        <v>13</v>
      </c>
      <c r="G90" s="10" t="s">
        <v>82</v>
      </c>
      <c r="H90" s="10" t="s">
        <v>82</v>
      </c>
      <c r="I90" s="2">
        <v>6861</v>
      </c>
      <c r="J90" s="6">
        <f t="shared" si="11"/>
        <v>2776.5506460000001</v>
      </c>
      <c r="K90" s="2">
        <v>19.600000000000001</v>
      </c>
      <c r="L90" s="2">
        <f t="shared" si="15"/>
        <v>31.543064000000001</v>
      </c>
      <c r="N90" s="2">
        <f t="shared" si="13"/>
        <v>0</v>
      </c>
      <c r="P90" s="2">
        <f t="shared" si="14"/>
        <v>0</v>
      </c>
      <c r="Q90" s="2" t="s">
        <v>224</v>
      </c>
      <c r="R90" s="2">
        <v>210</v>
      </c>
      <c r="S90" s="2">
        <v>210</v>
      </c>
      <c r="T90" s="1">
        <v>210</v>
      </c>
    </row>
    <row r="91" spans="1:20" x14ac:dyDescent="0.25">
      <c r="A91" s="1" t="s">
        <v>8</v>
      </c>
      <c r="B91" s="5">
        <v>52.019399999999997</v>
      </c>
      <c r="C91" s="5">
        <v>178.13866999999999</v>
      </c>
      <c r="D91" s="2" t="s">
        <v>13</v>
      </c>
      <c r="G91" s="10" t="s">
        <v>82</v>
      </c>
      <c r="H91" s="10" t="s">
        <v>82</v>
      </c>
      <c r="I91" s="2">
        <v>8192</v>
      </c>
      <c r="J91" s="6">
        <f t="shared" si="11"/>
        <v>3315.1877119999999</v>
      </c>
      <c r="K91" s="2">
        <v>15.9</v>
      </c>
      <c r="L91" s="2">
        <f t="shared" si="15"/>
        <v>25.588505999999999</v>
      </c>
      <c r="N91" s="2">
        <f t="shared" si="13"/>
        <v>0</v>
      </c>
      <c r="P91" s="2">
        <f t="shared" si="14"/>
        <v>0</v>
      </c>
      <c r="Q91" s="2" t="s">
        <v>250</v>
      </c>
      <c r="R91" s="2">
        <v>550</v>
      </c>
      <c r="S91" s="2">
        <v>550</v>
      </c>
      <c r="T91" s="1">
        <v>550</v>
      </c>
    </row>
    <row r="92" spans="1:20" x14ac:dyDescent="0.25">
      <c r="A92" s="1" t="s">
        <v>5</v>
      </c>
      <c r="B92" s="5">
        <v>52.724589999999999</v>
      </c>
      <c r="C92" s="5">
        <v>174.11439999999999</v>
      </c>
      <c r="D92" s="2" t="s">
        <v>243</v>
      </c>
      <c r="G92" s="10" t="s">
        <v>82</v>
      </c>
      <c r="H92" s="10" t="s">
        <v>82</v>
      </c>
      <c r="I92" s="2">
        <v>3447</v>
      </c>
      <c r="J92" s="6">
        <f t="shared" si="11"/>
        <v>1394.952642</v>
      </c>
      <c r="K92" s="2">
        <v>13.4</v>
      </c>
      <c r="L92" s="2">
        <f t="shared" si="15"/>
        <v>21.565156000000002</v>
      </c>
      <c r="N92" s="2">
        <f t="shared" si="13"/>
        <v>0</v>
      </c>
      <c r="P92" s="2">
        <f t="shared" si="14"/>
        <v>0</v>
      </c>
      <c r="Q92" s="2" t="s">
        <v>251</v>
      </c>
      <c r="R92" s="2">
        <v>500</v>
      </c>
      <c r="S92" s="2">
        <v>90</v>
      </c>
      <c r="T92" s="1">
        <v>640</v>
      </c>
    </row>
    <row r="93" spans="1:20" x14ac:dyDescent="0.25">
      <c r="A93" s="1" t="s">
        <v>267</v>
      </c>
      <c r="B93" s="5">
        <v>53.373600000000003</v>
      </c>
      <c r="C93" s="5">
        <v>-167.82579000000001</v>
      </c>
      <c r="D93" s="2" t="s">
        <v>222</v>
      </c>
      <c r="G93" s="10" t="s">
        <v>82</v>
      </c>
      <c r="H93" s="10" t="s">
        <v>82</v>
      </c>
      <c r="J93" s="6">
        <v>9.1199999999999992</v>
      </c>
      <c r="L93" s="2">
        <v>1.62</v>
      </c>
      <c r="N93" s="2">
        <f t="shared" si="13"/>
        <v>0</v>
      </c>
      <c r="P93" s="2">
        <f t="shared" si="14"/>
        <v>0</v>
      </c>
      <c r="Q93" s="2" t="s">
        <v>252</v>
      </c>
      <c r="R93" s="2">
        <v>66</v>
      </c>
      <c r="S93" s="2">
        <v>66</v>
      </c>
      <c r="T93" s="1">
        <v>66</v>
      </c>
    </row>
    <row r="94" spans="1:20" x14ac:dyDescent="0.25">
      <c r="A94" s="1" t="s">
        <v>32</v>
      </c>
      <c r="B94" s="2">
        <v>51.814039999999999</v>
      </c>
      <c r="C94" s="2">
        <v>-176.24476000000001</v>
      </c>
      <c r="D94" s="2" t="s">
        <v>222</v>
      </c>
      <c r="G94" s="10" t="s">
        <v>82</v>
      </c>
      <c r="H94" s="10" t="s">
        <v>82</v>
      </c>
      <c r="J94" s="6">
        <f t="shared" ref="J94:J100" si="16">0.404686*I94</f>
        <v>0</v>
      </c>
      <c r="L94" s="2">
        <f t="shared" ref="L94:L100" si="17">K94*1.60934</f>
        <v>0</v>
      </c>
      <c r="M94" s="2">
        <v>17.5</v>
      </c>
      <c r="N94" s="2">
        <f t="shared" si="13"/>
        <v>7.0820049999999997</v>
      </c>
      <c r="O94" s="2">
        <v>1.3</v>
      </c>
      <c r="P94" s="2">
        <f t="shared" si="14"/>
        <v>2.0921419999999999</v>
      </c>
      <c r="Q94" s="2" t="s">
        <v>253</v>
      </c>
      <c r="T94" s="1">
        <v>0</v>
      </c>
    </row>
    <row r="95" spans="1:20" x14ac:dyDescent="0.25">
      <c r="A95" s="1" t="s">
        <v>21</v>
      </c>
      <c r="B95" s="2">
        <v>51.597529999999999</v>
      </c>
      <c r="C95" s="2">
        <v>-178.58852999999999</v>
      </c>
      <c r="D95" s="2" t="s">
        <v>221</v>
      </c>
      <c r="G95" s="10" t="s">
        <v>82</v>
      </c>
      <c r="H95" s="10" t="s">
        <v>82</v>
      </c>
      <c r="I95" s="2">
        <v>956</v>
      </c>
      <c r="J95" s="6">
        <f t="shared" si="16"/>
        <v>386.87981600000001</v>
      </c>
      <c r="K95" s="2">
        <v>5.9</v>
      </c>
      <c r="L95" s="2">
        <f t="shared" si="17"/>
        <v>9.4951059999999998</v>
      </c>
      <c r="N95" s="2">
        <f t="shared" si="13"/>
        <v>0</v>
      </c>
      <c r="P95" s="2">
        <f t="shared" si="14"/>
        <v>0</v>
      </c>
      <c r="Q95" s="2" t="s">
        <v>253</v>
      </c>
      <c r="T95" s="1">
        <v>0</v>
      </c>
    </row>
    <row r="96" spans="1:20" x14ac:dyDescent="0.25">
      <c r="A96" s="1" t="s">
        <v>254</v>
      </c>
      <c r="B96" s="5">
        <v>51.962539999999997</v>
      </c>
      <c r="C96" s="12">
        <v>-176.00812999999999</v>
      </c>
      <c r="D96" s="2" t="s">
        <v>222</v>
      </c>
      <c r="G96" s="10" t="s">
        <v>82</v>
      </c>
      <c r="H96" s="10" t="s">
        <v>82</v>
      </c>
      <c r="I96" s="2">
        <v>649</v>
      </c>
      <c r="J96" s="6">
        <f t="shared" si="16"/>
        <v>262.64121399999999</v>
      </c>
      <c r="K96" s="2">
        <v>4.5</v>
      </c>
      <c r="L96" s="2">
        <f t="shared" si="17"/>
        <v>7.2420299999999997</v>
      </c>
      <c r="N96" s="2">
        <f t="shared" si="13"/>
        <v>0</v>
      </c>
      <c r="P96" s="2">
        <f t="shared" si="14"/>
        <v>0</v>
      </c>
      <c r="Q96" s="2" t="s">
        <v>256</v>
      </c>
      <c r="R96" s="2">
        <v>196</v>
      </c>
      <c r="S96" s="2">
        <v>196</v>
      </c>
      <c r="T96" s="1">
        <v>196</v>
      </c>
    </row>
    <row r="97" spans="1:20" x14ac:dyDescent="0.25">
      <c r="A97" s="1" t="s">
        <v>280</v>
      </c>
      <c r="B97" s="5">
        <v>51.75</v>
      </c>
      <c r="C97" s="5">
        <v>-177.91668000000001</v>
      </c>
      <c r="D97" s="2" t="s">
        <v>222</v>
      </c>
      <c r="G97" s="10" t="s">
        <v>82</v>
      </c>
      <c r="H97" s="10" t="s">
        <v>82</v>
      </c>
      <c r="I97" s="2">
        <v>128000</v>
      </c>
      <c r="J97" s="6">
        <f t="shared" si="16"/>
        <v>51799.807999999997</v>
      </c>
      <c r="K97" s="2">
        <v>130.5</v>
      </c>
      <c r="L97" s="2">
        <f t="shared" si="17"/>
        <v>210.01886999999999</v>
      </c>
      <c r="N97" s="2">
        <f t="shared" si="13"/>
        <v>0</v>
      </c>
      <c r="P97" s="2">
        <f t="shared" si="14"/>
        <v>0</v>
      </c>
      <c r="Q97" s="2" t="s">
        <v>255</v>
      </c>
      <c r="R97" s="2">
        <v>2700</v>
      </c>
      <c r="S97" s="2">
        <v>1176</v>
      </c>
      <c r="T97" s="1">
        <v>1176</v>
      </c>
    </row>
    <row r="98" spans="1:20" x14ac:dyDescent="0.25">
      <c r="A98" s="1" t="s">
        <v>281</v>
      </c>
      <c r="B98" s="2">
        <v>51.954639999999998</v>
      </c>
      <c r="C98" s="2">
        <v>-176.11017000000001</v>
      </c>
      <c r="D98" s="2" t="s">
        <v>222</v>
      </c>
      <c r="G98" s="10" t="s">
        <v>82</v>
      </c>
      <c r="H98" s="10" t="s">
        <v>82</v>
      </c>
      <c r="I98" s="2">
        <v>853</v>
      </c>
      <c r="J98" s="6">
        <f t="shared" si="16"/>
        <v>345.197158</v>
      </c>
      <c r="K98" s="2">
        <v>5.8</v>
      </c>
      <c r="L98" s="2">
        <f t="shared" si="17"/>
        <v>9.3341719999999988</v>
      </c>
      <c r="N98" s="2">
        <f t="shared" si="13"/>
        <v>0</v>
      </c>
      <c r="P98" s="2">
        <f t="shared" si="14"/>
        <v>0</v>
      </c>
      <c r="Q98" s="2" t="s">
        <v>253</v>
      </c>
      <c r="T98" s="1">
        <v>0</v>
      </c>
    </row>
    <row r="99" spans="1:20" x14ac:dyDescent="0.25">
      <c r="A99" s="1" t="s">
        <v>272</v>
      </c>
      <c r="B99" s="2">
        <v>53.192880000000002</v>
      </c>
      <c r="C99" s="2">
        <v>-168.23358999999999</v>
      </c>
      <c r="D99" s="2" t="s">
        <v>225</v>
      </c>
      <c r="G99" s="10" t="s">
        <v>82</v>
      </c>
      <c r="H99" s="10" t="s">
        <v>82</v>
      </c>
      <c r="J99" s="6">
        <f t="shared" si="16"/>
        <v>0</v>
      </c>
      <c r="L99" s="2">
        <f t="shared" si="17"/>
        <v>0</v>
      </c>
      <c r="M99" s="2">
        <f>1.49+1.43</f>
        <v>2.92</v>
      </c>
      <c r="N99" s="2">
        <f t="shared" si="13"/>
        <v>1.18168312</v>
      </c>
      <c r="O99" s="2">
        <v>0.35</v>
      </c>
      <c r="P99" s="2">
        <f t="shared" si="14"/>
        <v>0.56326899999999991</v>
      </c>
      <c r="Q99" s="2" t="s">
        <v>273</v>
      </c>
      <c r="T99" s="1">
        <v>0</v>
      </c>
    </row>
    <row r="100" spans="1:20" x14ac:dyDescent="0.25">
      <c r="A100" s="1" t="s">
        <v>25</v>
      </c>
      <c r="B100" s="5">
        <v>51.645069999999997</v>
      </c>
      <c r="C100" s="5">
        <v>-178.00606999999999</v>
      </c>
      <c r="D100" s="2" t="s">
        <v>222</v>
      </c>
      <c r="G100" s="10" t="s">
        <v>82</v>
      </c>
      <c r="H100" s="10" t="s">
        <v>82</v>
      </c>
      <c r="J100" s="6">
        <f t="shared" si="16"/>
        <v>0</v>
      </c>
      <c r="L100" s="2">
        <f t="shared" si="17"/>
        <v>0</v>
      </c>
      <c r="M100" s="2">
        <v>38.35</v>
      </c>
      <c r="N100" s="2">
        <f t="shared" si="13"/>
        <v>15.519708100000001</v>
      </c>
      <c r="O100" s="2">
        <v>1.9</v>
      </c>
      <c r="P100" s="2">
        <f t="shared" si="14"/>
        <v>3.0577459999999999</v>
      </c>
      <c r="Q100" s="2" t="s">
        <v>253</v>
      </c>
      <c r="R100" s="2">
        <v>200</v>
      </c>
      <c r="S100" s="2">
        <v>200</v>
      </c>
      <c r="T100" s="1">
        <v>200</v>
      </c>
    </row>
    <row r="101" spans="1:20" x14ac:dyDescent="0.25">
      <c r="A101" s="1" t="s">
        <v>73</v>
      </c>
      <c r="B101" s="5">
        <v>54.098599999999998</v>
      </c>
      <c r="C101" s="5">
        <v>-165.06439</v>
      </c>
      <c r="D101" s="2" t="s">
        <v>225</v>
      </c>
      <c r="G101" s="10" t="s">
        <v>82</v>
      </c>
      <c r="H101" s="10" t="s">
        <v>82</v>
      </c>
      <c r="J101" s="6">
        <v>9055</v>
      </c>
      <c r="L101" s="2">
        <v>75.27</v>
      </c>
      <c r="N101" s="2">
        <f t="shared" si="13"/>
        <v>0</v>
      </c>
      <c r="P101" s="2">
        <f t="shared" si="14"/>
        <v>0</v>
      </c>
      <c r="Q101" s="2" t="s">
        <v>224</v>
      </c>
      <c r="T101" s="1">
        <v>390</v>
      </c>
    </row>
    <row r="102" spans="1:20" x14ac:dyDescent="0.25">
      <c r="A102" s="1" t="s">
        <v>76</v>
      </c>
      <c r="B102" s="5">
        <v>54.208590000000001</v>
      </c>
      <c r="C102" s="5">
        <v>-164.82828000000001</v>
      </c>
      <c r="D102" s="2" t="s">
        <v>225</v>
      </c>
      <c r="G102" s="10" t="s">
        <v>82</v>
      </c>
      <c r="H102" s="10" t="s">
        <v>82</v>
      </c>
      <c r="J102" s="6">
        <v>1130.3</v>
      </c>
      <c r="L102" s="2">
        <v>24.36</v>
      </c>
      <c r="N102" s="2">
        <f t="shared" si="13"/>
        <v>0</v>
      </c>
      <c r="P102" s="2">
        <f t="shared" si="14"/>
        <v>0</v>
      </c>
      <c r="Q102" s="2" t="s">
        <v>282</v>
      </c>
      <c r="R102" s="2">
        <v>1500</v>
      </c>
      <c r="S102" s="2">
        <v>130</v>
      </c>
      <c r="T102" s="1">
        <v>1392</v>
      </c>
    </row>
    <row r="103" spans="1:20" x14ac:dyDescent="0.25">
      <c r="A103" s="1" t="s">
        <v>20</v>
      </c>
      <c r="B103" s="5">
        <v>51.583100000000002</v>
      </c>
      <c r="C103" s="5">
        <v>-178.50854000000001</v>
      </c>
      <c r="D103" s="2" t="s">
        <v>221</v>
      </c>
      <c r="G103" s="10" t="s">
        <v>82</v>
      </c>
      <c r="H103" s="10" t="s">
        <v>82</v>
      </c>
      <c r="J103" s="6">
        <f>0.404686*I103</f>
        <v>0</v>
      </c>
      <c r="L103" s="2">
        <f>K103*1.60934</f>
        <v>0</v>
      </c>
      <c r="M103" s="2">
        <v>3.58</v>
      </c>
      <c r="N103" s="2">
        <f t="shared" si="13"/>
        <v>1.4487758799999999</v>
      </c>
      <c r="O103" s="2">
        <v>0.48899999999999999</v>
      </c>
      <c r="P103" s="2">
        <f t="shared" si="14"/>
        <v>0.78696725999999995</v>
      </c>
      <c r="Q103" s="2" t="s">
        <v>253</v>
      </c>
      <c r="R103" s="2">
        <v>20</v>
      </c>
      <c r="S103" s="2">
        <v>20</v>
      </c>
      <c r="T103" s="1">
        <v>20</v>
      </c>
    </row>
    <row r="104" spans="1:20" x14ac:dyDescent="0.25">
      <c r="A104" s="1" t="s">
        <v>54</v>
      </c>
      <c r="B104" s="5">
        <v>53.066400000000002</v>
      </c>
      <c r="C104" s="5">
        <v>-169.76390000000001</v>
      </c>
      <c r="D104" s="2" t="s">
        <v>223</v>
      </c>
      <c r="G104" s="10" t="s">
        <v>82</v>
      </c>
      <c r="H104" s="10" t="s">
        <v>82</v>
      </c>
      <c r="I104" s="2">
        <v>2321</v>
      </c>
      <c r="J104" s="6">
        <f>0.404686*I104</f>
        <v>939.276206</v>
      </c>
      <c r="K104" s="2">
        <v>7.6</v>
      </c>
      <c r="L104" s="2">
        <f>K104*1.60934</f>
        <v>12.230983999999999</v>
      </c>
      <c r="N104" s="2">
        <f t="shared" si="13"/>
        <v>0</v>
      </c>
      <c r="P104" s="2">
        <f t="shared" si="14"/>
        <v>0</v>
      </c>
      <c r="Q104" s="2" t="s">
        <v>224</v>
      </c>
      <c r="R104" s="2">
        <v>6000</v>
      </c>
      <c r="S104" s="2">
        <v>10</v>
      </c>
      <c r="T104" s="1">
        <v>10</v>
      </c>
    </row>
    <row r="105" spans="1:20" x14ac:dyDescent="0.25">
      <c r="A105" s="1" t="s">
        <v>33</v>
      </c>
      <c r="B105" s="5">
        <v>51.883290000000002</v>
      </c>
      <c r="C105" s="5">
        <v>-176.04998000000001</v>
      </c>
      <c r="D105" s="2" t="s">
        <v>222</v>
      </c>
      <c r="G105" s="10" t="s">
        <v>82</v>
      </c>
      <c r="H105" s="10" t="s">
        <v>82</v>
      </c>
      <c r="I105" s="2">
        <v>9796</v>
      </c>
      <c r="J105" s="6">
        <f>0.404686*I105</f>
        <v>3964.3040559999999</v>
      </c>
      <c r="K105" s="2">
        <v>28.3</v>
      </c>
      <c r="L105" s="2">
        <f>K105*1.60934</f>
        <v>45.544322000000001</v>
      </c>
      <c r="N105" s="2">
        <f t="shared" si="13"/>
        <v>0</v>
      </c>
      <c r="P105" s="2">
        <f t="shared" si="14"/>
        <v>0</v>
      </c>
      <c r="Q105" s="2" t="s">
        <v>224</v>
      </c>
      <c r="R105" s="2">
        <v>190</v>
      </c>
      <c r="S105" s="2">
        <v>190</v>
      </c>
      <c r="T105" s="1">
        <v>190</v>
      </c>
    </row>
    <row r="106" spans="1:20" x14ac:dyDescent="0.25">
      <c r="A106" s="1" t="s">
        <v>283</v>
      </c>
      <c r="B106" s="2">
        <v>53.22213</v>
      </c>
      <c r="C106" s="2">
        <v>-168.39354</v>
      </c>
      <c r="D106" s="2" t="s">
        <v>225</v>
      </c>
      <c r="G106" s="10" t="s">
        <v>82</v>
      </c>
      <c r="H106" s="10" t="s">
        <v>82</v>
      </c>
      <c r="J106" s="6">
        <v>177372</v>
      </c>
      <c r="L106" s="2">
        <v>354.15</v>
      </c>
      <c r="N106" s="2">
        <f t="shared" si="13"/>
        <v>0</v>
      </c>
      <c r="P106" s="2">
        <f t="shared" si="14"/>
        <v>0</v>
      </c>
      <c r="Q106" s="2" t="s">
        <v>224</v>
      </c>
      <c r="T106" s="1">
        <v>0</v>
      </c>
    </row>
    <row r="107" spans="1:20" x14ac:dyDescent="0.25">
      <c r="A107" s="1" t="s">
        <v>285</v>
      </c>
      <c r="B107" s="5">
        <v>51.586129999999997</v>
      </c>
      <c r="C107" s="5">
        <v>-179.05027000000001</v>
      </c>
      <c r="D107" s="2" t="s">
        <v>225</v>
      </c>
      <c r="G107" s="10" t="s">
        <v>82</v>
      </c>
      <c r="H107" s="10" t="s">
        <v>82</v>
      </c>
      <c r="J107" s="6">
        <v>2708</v>
      </c>
      <c r="L107" s="2">
        <v>27.03</v>
      </c>
      <c r="N107" s="2">
        <f t="shared" si="13"/>
        <v>0</v>
      </c>
      <c r="P107" s="2">
        <f t="shared" si="14"/>
        <v>0</v>
      </c>
      <c r="Q107" s="2" t="s">
        <v>253</v>
      </c>
      <c r="R107" s="2">
        <v>750</v>
      </c>
      <c r="S107" s="2">
        <v>750</v>
      </c>
      <c r="T107" s="1">
        <v>750</v>
      </c>
    </row>
    <row r="108" spans="1:20" ht="22" x14ac:dyDescent="0.25">
      <c r="A108" s="1" t="s">
        <v>291</v>
      </c>
      <c r="B108" s="5">
        <v>51.255256501007288</v>
      </c>
      <c r="C108" s="5">
        <v>-179.11666759699264</v>
      </c>
      <c r="D108" s="5" t="s">
        <v>221</v>
      </c>
      <c r="G108" s="10" t="s">
        <v>82</v>
      </c>
      <c r="H108" s="10" t="s">
        <v>82</v>
      </c>
      <c r="J108" s="2">
        <v>3453.2</v>
      </c>
      <c r="K108" s="2">
        <v>16.2</v>
      </c>
      <c r="L108" s="2">
        <f t="shared" ref="L108:L126" si="18">K108*1.60934</f>
        <v>26.071307999999998</v>
      </c>
      <c r="N108" s="2">
        <f t="shared" si="13"/>
        <v>0</v>
      </c>
      <c r="P108" s="2">
        <f t="shared" si="14"/>
        <v>0</v>
      </c>
      <c r="Q108" s="5"/>
      <c r="R108" s="1">
        <v>450</v>
      </c>
      <c r="S108" s="1">
        <v>450</v>
      </c>
      <c r="T108" s="1">
        <v>450</v>
      </c>
    </row>
    <row r="109" spans="1:20" ht="22" x14ac:dyDescent="0.25">
      <c r="A109" s="1" t="s">
        <v>14</v>
      </c>
      <c r="B109" s="5">
        <v>51.512529999999998</v>
      </c>
      <c r="C109" s="5">
        <v>179.03027</v>
      </c>
      <c r="D109" s="5" t="s">
        <v>13</v>
      </c>
      <c r="G109" s="10" t="s">
        <v>82</v>
      </c>
      <c r="H109" s="13" t="s">
        <v>83</v>
      </c>
      <c r="J109" s="2">
        <v>30706.7</v>
      </c>
      <c r="K109" s="2">
        <v>106.5</v>
      </c>
      <c r="L109" s="2">
        <f t="shared" si="18"/>
        <v>171.39471</v>
      </c>
      <c r="N109" s="2">
        <f t="shared" si="13"/>
        <v>0</v>
      </c>
      <c r="P109" s="2">
        <f t="shared" si="14"/>
        <v>0</v>
      </c>
      <c r="Q109" s="5"/>
      <c r="R109" s="2">
        <v>2000</v>
      </c>
      <c r="S109" s="2">
        <v>1400</v>
      </c>
      <c r="T109" s="1">
        <v>1400</v>
      </c>
    </row>
    <row r="110" spans="1:20" x14ac:dyDescent="0.25">
      <c r="A110" s="1" t="s">
        <v>48</v>
      </c>
      <c r="B110" s="5">
        <v>52.083300000000001</v>
      </c>
      <c r="C110" s="5">
        <v>-173.49997999999999</v>
      </c>
      <c r="D110" s="2" t="s">
        <v>237</v>
      </c>
      <c r="G110" s="10" t="s">
        <v>82</v>
      </c>
      <c r="H110" s="10" t="s">
        <v>82</v>
      </c>
      <c r="J110" s="2">
        <v>45583.8</v>
      </c>
      <c r="K110" s="2">
        <v>142.19999999999999</v>
      </c>
      <c r="L110" s="2">
        <f t="shared" si="18"/>
        <v>228.84814799999998</v>
      </c>
      <c r="N110" s="2">
        <f t="shared" si="13"/>
        <v>0</v>
      </c>
      <c r="P110" s="2">
        <f t="shared" si="14"/>
        <v>0</v>
      </c>
      <c r="Q110" s="5"/>
      <c r="R110" s="2">
        <v>7100</v>
      </c>
      <c r="S110" s="2">
        <v>7100</v>
      </c>
      <c r="T110" s="1">
        <v>7100</v>
      </c>
    </row>
    <row r="111" spans="1:20" x14ac:dyDescent="0.25">
      <c r="A111" s="1" t="s">
        <v>43</v>
      </c>
      <c r="B111" s="5">
        <v>52.155769999999997</v>
      </c>
      <c r="C111" s="5">
        <v>-174.35889</v>
      </c>
      <c r="D111" s="2" t="s">
        <v>237</v>
      </c>
      <c r="G111" s="10" t="s">
        <v>82</v>
      </c>
      <c r="H111" s="10" t="s">
        <v>82</v>
      </c>
      <c r="J111" s="2">
        <v>105989.2</v>
      </c>
      <c r="K111" s="2">
        <v>294.7</v>
      </c>
      <c r="L111" s="2">
        <f t="shared" si="18"/>
        <v>474.27249799999998</v>
      </c>
      <c r="N111" s="2">
        <f t="shared" ref="N111:N142" si="19">0.404686*M111</f>
        <v>0</v>
      </c>
      <c r="P111" s="2">
        <f t="shared" ref="P111:P142" si="20">O111*1.60934</f>
        <v>0</v>
      </c>
      <c r="Q111" s="2" t="s">
        <v>236</v>
      </c>
      <c r="R111" s="2">
        <v>5600</v>
      </c>
      <c r="S111" s="2">
        <v>5600</v>
      </c>
      <c r="T111" s="1">
        <v>5600</v>
      </c>
    </row>
    <row r="112" spans="1:20" x14ac:dyDescent="0.25">
      <c r="A112" s="1" t="s">
        <v>1</v>
      </c>
      <c r="B112" s="5">
        <v>52.893187401955032</v>
      </c>
      <c r="C112" s="2">
        <v>173.03832879999999</v>
      </c>
      <c r="D112" s="2" t="s">
        <v>243</v>
      </c>
      <c r="G112" s="10" t="s">
        <v>82</v>
      </c>
      <c r="H112" s="10" t="s">
        <v>82</v>
      </c>
      <c r="J112" s="2">
        <v>90573.5</v>
      </c>
      <c r="K112" s="2">
        <v>152.6</v>
      </c>
      <c r="L112" s="2">
        <f t="shared" si="18"/>
        <v>245.585284</v>
      </c>
      <c r="N112" s="2">
        <f t="shared" si="19"/>
        <v>0</v>
      </c>
      <c r="P112" s="2">
        <f t="shared" si="20"/>
        <v>0</v>
      </c>
      <c r="Q112" s="2" t="s">
        <v>236</v>
      </c>
      <c r="R112" s="2">
        <v>15500</v>
      </c>
      <c r="S112" s="2">
        <f>5000+44+313+243+1560+500+2500+5000+1600</f>
        <v>16760</v>
      </c>
      <c r="T112" s="1">
        <v>16910</v>
      </c>
    </row>
    <row r="113" spans="1:20" x14ac:dyDescent="0.25">
      <c r="A113" s="1" t="s">
        <v>35</v>
      </c>
      <c r="B113" s="5">
        <v>51.953020000000002</v>
      </c>
      <c r="C113" s="5">
        <v>-176.15535</v>
      </c>
      <c r="D113" s="2" t="s">
        <v>222</v>
      </c>
      <c r="G113" s="10" t="s">
        <v>82</v>
      </c>
      <c r="H113" s="10" t="s">
        <v>82</v>
      </c>
      <c r="J113" s="2">
        <v>138</v>
      </c>
      <c r="K113" s="2">
        <v>3.8</v>
      </c>
      <c r="L113" s="2">
        <f t="shared" si="18"/>
        <v>6.1154919999999997</v>
      </c>
      <c r="N113" s="2">
        <f t="shared" si="19"/>
        <v>0</v>
      </c>
      <c r="P113" s="2">
        <f t="shared" si="20"/>
        <v>0</v>
      </c>
      <c r="Q113" s="2" t="s">
        <v>253</v>
      </c>
      <c r="R113" s="2">
        <v>636</v>
      </c>
      <c r="S113" s="2">
        <v>636</v>
      </c>
      <c r="T113" s="1">
        <v>636</v>
      </c>
    </row>
    <row r="114" spans="1:20" x14ac:dyDescent="0.25">
      <c r="A114" s="1" t="s">
        <v>28</v>
      </c>
      <c r="B114" s="5">
        <v>51.906509999999997</v>
      </c>
      <c r="C114" s="5">
        <v>-177.44408000000001</v>
      </c>
      <c r="D114" s="2" t="s">
        <v>222</v>
      </c>
      <c r="G114" s="10" t="s">
        <v>82</v>
      </c>
      <c r="H114" s="10" t="s">
        <v>82</v>
      </c>
      <c r="J114" s="2">
        <v>801.3</v>
      </c>
      <c r="K114" s="2">
        <v>8.1999999999999993</v>
      </c>
      <c r="L114" s="2">
        <f t="shared" si="18"/>
        <v>13.196587999999998</v>
      </c>
      <c r="N114" s="2">
        <f t="shared" si="19"/>
        <v>0</v>
      </c>
      <c r="P114" s="2">
        <f t="shared" si="20"/>
        <v>0</v>
      </c>
      <c r="Q114" s="2" t="s">
        <v>294</v>
      </c>
      <c r="R114" s="2">
        <v>8500</v>
      </c>
      <c r="S114" s="2">
        <v>600</v>
      </c>
      <c r="T114" s="1">
        <v>600</v>
      </c>
    </row>
    <row r="115" spans="1:20" ht="22" x14ac:dyDescent="0.25">
      <c r="A115" s="1" t="s">
        <v>53</v>
      </c>
      <c r="B115" s="5">
        <v>52.894120000000001</v>
      </c>
      <c r="C115" s="5">
        <v>-170.0558</v>
      </c>
      <c r="D115" s="5" t="s">
        <v>223</v>
      </c>
      <c r="G115" s="10" t="s">
        <v>82</v>
      </c>
      <c r="H115" s="10" t="s">
        <v>82</v>
      </c>
      <c r="J115" s="2">
        <v>4337.3999999999996</v>
      </c>
      <c r="K115" s="2">
        <v>16.100000000000001</v>
      </c>
      <c r="L115" s="2">
        <f t="shared" si="18"/>
        <v>25.910374000000001</v>
      </c>
      <c r="N115" s="2">
        <f t="shared" si="19"/>
        <v>0</v>
      </c>
      <c r="P115" s="2">
        <f t="shared" si="20"/>
        <v>0</v>
      </c>
      <c r="Q115" s="2" t="s">
        <v>294</v>
      </c>
      <c r="R115" s="5">
        <v>300</v>
      </c>
      <c r="S115" s="2">
        <v>800</v>
      </c>
      <c r="T115" s="1">
        <v>800</v>
      </c>
    </row>
    <row r="116" spans="1:20" ht="22" x14ac:dyDescent="0.25">
      <c r="A116" s="1" t="s">
        <v>278</v>
      </c>
      <c r="B116" s="5">
        <v>52.850589999999997</v>
      </c>
      <c r="C116" s="5">
        <v>-169.82809</v>
      </c>
      <c r="D116" s="5" t="s">
        <v>223</v>
      </c>
      <c r="G116" s="10" t="s">
        <v>82</v>
      </c>
      <c r="H116" s="10" t="s">
        <v>82</v>
      </c>
      <c r="J116" s="2">
        <v>17100.8</v>
      </c>
      <c r="K116" s="2">
        <v>46.2</v>
      </c>
      <c r="L116" s="2">
        <f t="shared" si="18"/>
        <v>74.35150800000001</v>
      </c>
      <c r="N116" s="2">
        <f t="shared" si="19"/>
        <v>0</v>
      </c>
      <c r="P116" s="2">
        <f t="shared" si="20"/>
        <v>0</v>
      </c>
      <c r="Q116" s="2" t="s">
        <v>224</v>
      </c>
      <c r="R116" s="5">
        <v>1040</v>
      </c>
      <c r="S116" s="2">
        <v>1040</v>
      </c>
      <c r="T116" s="1">
        <v>1040</v>
      </c>
    </row>
    <row r="117" spans="1:20" x14ac:dyDescent="0.25">
      <c r="A117" s="1" t="s">
        <v>39</v>
      </c>
      <c r="B117" s="5">
        <v>51.940989999999999</v>
      </c>
      <c r="C117" s="5">
        <v>-175.81241</v>
      </c>
      <c r="D117" s="2" t="s">
        <v>222</v>
      </c>
      <c r="G117" s="10" t="s">
        <v>82</v>
      </c>
      <c r="H117" s="10" t="s">
        <v>82</v>
      </c>
      <c r="J117" s="2">
        <v>1740.6</v>
      </c>
      <c r="K117" s="2">
        <v>16.899999999999999</v>
      </c>
      <c r="L117" s="2">
        <f t="shared" si="18"/>
        <v>27.197845999999998</v>
      </c>
      <c r="N117" s="2">
        <f t="shared" si="19"/>
        <v>0</v>
      </c>
      <c r="P117" s="2">
        <f t="shared" si="20"/>
        <v>0</v>
      </c>
      <c r="Q117" s="2" t="s">
        <v>224</v>
      </c>
      <c r="R117" s="5">
        <v>146</v>
      </c>
      <c r="S117" s="2">
        <v>146</v>
      </c>
      <c r="T117" s="1">
        <v>146</v>
      </c>
    </row>
    <row r="118" spans="1:20" ht="22" x14ac:dyDescent="0.25">
      <c r="A118" s="1" t="s">
        <v>22</v>
      </c>
      <c r="B118" s="5">
        <v>51.760730000000002</v>
      </c>
      <c r="C118" s="5">
        <v>-178.75004000000001</v>
      </c>
      <c r="D118" s="5" t="s">
        <v>221</v>
      </c>
      <c r="G118" s="10" t="s">
        <v>82</v>
      </c>
      <c r="H118" s="10" t="s">
        <v>82</v>
      </c>
      <c r="J118" s="6">
        <f>0.404686*I118</f>
        <v>0</v>
      </c>
      <c r="L118" s="2">
        <f t="shared" si="18"/>
        <v>0</v>
      </c>
      <c r="M118" s="2">
        <v>16964</v>
      </c>
      <c r="N118" s="2">
        <f t="shared" si="19"/>
        <v>6865.093304</v>
      </c>
      <c r="O118" s="2">
        <v>19.399999999999999</v>
      </c>
      <c r="P118" s="2">
        <f t="shared" si="20"/>
        <v>31.221195999999999</v>
      </c>
      <c r="R118" s="2">
        <v>5800</v>
      </c>
      <c r="S118" s="2">
        <v>6500</v>
      </c>
      <c r="T118" s="1">
        <v>6500</v>
      </c>
    </row>
    <row r="119" spans="1:20" x14ac:dyDescent="0.25">
      <c r="A119" s="1" t="s">
        <v>229</v>
      </c>
      <c r="B119" s="5">
        <v>54.16189</v>
      </c>
      <c r="C119" s="5">
        <v>-164.98059000000001</v>
      </c>
      <c r="D119" s="2" t="s">
        <v>225</v>
      </c>
      <c r="G119" s="10" t="s">
        <v>82</v>
      </c>
      <c r="H119" s="10" t="s">
        <v>82</v>
      </c>
      <c r="J119" s="6">
        <v>2</v>
      </c>
      <c r="L119" s="2">
        <f t="shared" si="18"/>
        <v>0</v>
      </c>
      <c r="N119" s="2">
        <f t="shared" si="19"/>
        <v>0</v>
      </c>
      <c r="P119" s="2">
        <f t="shared" si="20"/>
        <v>0</v>
      </c>
      <c r="Q119" s="2" t="s">
        <v>253</v>
      </c>
      <c r="R119" s="2">
        <v>668</v>
      </c>
      <c r="S119" s="2">
        <v>668</v>
      </c>
      <c r="T119" s="1"/>
    </row>
    <row r="120" spans="1:20" x14ac:dyDescent="0.25">
      <c r="A120" s="1" t="s">
        <v>16</v>
      </c>
      <c r="B120" s="5">
        <v>51.552880000000002</v>
      </c>
      <c r="C120" s="5">
        <v>-178.81148999999999</v>
      </c>
      <c r="D120" s="2" t="s">
        <v>221</v>
      </c>
      <c r="G120" s="10" t="s">
        <v>82</v>
      </c>
      <c r="H120" s="10" t="s">
        <v>82</v>
      </c>
      <c r="I120" s="2">
        <v>3618</v>
      </c>
      <c r="J120" s="6">
        <f t="shared" ref="J120:J126" si="21">0.404686*I120</f>
        <v>1464.1539479999999</v>
      </c>
      <c r="K120" s="2">
        <v>13.8</v>
      </c>
      <c r="L120" s="2">
        <f t="shared" si="18"/>
        <v>22.208892000000002</v>
      </c>
      <c r="N120" s="2">
        <f t="shared" si="19"/>
        <v>0</v>
      </c>
      <c r="P120" s="2">
        <f t="shared" si="20"/>
        <v>0</v>
      </c>
      <c r="R120" s="2">
        <v>1200</v>
      </c>
      <c r="S120" s="2">
        <v>1200</v>
      </c>
      <c r="T120" s="1">
        <v>1200</v>
      </c>
    </row>
    <row r="121" spans="1:20" x14ac:dyDescent="0.25">
      <c r="A121" s="1" t="s">
        <v>266</v>
      </c>
      <c r="B121" s="5">
        <v>51.948419999999999</v>
      </c>
      <c r="C121" s="5">
        <v>178.50990999999999</v>
      </c>
      <c r="D121" s="2" t="s">
        <v>13</v>
      </c>
      <c r="G121" s="10" t="s">
        <v>82</v>
      </c>
      <c r="H121" s="10" t="s">
        <v>82</v>
      </c>
      <c r="I121" s="2">
        <v>15701</v>
      </c>
      <c r="J121" s="6">
        <f t="shared" si="21"/>
        <v>6353.974886</v>
      </c>
      <c r="K121" s="2">
        <v>21.7</v>
      </c>
      <c r="L121" s="2">
        <f t="shared" si="18"/>
        <v>34.922677999999998</v>
      </c>
      <c r="N121" s="2">
        <f t="shared" si="19"/>
        <v>0</v>
      </c>
      <c r="P121" s="2">
        <f t="shared" si="20"/>
        <v>0</v>
      </c>
      <c r="R121" s="2">
        <v>400</v>
      </c>
      <c r="S121" s="2">
        <v>400</v>
      </c>
      <c r="T121" s="1">
        <v>400</v>
      </c>
    </row>
    <row r="122" spans="1:20" x14ac:dyDescent="0.25">
      <c r="A122" s="1" t="s">
        <v>4</v>
      </c>
      <c r="B122" s="5">
        <v>52.738121961620749</v>
      </c>
      <c r="C122" s="5">
        <v>173.98648866267035</v>
      </c>
      <c r="D122" s="2" t="s">
        <v>243</v>
      </c>
      <c r="E122" s="2" t="s">
        <v>116</v>
      </c>
      <c r="F122" s="2" t="s">
        <v>185</v>
      </c>
      <c r="G122" s="10" t="s">
        <v>82</v>
      </c>
      <c r="H122" s="13" t="s">
        <v>83</v>
      </c>
      <c r="I122" s="2">
        <v>1707</v>
      </c>
      <c r="J122" s="6">
        <f t="shared" si="21"/>
        <v>690.79900199999997</v>
      </c>
      <c r="K122" s="2">
        <v>11.8</v>
      </c>
      <c r="L122" s="2">
        <f t="shared" si="18"/>
        <v>18.990212</v>
      </c>
      <c r="N122" s="2">
        <f t="shared" si="19"/>
        <v>0</v>
      </c>
      <c r="P122" s="2">
        <f t="shared" si="20"/>
        <v>0</v>
      </c>
      <c r="S122" s="2">
        <v>628</v>
      </c>
      <c r="T122" s="1">
        <v>628</v>
      </c>
    </row>
    <row r="123" spans="1:20" x14ac:dyDescent="0.25">
      <c r="A123" s="1" t="s">
        <v>49</v>
      </c>
      <c r="B123" s="12">
        <v>52.329180000000001</v>
      </c>
      <c r="C123" s="2">
        <v>-172.29927000000001</v>
      </c>
      <c r="D123" s="2" t="s">
        <v>237</v>
      </c>
      <c r="G123" s="10" t="s">
        <v>82</v>
      </c>
      <c r="H123" s="10" t="s">
        <v>82</v>
      </c>
      <c r="I123" s="2">
        <v>52292</v>
      </c>
      <c r="J123" s="6">
        <f t="shared" si="21"/>
        <v>21161.840312</v>
      </c>
      <c r="K123" s="2">
        <v>41</v>
      </c>
      <c r="L123" s="2">
        <f t="shared" si="18"/>
        <v>65.982939999999999</v>
      </c>
      <c r="N123" s="2">
        <f t="shared" si="19"/>
        <v>0</v>
      </c>
      <c r="P123" s="2">
        <f t="shared" si="20"/>
        <v>0</v>
      </c>
      <c r="R123" s="2">
        <v>1160</v>
      </c>
      <c r="S123" s="2">
        <v>1160</v>
      </c>
      <c r="T123" s="1">
        <v>1160</v>
      </c>
    </row>
    <row r="124" spans="1:20" x14ac:dyDescent="0.25">
      <c r="A124" s="1" t="s">
        <v>15</v>
      </c>
      <c r="B124" s="2">
        <v>51.95</v>
      </c>
      <c r="C124" s="2">
        <v>179.61671000000001</v>
      </c>
      <c r="D124" s="2" t="s">
        <v>13</v>
      </c>
      <c r="G124" s="10" t="s">
        <v>82</v>
      </c>
      <c r="H124" s="10" t="s">
        <v>82</v>
      </c>
      <c r="I124" s="2">
        <v>56013</v>
      </c>
      <c r="J124" s="6">
        <f t="shared" si="21"/>
        <v>22667.676918000001</v>
      </c>
      <c r="K124" s="2">
        <v>40</v>
      </c>
      <c r="L124" s="2">
        <f t="shared" si="18"/>
        <v>64.373599999999996</v>
      </c>
      <c r="N124" s="2">
        <f t="shared" si="19"/>
        <v>0</v>
      </c>
      <c r="P124" s="2">
        <f t="shared" si="20"/>
        <v>0</v>
      </c>
      <c r="R124" s="2">
        <v>3200</v>
      </c>
      <c r="S124" s="2">
        <v>2100</v>
      </c>
      <c r="T124" s="1">
        <v>3500</v>
      </c>
    </row>
    <row r="125" spans="1:20" x14ac:dyDescent="0.25">
      <c r="A125" s="1" t="s">
        <v>40</v>
      </c>
      <c r="B125" s="5">
        <v>51.960540000000002</v>
      </c>
      <c r="C125" s="5">
        <v>-175.71197000000001</v>
      </c>
      <c r="D125" s="2" t="s">
        <v>222</v>
      </c>
      <c r="G125" s="10" t="s">
        <v>82</v>
      </c>
      <c r="H125" s="10" t="s">
        <v>82</v>
      </c>
      <c r="I125" s="2">
        <v>3516</v>
      </c>
      <c r="J125" s="6">
        <f t="shared" si="21"/>
        <v>1422.875976</v>
      </c>
      <c r="K125" s="2">
        <v>14.3</v>
      </c>
      <c r="L125" s="2">
        <f t="shared" si="18"/>
        <v>23.013562</v>
      </c>
      <c r="N125" s="2">
        <f t="shared" si="19"/>
        <v>0</v>
      </c>
      <c r="P125" s="2">
        <f t="shared" si="20"/>
        <v>0</v>
      </c>
      <c r="R125" s="2">
        <v>9</v>
      </c>
      <c r="S125" s="2">
        <v>9</v>
      </c>
      <c r="T125" s="1">
        <v>9</v>
      </c>
    </row>
    <row r="126" spans="1:20" x14ac:dyDescent="0.25">
      <c r="A126" s="1" t="s">
        <v>276</v>
      </c>
      <c r="B126" s="5">
        <v>51.363169999999997</v>
      </c>
      <c r="C126" s="5">
        <v>-178.94557</v>
      </c>
      <c r="D126" s="2" t="s">
        <v>221</v>
      </c>
      <c r="G126" s="10" t="s">
        <v>82</v>
      </c>
      <c r="H126" s="10" t="s">
        <v>82</v>
      </c>
      <c r="I126" s="2">
        <v>7646</v>
      </c>
      <c r="J126" s="6">
        <f t="shared" si="21"/>
        <v>3094.2291559999999</v>
      </c>
      <c r="K126" s="2">
        <v>18.399999999999999</v>
      </c>
      <c r="L126" s="2">
        <f t="shared" si="18"/>
        <v>29.611855999999996</v>
      </c>
      <c r="N126" s="2">
        <f t="shared" si="19"/>
        <v>0</v>
      </c>
      <c r="P126" s="2">
        <f t="shared" si="20"/>
        <v>0</v>
      </c>
      <c r="R126" s="2">
        <v>2700</v>
      </c>
      <c r="S126" s="2">
        <v>2700</v>
      </c>
      <c r="T126" s="1">
        <v>2700</v>
      </c>
    </row>
    <row r="127" spans="1:20" x14ac:dyDescent="0.25">
      <c r="A127" s="1" t="s">
        <v>284</v>
      </c>
      <c r="B127" s="2">
        <v>53.645580000000002</v>
      </c>
      <c r="C127" s="2">
        <v>-166.71301</v>
      </c>
      <c r="D127" s="2" t="s">
        <v>225</v>
      </c>
      <c r="G127" s="10" t="s">
        <v>82</v>
      </c>
      <c r="H127" s="10" t="s">
        <v>82</v>
      </c>
      <c r="J127" s="6">
        <v>236724</v>
      </c>
      <c r="L127" s="2">
        <v>1084</v>
      </c>
      <c r="N127" s="2">
        <f t="shared" si="19"/>
        <v>0</v>
      </c>
      <c r="P127" s="2">
        <f t="shared" si="20"/>
        <v>0</v>
      </c>
      <c r="T127" s="1">
        <v>67553</v>
      </c>
    </row>
    <row r="128" spans="1:20" x14ac:dyDescent="0.25">
      <c r="A128" s="1" t="s">
        <v>286</v>
      </c>
      <c r="B128" s="5">
        <v>52.631689999999999</v>
      </c>
      <c r="C128" s="5">
        <v>-170.68888999999999</v>
      </c>
      <c r="D128" s="2" t="s">
        <v>237</v>
      </c>
      <c r="G128" s="10" t="s">
        <v>82</v>
      </c>
      <c r="H128" s="10" t="s">
        <v>82</v>
      </c>
      <c r="I128" s="2">
        <v>43520</v>
      </c>
      <c r="J128" s="6">
        <f>0.404686*I128</f>
        <v>17611.934720000001</v>
      </c>
      <c r="K128" s="2">
        <v>38.6</v>
      </c>
      <c r="L128" s="2">
        <f>K128*1.60934</f>
        <v>62.120524000000003</v>
      </c>
      <c r="N128" s="2">
        <f t="shared" si="19"/>
        <v>0</v>
      </c>
      <c r="P128" s="2">
        <f t="shared" si="20"/>
        <v>0</v>
      </c>
      <c r="R128" s="2">
        <v>2000</v>
      </c>
      <c r="S128" s="2">
        <v>60</v>
      </c>
      <c r="T128" s="1">
        <v>60</v>
      </c>
    </row>
    <row r="129" spans="1:20" x14ac:dyDescent="0.25">
      <c r="A129" s="1" t="s">
        <v>68</v>
      </c>
      <c r="B129" s="2">
        <v>54.127249999999997</v>
      </c>
      <c r="C129" s="2">
        <v>-165.92542</v>
      </c>
      <c r="D129" s="2" t="s">
        <v>225</v>
      </c>
      <c r="G129" s="10" t="s">
        <v>82</v>
      </c>
      <c r="H129" s="10" t="s">
        <v>82</v>
      </c>
      <c r="J129" s="10"/>
      <c r="K129" s="10"/>
      <c r="L129" s="10">
        <v>124.6</v>
      </c>
      <c r="N129" s="2">
        <f t="shared" si="19"/>
        <v>0</v>
      </c>
      <c r="P129" s="2">
        <f t="shared" si="20"/>
        <v>0</v>
      </c>
      <c r="Q129" s="2" t="s">
        <v>198</v>
      </c>
      <c r="R129" s="1">
        <v>3540</v>
      </c>
      <c r="S129" s="1">
        <v>3540</v>
      </c>
      <c r="T129" s="1">
        <v>3540</v>
      </c>
    </row>
  </sheetData>
  <sortState xmlns:xlrd2="http://schemas.microsoft.com/office/spreadsheetml/2017/richdata2" ref="A2:U129">
    <sortCondition descending="1" ref="G1:G129"/>
  </sortState>
  <phoneticPr fontId="5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60AE1-5B46-5C47-847C-5147B760D222}">
  <dimension ref="A1:K45"/>
  <sheetViews>
    <sheetView workbookViewId="0">
      <selection activeCell="D3" sqref="D3"/>
    </sheetView>
  </sheetViews>
  <sheetFormatPr baseColWidth="10" defaultRowHeight="21" x14ac:dyDescent="0.25"/>
  <cols>
    <col min="1" max="1" width="16.5" style="2" customWidth="1"/>
    <col min="2" max="2" width="19.83203125" style="2" customWidth="1"/>
    <col min="3" max="3" width="19.5" style="2" customWidth="1"/>
    <col min="4" max="4" width="14.83203125" style="2" customWidth="1"/>
    <col min="5" max="5" width="17.33203125" style="2" customWidth="1"/>
    <col min="6" max="6" width="22.6640625" style="2" customWidth="1"/>
    <col min="7" max="7" width="18.83203125" style="2" customWidth="1"/>
    <col min="8" max="8" width="19.83203125" style="2" customWidth="1"/>
    <col min="9" max="9" width="13.33203125" style="2" customWidth="1"/>
    <col min="10" max="10" width="12.83203125" style="2" customWidth="1"/>
    <col min="11" max="11" width="15.1640625" style="2" customWidth="1"/>
    <col min="12" max="16384" width="10.83203125" style="2"/>
  </cols>
  <sheetData>
    <row r="1" spans="1:11" x14ac:dyDescent="0.25">
      <c r="A1" s="1" t="s">
        <v>0</v>
      </c>
      <c r="B1" s="2" t="s">
        <v>103</v>
      </c>
      <c r="C1" s="2" t="s">
        <v>104</v>
      </c>
      <c r="D1" s="1" t="s">
        <v>81</v>
      </c>
      <c r="E1" s="3" t="s">
        <v>101</v>
      </c>
      <c r="F1" s="2" t="s">
        <v>102</v>
      </c>
      <c r="G1" s="2" t="s">
        <v>96</v>
      </c>
      <c r="H1" s="2" t="s">
        <v>80</v>
      </c>
      <c r="I1" s="2" t="s">
        <v>181</v>
      </c>
      <c r="K1" s="1"/>
    </row>
    <row r="2" spans="1:11" x14ac:dyDescent="0.25">
      <c r="A2" s="8" t="s">
        <v>119</v>
      </c>
      <c r="B2" s="8"/>
      <c r="I2" s="8" t="s">
        <v>120</v>
      </c>
    </row>
    <row r="3" spans="1:11" x14ac:dyDescent="0.25">
      <c r="A3" s="8" t="s">
        <v>121</v>
      </c>
      <c r="B3" s="8"/>
      <c r="I3" s="8" t="s">
        <v>182</v>
      </c>
    </row>
    <row r="4" spans="1:11" x14ac:dyDescent="0.25">
      <c r="A4" s="8" t="s">
        <v>122</v>
      </c>
      <c r="B4" s="8"/>
      <c r="I4" s="8" t="s">
        <v>182</v>
      </c>
    </row>
    <row r="5" spans="1:11" x14ac:dyDescent="0.25">
      <c r="A5" s="8" t="s">
        <v>123</v>
      </c>
      <c r="B5" s="8"/>
      <c r="I5" s="8" t="s">
        <v>182</v>
      </c>
    </row>
    <row r="6" spans="1:11" x14ac:dyDescent="0.25">
      <c r="A6" s="8" t="s">
        <v>124</v>
      </c>
      <c r="B6" s="8"/>
      <c r="I6" s="8" t="s">
        <v>182</v>
      </c>
    </row>
    <row r="7" spans="1:11" x14ac:dyDescent="0.25">
      <c r="A7" s="8" t="s">
        <v>125</v>
      </c>
      <c r="B7" s="8"/>
      <c r="I7" s="8" t="s">
        <v>182</v>
      </c>
    </row>
    <row r="8" spans="1:11" x14ac:dyDescent="0.25">
      <c r="A8" s="8" t="s">
        <v>126</v>
      </c>
      <c r="B8" s="8"/>
      <c r="I8" s="8" t="s">
        <v>127</v>
      </c>
    </row>
    <row r="9" spans="1:11" x14ac:dyDescent="0.25">
      <c r="A9" s="8" t="s">
        <v>128</v>
      </c>
      <c r="B9" s="8"/>
      <c r="I9" s="8" t="s">
        <v>129</v>
      </c>
    </row>
    <row r="10" spans="1:11" x14ac:dyDescent="0.25">
      <c r="A10" s="8" t="s">
        <v>130</v>
      </c>
      <c r="B10" s="8"/>
      <c r="I10" s="8" t="s">
        <v>182</v>
      </c>
    </row>
    <row r="11" spans="1:11" x14ac:dyDescent="0.25">
      <c r="A11" s="8" t="s">
        <v>131</v>
      </c>
      <c r="B11" s="8"/>
      <c r="I11" s="8" t="s">
        <v>182</v>
      </c>
    </row>
    <row r="12" spans="1:11" x14ac:dyDescent="0.25">
      <c r="A12" s="8" t="s">
        <v>132</v>
      </c>
      <c r="B12" s="8"/>
      <c r="I12" s="8" t="s">
        <v>182</v>
      </c>
    </row>
    <row r="13" spans="1:11" x14ac:dyDescent="0.25">
      <c r="A13" s="8" t="s">
        <v>133</v>
      </c>
      <c r="B13" s="8"/>
      <c r="I13" s="8" t="s">
        <v>134</v>
      </c>
    </row>
    <row r="14" spans="1:11" x14ac:dyDescent="0.25">
      <c r="A14" s="8" t="s">
        <v>135</v>
      </c>
      <c r="B14" s="8"/>
      <c r="I14" s="8" t="s">
        <v>182</v>
      </c>
    </row>
    <row r="15" spans="1:11" x14ac:dyDescent="0.25">
      <c r="A15" s="8" t="s">
        <v>136</v>
      </c>
      <c r="B15" s="8"/>
      <c r="I15" s="8" t="s">
        <v>137</v>
      </c>
    </row>
    <row r="16" spans="1:11" x14ac:dyDescent="0.25">
      <c r="A16" s="8" t="s">
        <v>138</v>
      </c>
      <c r="B16" s="8"/>
      <c r="I16" s="8" t="s">
        <v>182</v>
      </c>
    </row>
    <row r="17" spans="1:9" x14ac:dyDescent="0.25">
      <c r="A17" s="8" t="s">
        <v>139</v>
      </c>
      <c r="B17" s="8"/>
      <c r="I17" s="8" t="s">
        <v>140</v>
      </c>
    </row>
    <row r="18" spans="1:9" x14ac:dyDescent="0.25">
      <c r="A18" s="8" t="s">
        <v>141</v>
      </c>
      <c r="B18" s="8"/>
      <c r="I18" s="8" t="s">
        <v>142</v>
      </c>
    </row>
    <row r="19" spans="1:9" x14ac:dyDescent="0.25">
      <c r="A19" s="8" t="s">
        <v>143</v>
      </c>
      <c r="B19" s="8"/>
      <c r="I19" s="8" t="s">
        <v>182</v>
      </c>
    </row>
    <row r="20" spans="1:9" x14ac:dyDescent="0.25">
      <c r="A20" s="8" t="s">
        <v>144</v>
      </c>
      <c r="B20" s="8"/>
      <c r="I20" s="8" t="s">
        <v>182</v>
      </c>
    </row>
    <row r="21" spans="1:9" x14ac:dyDescent="0.25">
      <c r="A21" s="8" t="s">
        <v>145</v>
      </c>
      <c r="B21" s="8"/>
      <c r="I21" s="8" t="s">
        <v>129</v>
      </c>
    </row>
    <row r="22" spans="1:9" x14ac:dyDescent="0.25">
      <c r="A22" s="8" t="s">
        <v>146</v>
      </c>
      <c r="B22" s="8"/>
      <c r="I22" s="8" t="s">
        <v>147</v>
      </c>
    </row>
    <row r="23" spans="1:9" x14ac:dyDescent="0.25">
      <c r="A23" s="8" t="s">
        <v>148</v>
      </c>
      <c r="B23" s="8"/>
      <c r="I23" s="8" t="s">
        <v>149</v>
      </c>
    </row>
    <row r="24" spans="1:9" x14ac:dyDescent="0.25">
      <c r="A24" s="8" t="s">
        <v>150</v>
      </c>
      <c r="B24" s="8"/>
      <c r="I24" s="8" t="s">
        <v>182</v>
      </c>
    </row>
    <row r="25" spans="1:9" x14ac:dyDescent="0.25">
      <c r="A25" s="8" t="s">
        <v>151</v>
      </c>
      <c r="B25" s="8"/>
      <c r="I25" s="8" t="s">
        <v>182</v>
      </c>
    </row>
    <row r="26" spans="1:9" x14ac:dyDescent="0.25">
      <c r="A26" s="8" t="s">
        <v>152</v>
      </c>
      <c r="B26" s="8"/>
      <c r="I26" s="8" t="s">
        <v>182</v>
      </c>
    </row>
    <row r="27" spans="1:9" x14ac:dyDescent="0.25">
      <c r="A27" s="8" t="s">
        <v>153</v>
      </c>
      <c r="B27" s="8"/>
      <c r="I27" s="8" t="s">
        <v>182</v>
      </c>
    </row>
    <row r="28" spans="1:9" x14ac:dyDescent="0.25">
      <c r="A28" s="8" t="s">
        <v>154</v>
      </c>
      <c r="B28" s="8"/>
      <c r="I28" s="8" t="s">
        <v>182</v>
      </c>
    </row>
    <row r="29" spans="1:9" x14ac:dyDescent="0.25">
      <c r="A29" s="8" t="s">
        <v>155</v>
      </c>
      <c r="B29" s="8"/>
      <c r="I29" s="8" t="s">
        <v>156</v>
      </c>
    </row>
    <row r="30" spans="1:9" x14ac:dyDescent="0.25">
      <c r="A30" s="8" t="s">
        <v>157</v>
      </c>
      <c r="B30" s="8"/>
      <c r="I30" s="8" t="s">
        <v>134</v>
      </c>
    </row>
    <row r="31" spans="1:9" x14ac:dyDescent="0.25">
      <c r="A31" s="8" t="s">
        <v>158</v>
      </c>
      <c r="B31" s="8"/>
      <c r="I31" s="8" t="s">
        <v>182</v>
      </c>
    </row>
    <row r="32" spans="1:9" x14ac:dyDescent="0.25">
      <c r="A32" s="8" t="s">
        <v>159</v>
      </c>
      <c r="B32" s="8"/>
      <c r="I32" s="8" t="s">
        <v>182</v>
      </c>
    </row>
    <row r="33" spans="1:9" x14ac:dyDescent="0.25">
      <c r="A33" s="8" t="s">
        <v>160</v>
      </c>
      <c r="B33" s="8"/>
      <c r="I33" s="8" t="s">
        <v>137</v>
      </c>
    </row>
    <row r="34" spans="1:9" x14ac:dyDescent="0.25">
      <c r="A34" s="8" t="s">
        <v>161</v>
      </c>
      <c r="B34" s="8"/>
      <c r="I34" s="8" t="s">
        <v>162</v>
      </c>
    </row>
    <row r="35" spans="1:9" x14ac:dyDescent="0.25">
      <c r="A35" s="8" t="s">
        <v>163</v>
      </c>
      <c r="B35" s="8"/>
      <c r="I35" s="8" t="s">
        <v>164</v>
      </c>
    </row>
    <row r="36" spans="1:9" x14ac:dyDescent="0.25">
      <c r="A36" s="8" t="s">
        <v>165</v>
      </c>
      <c r="B36" s="8"/>
      <c r="I36" s="8" t="s">
        <v>162</v>
      </c>
    </row>
    <row r="37" spans="1:9" x14ac:dyDescent="0.25">
      <c r="A37" s="8" t="s">
        <v>166</v>
      </c>
      <c r="B37" s="8"/>
      <c r="I37" s="8" t="s">
        <v>167</v>
      </c>
    </row>
    <row r="38" spans="1:9" x14ac:dyDescent="0.25">
      <c r="A38" s="8" t="s">
        <v>168</v>
      </c>
      <c r="B38" s="8"/>
      <c r="I38" s="8" t="s">
        <v>169</v>
      </c>
    </row>
    <row r="39" spans="1:9" x14ac:dyDescent="0.25">
      <c r="A39" s="8" t="s">
        <v>170</v>
      </c>
      <c r="B39" s="8"/>
      <c r="I39" s="8" t="s">
        <v>162</v>
      </c>
    </row>
    <row r="40" spans="1:9" x14ac:dyDescent="0.25">
      <c r="A40" s="8" t="s">
        <v>171</v>
      </c>
      <c r="B40" s="8"/>
      <c r="I40" s="8" t="s">
        <v>120</v>
      </c>
    </row>
    <row r="41" spans="1:9" x14ac:dyDescent="0.25">
      <c r="A41" s="8" t="s">
        <v>172</v>
      </c>
      <c r="B41" s="8"/>
      <c r="I41" s="8" t="s">
        <v>173</v>
      </c>
    </row>
    <row r="42" spans="1:9" x14ac:dyDescent="0.25">
      <c r="A42" s="8" t="s">
        <v>174</v>
      </c>
      <c r="B42" s="8"/>
      <c r="I42" s="8" t="s">
        <v>167</v>
      </c>
    </row>
    <row r="43" spans="1:9" x14ac:dyDescent="0.25">
      <c r="A43" s="8" t="s">
        <v>175</v>
      </c>
      <c r="B43" s="8"/>
      <c r="I43" s="8" t="s">
        <v>176</v>
      </c>
    </row>
    <row r="44" spans="1:9" x14ac:dyDescent="0.25">
      <c r="A44" s="8" t="s">
        <v>177</v>
      </c>
      <c r="B44" s="8"/>
      <c r="I44" s="8" t="s">
        <v>178</v>
      </c>
    </row>
    <row r="45" spans="1:9" x14ac:dyDescent="0.25">
      <c r="A45" s="8" t="s">
        <v>179</v>
      </c>
      <c r="B45" s="8"/>
      <c r="I45" s="8" t="s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8A9A-32E5-FE49-9051-27F278411A6A}">
  <dimension ref="A1:L2"/>
  <sheetViews>
    <sheetView workbookViewId="0">
      <selection activeCell="A3" sqref="A3"/>
    </sheetView>
  </sheetViews>
  <sheetFormatPr baseColWidth="10" defaultRowHeight="16" x14ac:dyDescent="0.2"/>
  <cols>
    <col min="1" max="1" width="15.83203125" customWidth="1"/>
    <col min="2" max="2" width="24.83203125" customWidth="1"/>
    <col min="3" max="3" width="37.6640625" customWidth="1"/>
  </cols>
  <sheetData>
    <row r="1" spans="1:12" s="2" customFormat="1" ht="21" x14ac:dyDescent="0.25">
      <c r="A1" s="1" t="s">
        <v>0</v>
      </c>
      <c r="B1" s="2" t="s">
        <v>103</v>
      </c>
      <c r="C1" s="2" t="s">
        <v>104</v>
      </c>
      <c r="D1" s="1" t="s">
        <v>81</v>
      </c>
      <c r="E1" s="3" t="s">
        <v>101</v>
      </c>
      <c r="F1" s="2" t="s">
        <v>102</v>
      </c>
      <c r="G1" s="2" t="s">
        <v>96</v>
      </c>
      <c r="H1" s="2" t="s">
        <v>80</v>
      </c>
      <c r="I1" s="2" t="s">
        <v>99</v>
      </c>
      <c r="J1" s="2" t="s">
        <v>100</v>
      </c>
      <c r="K1" s="1" t="s">
        <v>78</v>
      </c>
      <c r="L1" s="2" t="s">
        <v>77</v>
      </c>
    </row>
    <row r="2" spans="1:12" x14ac:dyDescent="0.2">
      <c r="A2" t="s">
        <v>106</v>
      </c>
      <c r="B2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FD977-D253-7A4C-9E9A-137C16CBB3F3}">
  <dimension ref="A1:L3"/>
  <sheetViews>
    <sheetView workbookViewId="0">
      <selection activeCell="C5" sqref="C5"/>
    </sheetView>
  </sheetViews>
  <sheetFormatPr baseColWidth="10" defaultColWidth="22.6640625" defaultRowHeight="21" x14ac:dyDescent="0.25"/>
  <cols>
    <col min="1" max="16384" width="22.6640625" style="2"/>
  </cols>
  <sheetData>
    <row r="1" spans="1:12" x14ac:dyDescent="0.25">
      <c r="A1" s="1" t="s">
        <v>0</v>
      </c>
      <c r="B1" s="2" t="s">
        <v>103</v>
      </c>
      <c r="C1" s="2" t="s">
        <v>104</v>
      </c>
      <c r="D1" s="1" t="s">
        <v>81</v>
      </c>
      <c r="E1" s="3" t="s">
        <v>101</v>
      </c>
      <c r="F1" s="2" t="s">
        <v>102</v>
      </c>
      <c r="G1" s="2" t="s">
        <v>96</v>
      </c>
      <c r="H1" s="2" t="s">
        <v>80</v>
      </c>
      <c r="I1" s="2" t="s">
        <v>99</v>
      </c>
      <c r="J1" s="2" t="s">
        <v>100</v>
      </c>
      <c r="K1" s="1" t="s">
        <v>78</v>
      </c>
      <c r="L1" s="2" t="s">
        <v>77</v>
      </c>
    </row>
    <row r="2" spans="1:12" x14ac:dyDescent="0.25">
      <c r="A2" s="2" t="s">
        <v>109</v>
      </c>
    </row>
    <row r="3" spans="1:12" x14ac:dyDescent="0.25">
      <c r="A3" s="2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61009-DCAB-C449-8268-7DA1CB101E3C}">
  <dimension ref="A1:L16"/>
  <sheetViews>
    <sheetView workbookViewId="0">
      <selection activeCell="C1048576" sqref="C1048576"/>
    </sheetView>
  </sheetViews>
  <sheetFormatPr baseColWidth="10" defaultRowHeight="21" x14ac:dyDescent="0.25"/>
  <cols>
    <col min="1" max="1" width="15.83203125" style="2" customWidth="1"/>
    <col min="2" max="2" width="22.83203125" style="2" customWidth="1"/>
    <col min="3" max="3" width="19.33203125" style="2" customWidth="1"/>
    <col min="4" max="4" width="28.5" style="2" customWidth="1"/>
    <col min="5" max="5" width="27.1640625" style="2" customWidth="1"/>
    <col min="6" max="6" width="36.33203125" style="2" customWidth="1"/>
    <col min="7" max="7" width="16.6640625" style="2" customWidth="1"/>
    <col min="8" max="8" width="31.6640625" style="2" customWidth="1"/>
    <col min="9" max="9" width="17" style="2" customWidth="1"/>
    <col min="10" max="10" width="19.6640625" style="2" customWidth="1"/>
    <col min="11" max="11" width="20" style="2" customWidth="1"/>
    <col min="12" max="12" width="23.6640625" style="2" customWidth="1"/>
    <col min="13" max="16384" width="10.83203125" style="2"/>
  </cols>
  <sheetData>
    <row r="1" spans="1:12" x14ac:dyDescent="0.25">
      <c r="A1" s="1" t="s">
        <v>0</v>
      </c>
      <c r="B1" s="2" t="s">
        <v>103</v>
      </c>
      <c r="C1" s="2" t="s">
        <v>105</v>
      </c>
      <c r="D1" s="2" t="s">
        <v>112</v>
      </c>
      <c r="E1" s="2" t="s">
        <v>113</v>
      </c>
      <c r="F1" s="1" t="s">
        <v>81</v>
      </c>
      <c r="G1" s="3" t="s">
        <v>79</v>
      </c>
      <c r="H1" s="2" t="s">
        <v>96</v>
      </c>
      <c r="I1" s="2" t="s">
        <v>80</v>
      </c>
      <c r="J1" s="2" t="s">
        <v>98</v>
      </c>
      <c r="K1" s="1" t="s">
        <v>78</v>
      </c>
      <c r="L1" s="2" t="s">
        <v>77</v>
      </c>
    </row>
    <row r="2" spans="1:12" x14ac:dyDescent="0.25">
      <c r="A2" s="2" t="s">
        <v>85</v>
      </c>
      <c r="B2" s="2" t="s">
        <v>191</v>
      </c>
      <c r="C2" s="2" t="s">
        <v>192</v>
      </c>
      <c r="F2" s="2" t="s">
        <v>83</v>
      </c>
      <c r="L2" s="2">
        <v>25000</v>
      </c>
    </row>
    <row r="3" spans="1:12" x14ac:dyDescent="0.25">
      <c r="A3" s="2" t="s">
        <v>86</v>
      </c>
      <c r="B3" s="9" t="s">
        <v>189</v>
      </c>
      <c r="F3" s="2" t="s">
        <v>83</v>
      </c>
      <c r="L3" s="2">
        <v>12000</v>
      </c>
    </row>
    <row r="4" spans="1:12" x14ac:dyDescent="0.25">
      <c r="A4" s="2" t="s">
        <v>87</v>
      </c>
      <c r="B4" s="2" t="s">
        <v>107</v>
      </c>
      <c r="C4" s="2" t="s">
        <v>185</v>
      </c>
      <c r="F4" s="2" t="s">
        <v>83</v>
      </c>
      <c r="L4" s="2">
        <v>10000</v>
      </c>
    </row>
    <row r="5" spans="1:12" x14ac:dyDescent="0.25">
      <c r="A5" s="2" t="s">
        <v>88</v>
      </c>
      <c r="F5" s="2" t="s">
        <v>82</v>
      </c>
    </row>
    <row r="6" spans="1:12" x14ac:dyDescent="0.25">
      <c r="A6" s="2" t="s">
        <v>89</v>
      </c>
      <c r="F6" s="2" t="s">
        <v>82</v>
      </c>
    </row>
    <row r="7" spans="1:12" x14ac:dyDescent="0.25">
      <c r="A7" s="2" t="s">
        <v>90</v>
      </c>
      <c r="F7" s="2" t="s">
        <v>82</v>
      </c>
    </row>
    <row r="8" spans="1:12" x14ac:dyDescent="0.25">
      <c r="A8" s="2" t="s">
        <v>91</v>
      </c>
      <c r="F8" s="2" t="s">
        <v>82</v>
      </c>
    </row>
    <row r="9" spans="1:12" x14ac:dyDescent="0.25">
      <c r="A9" s="2" t="s">
        <v>92</v>
      </c>
      <c r="B9" s="2" t="s">
        <v>107</v>
      </c>
      <c r="C9" s="2" t="s">
        <v>193</v>
      </c>
      <c r="F9" s="2" t="s">
        <v>82</v>
      </c>
      <c r="H9" s="7" t="s">
        <v>111</v>
      </c>
    </row>
    <row r="10" spans="1:12" x14ac:dyDescent="0.25">
      <c r="A10" s="2" t="s">
        <v>93</v>
      </c>
      <c r="B10" s="2" t="s">
        <v>118</v>
      </c>
      <c r="C10" s="2" t="s">
        <v>185</v>
      </c>
      <c r="F10" s="2" t="s">
        <v>82</v>
      </c>
    </row>
    <row r="11" spans="1:12" x14ac:dyDescent="0.25">
      <c r="A11" s="2" t="s">
        <v>94</v>
      </c>
      <c r="B11" s="2">
        <v>2021</v>
      </c>
      <c r="C11" s="2" t="s">
        <v>192</v>
      </c>
      <c r="F11" s="2" t="s">
        <v>83</v>
      </c>
      <c r="L11" s="2">
        <v>40000</v>
      </c>
    </row>
    <row r="12" spans="1:12" x14ac:dyDescent="0.25">
      <c r="A12" s="2" t="s">
        <v>95</v>
      </c>
      <c r="F12" s="2" t="s">
        <v>83</v>
      </c>
      <c r="L12" s="2">
        <v>100000</v>
      </c>
    </row>
    <row r="13" spans="1:12" x14ac:dyDescent="0.25">
      <c r="A13" s="1" t="s">
        <v>18</v>
      </c>
      <c r="F13" s="2" t="s">
        <v>82</v>
      </c>
      <c r="H13" s="2" t="s">
        <v>97</v>
      </c>
      <c r="K13" s="1"/>
      <c r="L13" s="2">
        <v>160000</v>
      </c>
    </row>
    <row r="14" spans="1:12" s="6" customFormat="1" x14ac:dyDescent="0.25">
      <c r="A14" s="6" t="s">
        <v>65</v>
      </c>
      <c r="F14" s="6" t="s">
        <v>82</v>
      </c>
      <c r="H14" s="2" t="s">
        <v>97</v>
      </c>
      <c r="K14" s="6">
        <v>31863</v>
      </c>
      <c r="L14" s="6">
        <v>32000</v>
      </c>
    </row>
    <row r="15" spans="1:12" x14ac:dyDescent="0.25">
      <c r="A15" s="2" t="s">
        <v>108</v>
      </c>
      <c r="B15" s="2" t="s">
        <v>107</v>
      </c>
      <c r="F15" s="2" t="s">
        <v>82</v>
      </c>
    </row>
    <row r="16" spans="1:12" x14ac:dyDescent="0.25">
      <c r="A16" s="2" t="s">
        <v>195</v>
      </c>
      <c r="F16" s="2" t="s">
        <v>82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Aleutians</vt:lpstr>
      <vt:lpstr>California Current</vt:lpstr>
      <vt:lpstr>Chukchi Sea</vt:lpstr>
      <vt:lpstr>East Bering Sea</vt:lpstr>
      <vt:lpstr>Gulf of Alaska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 Farr</dc:creator>
  <cp:lastModifiedBy>Matthew T Farr</cp:lastModifiedBy>
  <dcterms:created xsi:type="dcterms:W3CDTF">2023-12-15T21:05:07Z</dcterms:created>
  <dcterms:modified xsi:type="dcterms:W3CDTF">2024-09-23T18:34:10Z</dcterms:modified>
</cp:coreProperties>
</file>