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8_{82AC0FEF-5520-4A94-8093-6D6C27E33425}" xr6:coauthVersionLast="47" xr6:coauthVersionMax="47" xr10:uidLastSave="{00000000-0000-0000-0000-000000000000}"/>
  <bookViews>
    <workbookView xWindow="-120" yWindow="-120" windowWidth="21840" windowHeight="13140" activeTab="9" xr2:uid="{00000000-000D-0000-FFFF-FFFF00000000}"/>
  </bookViews>
  <sheets>
    <sheet name="Sheet1" sheetId="11" r:id="rId1"/>
    <sheet name="Sheet3" sheetId="13" r:id="rId2"/>
    <sheet name="Sheet2" sheetId="12" r:id="rId3"/>
    <sheet name="Sheet4" sheetId="14" r:id="rId4"/>
    <sheet name="Sheet5" sheetId="15" r:id="rId5"/>
    <sheet name="Sheet7" sheetId="17" r:id="rId6"/>
    <sheet name="Orders" sheetId="1" r:id="rId7"/>
    <sheet name="Sheet6" sheetId="18" r:id="rId8"/>
    <sheet name="Sales Dash" sheetId="10" r:id="rId9"/>
    <sheet name="Sheet8" sheetId="19" r:id="rId10"/>
  </sheets>
  <definedNames>
    <definedName name="_xlnm._FilterDatabase" localSheetId="6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  <definedName name="x">Sales[Discount %]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0" l="1"/>
  <c r="E40" i="10"/>
  <c r="E41" i="10"/>
  <c r="E42" i="10"/>
  <c r="E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C38" i="10"/>
  <c r="D38" i="10"/>
  <c r="B38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D21" i="10"/>
  <c r="E21" i="10"/>
  <c r="F21" i="10"/>
  <c r="C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21" i="10"/>
  <c r="B17" i="10"/>
  <c r="B12" i="10"/>
  <c r="B13" i="10"/>
  <c r="B14" i="10"/>
  <c r="C12" i="10"/>
  <c r="C13" i="10"/>
  <c r="C14" i="10"/>
  <c r="C11" i="10"/>
  <c r="B11" i="10"/>
  <c r="C6" i="10"/>
  <c r="C7" i="10"/>
  <c r="C5" i="10"/>
  <c r="B6" i="10"/>
  <c r="B7" i="10"/>
  <c r="B5" i="10"/>
  <c r="D15" i="17"/>
  <c r="D16" i="17"/>
  <c r="D17" i="17"/>
  <c r="D18" i="17"/>
  <c r="D19" i="17"/>
  <c r="D14" i="17"/>
  <c r="C15" i="17"/>
  <c r="C16" i="17"/>
  <c r="C17" i="17"/>
  <c r="C18" i="17"/>
  <c r="C19" i="17"/>
  <c r="C14" i="17"/>
  <c r="B15" i="17"/>
  <c r="B16" i="17"/>
  <c r="B17" i="17"/>
  <c r="B18" i="17"/>
  <c r="B19" i="17"/>
  <c r="B14" i="17"/>
  <c r="C29" i="12"/>
  <c r="C30" i="12"/>
  <c r="C28" i="12"/>
  <c r="B29" i="12"/>
  <c r="B30" i="12"/>
  <c r="B28" i="12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<sst xmlns="http://schemas.openxmlformats.org/spreadsheetml/2006/main" count="12646" uniqueCount="1990">
  <si>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</si>
  <si>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</si>
  <si>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</si>
  <si>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</si>
  <si>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</si>
  <si>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</si>
  <si>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</si>
  <si>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</si>
  <si>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</si>
  <si>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</si>
  <si>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</si>
  <si>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</si>
  <si>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</si>
  <si>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</si>
  <si>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</si>
  <si>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</si>
  <si>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</si>
  <si>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</si>
  <si>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</si>
  <si>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</si>
  <si>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</si>
  <si>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</si>
  <si>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</si>
  <si>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</si>
  <si>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</si>
  <si>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</si>
  <si>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</si>
  <si>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</si>
  <si>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</si>
  <si>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</si>
  <si>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</si>
  <si>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</si>
  <si>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</si>
  <si>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</si>
  <si>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</si>
  <si>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</si>
  <si>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</si>
  <si>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</si>
  <si>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</si>
  <si>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</si>
  <si>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</si>
  <si>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</si>
  <si>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</si>
  <si>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</si>
  <si>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</si>
  <si>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</si>
  <si>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</si>
  <si>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</si>
  <si>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</si>
  <si>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</si>
  <si>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</si>
  <si>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</si>
  <si>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</si>
  <si>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</si>
  <si>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</si>
  <si>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</si>
  <si>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</si>
  <si>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</si>
  <si>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</si>
  <si>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</si>
  <si>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</si>
  <si>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</si>
  <si>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</si>
  <si>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</si>
  <si>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</si>
  <si>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</si>
  <si>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</si>
  <si>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</si>
  <si>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</si>
  <si>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</si>
  <si>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</si>
  <si>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</si>
  <si>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</si>
  <si>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</si>
  <si>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</si>
  <si>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</si>
  <si>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</si>
  <si>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</si>
  <si>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</si>
  <si>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</si>
  <si>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</si>
  <si>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</si>
  <si>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</si>
  <si>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</si>
  <si>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</si>
  <si>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</si>
  <si>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</si>
  <si>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</si>
  <si>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</si>
  <si>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</si>
  <si>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</si>
  <si>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</si>
  <si>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</si>
  <si>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</si>
  <si>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</si>
  <si>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</si>
  <si>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</si>
  <si>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</si>
  <si>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</si>
  <si>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</si>
  <si>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</si>
  <si>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</si>
  <si>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</si>
  <si>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</si>
  <si>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</si>
  <si>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</si>
  <si>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</si>
  <si>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</si>
  <si>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</si>
  <si>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</si>
  <si>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</si>
  <si>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</si>
  <si>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</si>
  <si>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</si>
  <si>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</si>
  <si>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</si>
  <si>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</si>
  <si>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</si>
  <si>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</si>
  <si>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</si>
  <si>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</si>
  <si>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</si>
  <si>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</si>
  <si>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</si>
  <si>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</si>
  <si>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</si>
  <si>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</si>
  <si>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</si>
  <si>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</si>
  <si>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</si>
  <si>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</si>
  <si>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</si>
  <si>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</si>
  <si>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</si>
  <si>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</si>
  <si>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</si>
  <si>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</si>
  <si>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</si>
  <si>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</si>
  <si>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</si>
  <si>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</si>
  <si>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</si>
  <si>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</si>
  <si>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</si>
  <si>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</si>
  <si>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</si>
  <si>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</si>
  <si>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</si>
  <si>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</si>
  <si>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</si>
  <si>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</si>
  <si>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</si>
  <si>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</si>
  <si>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</si>
  <si>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</si>
  <si>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</si>
  <si>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</si>
  <si>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</si>
  <si>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</si>
  <si>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</si>
  <si>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</si>
  <si>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</si>
  <si>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</si>
  <si>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</si>
  <si>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</si>
  <si>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</si>
  <si>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</si>
  <si>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</si>
  <si>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</si>
  <si>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</si>
  <si>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</si>
  <si>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</si>
  <si>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</si>
  <si>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</si>
  <si>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</si>
  <si>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</si>
  <si>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</si>
  <si>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</si>
  <si>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</si>
  <si>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</si>
  <si>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</si>
  <si>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</si>
  <si>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</si>
  <si>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</si>
  <si>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</si>
  <si>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</si>
  <si>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</si>
  <si>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</si>
  <si>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</si>
  <si>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</si>
  <si>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</si>
  <si>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</si>
  <si>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</si>
  <si>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</si>
  <si>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</si>
  <si>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</si>
  <si>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</si>
  <si>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</si>
  <si>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</si>
  <si>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</si>
  <si>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</si>
  <si>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</si>
  <si>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</si>
  <si>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</si>
  <si>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</si>
  <si>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</si>
  <si>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</si>
  <si>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</si>
  <si>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</si>
  <si>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</si>
  <si>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</si>
  <si>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</si>
  <si>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</si>
  <si>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</si>
  <si>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</si>
  <si>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</si>
  <si>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</si>
  <si>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</si>
  <si>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</si>
  <si>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</si>
  <si>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</si>
  <si>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</si>
  <si>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</si>
  <si>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</si>
  <si>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</si>
  <si>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</si>
  <si>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</si>
  <si>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</si>
  <si>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</si>
  <si>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</si>
  <si>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</si>
  <si>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</si>
  <si>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</si>
  <si>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</si>
  <si>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</si>
  <si>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</si>
  <si>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</si>
  <si>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</si>
  <si>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</si>
  <si>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</si>
  <si>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</si>
  <si>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</si>
  <si>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</si>
  <si>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</si>
  <si>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</si>
  <si>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</si>
  <si>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</si>
  <si>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</si>
  <si>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</si>
  <si>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</si>
  <si>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</si>
  <si>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</si>
  <si>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</si>
  <si>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</si>
  <si>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</si>
  <si>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</si>
  <si>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</si>
  <si>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</si>
  <si>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</si>
  <si>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</si>
  <si>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</si>
  <si>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</si>
  <si>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</si>
  <si>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</si>
  <si>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</si>
  <si>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</si>
  <si>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</si>
  <si>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</si>
  <si>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</si>
  <si>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</si>
  <si>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</si>
  <si>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</si>
  <si>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</si>
  <si>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</si>
  <si>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</si>
  <si>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</si>
  <si>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</si>
  <si>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</si>
  <si>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</si>
  <si>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</si>
  <si>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</si>
  <si>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</si>
  <si>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</si>
  <si>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</si>
  <si>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</si>
  <si>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</si>
  <si>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</si>
  <si>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</si>
  <si>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</si>
  <si>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</si>
  <si>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</si>
  <si>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</si>
  <si>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</si>
  <si>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</si>
  <si>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</si>
  <si>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</si>
  <si>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</si>
  <si>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</si>
  <si>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</si>
  <si>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</si>
  <si>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</si>
  <si>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</si>
  <si>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</si>
  <si>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</si>
  <si>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</si>
  <si>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</si>
  <si>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</si>
  <si>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</si>
  <si>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</si>
  <si>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</si>
  <si>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</si>
  <si>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</si>
  <si>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</si>
  <si>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</si>
  <si>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</si>
  <si>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</si>
  <si>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</si>
  <si>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</si>
  <si>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</si>
  <si>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</si>
  <si>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</si>
  <si>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</si>
  <si>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</si>
  <si>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</si>
  <si>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</si>
  <si>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</si>
  <si>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</si>
  <si>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</si>
  <si>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</si>
  <si>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</si>
  <si>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</si>
  <si>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</si>
  <si>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</si>
  <si>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</si>
  <si>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</si>
  <si>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</si>
  <si>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</si>
  <si>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</si>
  <si>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</si>
  <si>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</si>
  <si>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</si>
  <si>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</si>
  <si>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</si>
  <si>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</si>
  <si>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</si>
  <si>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</si>
  <si>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</si>
  <si>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</si>
  <si>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</si>
  <si>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</si>
  <si>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</si>
  <si>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</si>
  <si>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</si>
  <si>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</si>
  <si>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</si>
  <si>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</si>
  <si>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</si>
  <si>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</si>
  <si>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</si>
  <si>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</si>
  <si>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</si>
  <si>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</si>
  <si>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</si>
  <si>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</si>
  <si>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</si>
  <si>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</si>
  <si>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</si>
  <si>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</si>
  <si>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</si>
  <si>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</si>
  <si>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</si>
  <si>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</si>
  <si>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</si>
  <si>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</si>
  <si>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</si>
  <si>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</si>
  <si>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</si>
  <si>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</si>
  <si>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</si>
  <si>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</si>
  <si>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</si>
  <si>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</si>
  <si>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</si>
  <si>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</si>
  <si>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</si>
  <si>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</si>
  <si>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</si>
  <si>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</si>
  <si>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</si>
  <si>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</si>
  <si>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</si>
  <si>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</si>
  <si>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</si>
  <si>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</si>
  <si>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</si>
  <si>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</si>
  <si>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</si>
  <si>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</si>
  <si>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</si>
  <si>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</si>
  <si>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</si>
  <si>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</si>
  <si>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</si>
  <si>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</si>
  <si>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</si>
  <si>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</si>
  <si>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</si>
  <si>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</si>
  <si>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</si>
  <si>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</si>
  <si>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</si>
  <si>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</si>
  <si>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</si>
  <si>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</si>
  <si>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</si>
  <si>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</si>
  <si>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</si>
  <si>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</si>
  <si>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</si>
  <si>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</si>
  <si>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</si>
  <si>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</si>
  <si>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</si>
  <si>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</si>
  <si>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</si>
  <si>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</si>
  <si>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</si>
  <si>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</si>
  <si>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</si>
  <si>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</si>
  <si>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</si>
  <si>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</si>
  <si>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</si>
  <si>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</si>
  <si>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</si>
  <si>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</si>
  <si>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</si>
  <si>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</si>
  <si>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</si>
  <si>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</si>
  <si>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</si>
  <si>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</si>
  <si>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</si>
  <si>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</si>
  <si>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</si>
  <si>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</si>
  <si>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</si>
  <si>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</si>
  <si>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</si>
  <si>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</si>
  <si>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</si>
  <si>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</si>
  <si>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</si>
  <si>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</si>
  <si>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</si>
  <si>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</si>
  <si>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</si>
  <si>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</si>
  <si>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</si>
  <si>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</si>
  <si>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</si>
  <si>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</si>
  <si>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</si>
  <si>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</si>
  <si>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</si>
  <si>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</si>
  <si>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</si>
  <si>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</si>
  <si>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</si>
  <si>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</si>
  <si>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</si>
  <si>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</si>
  <si>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</si>
  <si>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</si>
  <si>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</si>
  <si>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</si>
  <si>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</si>
  <si>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</si>
  <si>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</si>
  <si>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</si>
  <si>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</si>
  <si>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</si>
  <si>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</si>
  <si>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</si>
  <si>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</si>
  <si>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</si>
  <si>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</si>
  <si>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</si>
  <si>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</si>
  <si>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</si>
  <si>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</si>
  <si>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</si>
  <si>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</si>
  <si>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</si>
  <si>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</si>
  <si>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</si>
  <si>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</si>
  <si>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</si>
  <si>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</si>
  <si>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</si>
  <si>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</si>
  <si>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</si>
  <si>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</si>
  <si>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</si>
  <si>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</si>
  <si>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</si>
  <si>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</si>
  <si>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</si>
  <si>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</si>
  <si>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</si>
  <si>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</si>
  <si>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</si>
  <si>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</si>
  <si>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</si>
  <si>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</si>
  <si>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</si>
  <si>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</si>
  <si>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</si>
  <si>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</si>
  <si>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</si>
  <si>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</si>
  <si>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</si>
  <si>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</si>
  <si>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</si>
  <si>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</si>
  <si>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</si>
  <si>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</si>
  <si>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</si>
  <si>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</si>
  <si>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</si>
  <si>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</si>
  <si>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</si>
  <si>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</si>
  <si>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</si>
  <si>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</si>
  <si>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</si>
  <si>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</si>
  <si>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</si>
  <si>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</si>
  <si>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</si>
  <si>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</si>
  <si>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</si>
  <si>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</si>
  <si>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</si>
  <si>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</si>
  <si>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</si>
  <si>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</si>
  <si>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</si>
  <si>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</si>
  <si>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</si>
  <si>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</si>
  <si>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</si>
  <si>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</si>
  <si>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</si>
  <si>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</si>
  <si>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</si>
  <si>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</si>
  <si>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</si>
  <si>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</si>
  <si>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</si>
  <si>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</si>
  <si>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</si>
  <si>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</si>
  <si>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</si>
  <si>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</si>
  <si>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</si>
  <si>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</si>
  <si>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</si>
  <si>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</si>
  <si>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</si>
  <si>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</si>
  <si>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</si>
  <si>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</si>
  <si>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</si>
  <si>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</si>
  <si>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</si>
  <si>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</si>
  <si>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</si>
  <si>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</si>
  <si>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</si>
  <si>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</si>
  <si>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</si>
  <si>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</si>
  <si>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</si>
  <si>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</si>
  <si>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</si>
  <si>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</si>
  <si>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</si>
  <si>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</si>
  <si>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</si>
  <si>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</si>
  <si>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</si>
  <si>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</si>
  <si>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</si>
  <si>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</si>
  <si>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</si>
  <si>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</si>
  <si>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</si>
  <si>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</si>
  <si>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</si>
  <si>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</si>
  <si>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</si>
  <si>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</si>
  <si>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</si>
  <si>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</si>
  <si>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</si>
  <si>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</si>
  <si>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</si>
  <si>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</si>
  <si>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</si>
  <si>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</si>
  <si>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</si>
  <si>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</si>
  <si>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</si>
  <si>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</si>
  <si>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</si>
  <si>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</si>
  <si>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</si>
  <si>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</si>
  <si>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</si>
  <si>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</si>
  <si>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</si>
  <si>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</si>
  <si>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</si>
  <si>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</si>
  <si>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</si>
  <si>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</si>
  <si>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</si>
  <si>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</si>
  <si>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</si>
  <si>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</si>
  <si>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</si>
  <si>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</si>
  <si>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</si>
  <si>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</si>
  <si>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</si>
  <si>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</si>
  <si>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</si>
  <si>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</si>
  <si>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</si>
  <si>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</si>
  <si>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</si>
  <si>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</si>
  <si>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</si>
  <si>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</si>
  <si>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</si>
  <si>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</si>
  <si>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</si>
  <si>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</si>
  <si>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</si>
  <si>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</si>
  <si>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</si>
  <si>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</si>
  <si>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</si>
  <si>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</si>
  <si>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</si>
  <si>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</si>
  <si>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</si>
  <si>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</si>
  <si>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</si>
  <si>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</si>
  <si>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</si>
  <si>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</si>
  <si>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</si>
  <si>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</si>
  <si>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</si>
  <si>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</si>
  <si>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</si>
  <si>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</si>
  <si>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</si>
  <si>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</si>
  <si>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</si>
  <si>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</si>
  <si>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</si>
  <si>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</si>
  <si>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</si>
  <si>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</si>
  <si>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</si>
  <si>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</si>
  <si>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</si>
  <si>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</si>
  <si>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</si>
  <si>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</si>
  <si>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</si>
  <si>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</si>
  <si>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</si>
  <si>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</si>
  <si>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</si>
  <si>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</si>
  <si>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</si>
  <si>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</si>
  <si>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</si>
  <si>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</si>
  <si>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</si>
  <si>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</si>
  <si>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</si>
  <si>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</si>
  <si>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</si>
  <si>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</si>
  <si>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</si>
  <si>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</si>
  <si>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</si>
  <si>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</si>
  <si>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</si>
  <si>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</si>
  <si>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</si>
  <si>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</si>
  <si>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</si>
  <si>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</si>
  <si>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</si>
  <si>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</si>
  <si>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</si>
  <si>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</si>
  <si>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</si>
  <si>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</si>
  <si>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</si>
  <si>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</si>
  <si>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</si>
  <si>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</si>
  <si>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</si>
  <si>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</si>
  <si>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</si>
  <si>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</si>
  <si>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</si>
  <si>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</si>
  <si>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</si>
  <si>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</si>
  <si>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</si>
  <si>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</si>
  <si>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</si>
  <si>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</si>
  <si>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</si>
  <si>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</si>
  <si>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</si>
  <si>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</si>
  <si>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</si>
  <si>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</si>
  <si>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</si>
  <si>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</si>
  <si>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</si>
  <si>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</si>
  <si>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</si>
  <si>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</si>
  <si>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</si>
  <si>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</si>
  <si>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</si>
  <si>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</si>
  <si>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</si>
  <si>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</si>
  <si>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</si>
  <si>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</si>
  <si>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</si>
  <si>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</si>
  <si>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</si>
  <si>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</si>
  <si>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</si>
  <si>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</si>
  <si>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</si>
  <si>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</si>
  <si>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</si>
  <si>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</si>
  <si>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</si>
  <si>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</si>
  <si>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</si>
  <si>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</si>
  <si>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</si>
  <si>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</si>
  <si>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</si>
  <si>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</si>
  <si>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</si>
  <si>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</si>
  <si>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</si>
  <si>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</si>
  <si>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</si>
  <si>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</si>
  <si>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</si>
  <si>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</si>
  <si>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</si>
  <si>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</si>
  <si>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</si>
  <si>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</si>
  <si>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</si>
  <si>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</si>
  <si>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</si>
  <si>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</si>
  <si>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</si>
  <si>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</si>
  <si>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</si>
  <si>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</si>
  <si>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</si>
  <si>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</si>
  <si>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</si>
  <si>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</si>
  <si>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</si>
  <si>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</si>
  <si>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</si>
  <si>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</si>
  <si>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</si>
  <si>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</si>
  <si>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</si>
  <si>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</si>
  <si>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</si>
  <si>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</si>
  <si>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</si>
  <si>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</si>
  <si>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</si>
  <si>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</si>
  <si>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</si>
  <si>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</si>
  <si>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</si>
  <si>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</si>
  <si>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</si>
  <si>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</si>
  <si>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</si>
  <si>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</si>
  <si>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</si>
  <si>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</si>
  <si>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</si>
  <si>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</si>
  <si>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</si>
  <si>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</si>
  <si>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</si>
  <si>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</si>
  <si>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</si>
  <si>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</si>
  <si>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</si>
  <si>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</si>
  <si>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</si>
  <si>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</si>
  <si>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</si>
  <si>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</si>
  <si>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</si>
  <si>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</si>
  <si>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</si>
  <si>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</si>
  <si>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</si>
  <si>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</si>
  <si>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</si>
  <si>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</si>
  <si>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</si>
  <si>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</si>
  <si>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</si>
  <si>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</si>
  <si>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</si>
  <si>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</si>
  <si>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</si>
  <si>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</si>
  <si>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</si>
  <si>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</si>
  <si>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</si>
  <si>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</si>
  <si>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</si>
  <si>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</si>
  <si>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</si>
  <si>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</si>
  <si>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</si>
  <si>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</si>
  <si>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</si>
  <si>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</si>
  <si>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</si>
  <si>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</si>
  <si>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</si>
  <si>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</si>
  <si>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</si>
  <si>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</si>
  <si>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</si>
  <si>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</si>
  <si>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</si>
  <si>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</si>
  <si>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</si>
  <si>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</si>
  <si>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</si>
  <si>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</si>
  <si>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</si>
  <si>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</si>
  <si>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</si>
  <si>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</si>
  <si>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</si>
  <si>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</si>
  <si>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</si>
  <si>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</si>
  <si>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</si>
  <si>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</si>
  <si>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</si>
  <si>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</si>
  <si>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</si>
  <si>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</si>
  <si>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</si>
  <si>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</si>
  <si>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</si>
  <si>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</si>
  <si>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</si>
  <si>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</si>
  <si>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</si>
  <si>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</si>
  <si>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</si>
  <si>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</si>
  <si>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</si>
  <si>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</si>
  <si>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</si>
  <si>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</si>
  <si>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</si>
  <si>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</si>
  <si>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</si>
  <si>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</si>
  <si>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</si>
  <si>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</si>
  <si>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</si>
  <si>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</si>
  <si>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</si>
  <si>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</si>
  <si>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</si>
  <si>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</si>
  <si>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</si>
  <si>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</si>
  <si>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</si>
  <si>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</si>
  <si>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</si>
  <si>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</si>
  <si>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</si>
  <si>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</si>
  <si>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</si>
  <si>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</si>
  <si>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</si>
  <si>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</si>
  <si>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</si>
  <si>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</si>
  <si>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</si>
  <si>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</si>
  <si>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</si>
  <si>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</si>
  <si>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</si>
  <si>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</si>
  <si>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</si>
  <si>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</si>
  <si>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</si>
  <si>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</si>
  <si>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</si>
  <si>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</si>
  <si>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</si>
  <si>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</si>
  <si>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</si>
  <si>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</si>
  <si>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</si>
  <si>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</si>
  <si>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</si>
  <si>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</si>
  <si>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</si>
  <si>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</si>
  <si>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</si>
  <si>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</si>
  <si>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</si>
  <si>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</si>
  <si>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</si>
  <si>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</si>
  <si>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</si>
  <si>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</si>
  <si>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</si>
  <si>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</si>
  <si>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</si>
  <si>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</si>
  <si>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</si>
  <si>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</si>
  <si>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</si>
  <si>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</si>
  <si>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</si>
  <si>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</si>
  <si>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</si>
  <si>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</si>
  <si>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</si>
  <si>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</si>
  <si>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</si>
  <si>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</si>
  <si>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</si>
  <si>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</si>
  <si>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</si>
  <si>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</si>
  <si>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</si>
  <si>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</si>
  <si>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</si>
  <si>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</si>
  <si>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</si>
  <si>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</si>
  <si>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</si>
  <si>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</si>
  <si>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</si>
  <si>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</si>
  <si>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</si>
  <si>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</si>
  <si>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</si>
  <si>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</si>
  <si>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</si>
  <si>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</si>
  <si>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</si>
  <si>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</si>
  <si>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</si>
  <si>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</si>
  <si>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</si>
  <si>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</si>
  <si>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</si>
  <si>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</si>
  <si>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</si>
  <si>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</si>
  <si>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</si>
  <si>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</si>
  <si>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</si>
  <si>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</si>
  <si>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</si>
  <si>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</si>
  <si>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</si>
  <si>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</si>
  <si>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</si>
  <si>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</si>
  <si>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</si>
  <si>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</si>
  <si>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</si>
  <si>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</si>
  <si>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</si>
  <si>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</si>
  <si>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</si>
  <si>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</si>
  <si>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</si>
  <si>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</si>
  <si>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</si>
  <si>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</si>
  <si>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</si>
  <si>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</si>
  <si>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</si>
  <si>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</si>
  <si>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</si>
  <si>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</si>
  <si>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</si>
  <si>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</si>
  <si>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</si>
  <si>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</si>
  <si>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</si>
  <si>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</si>
  <si>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</si>
  <si>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</si>
  <si>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</si>
  <si>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</si>
  <si>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</si>
  <si>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</si>
  <si>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</si>
  <si>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</si>
  <si>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</si>
  <si>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</si>
  <si>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</si>
  <si>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</si>
  <si>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</si>
  <si>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</si>
  <si>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</si>
  <si>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</si>
  <si>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</si>
  <si>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</si>
  <si>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</si>
  <si>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</si>
  <si>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</si>
  <si>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</si>
  <si>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</si>
  <si>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</si>
  <si>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</si>
  <si>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</si>
  <si>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</si>
  <si>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</si>
  <si>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</si>
  <si>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</si>
  <si>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</si>
  <si>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</si>
  <si>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</si>
  <si>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</si>
  <si>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</si>
  <si>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</si>
  <si>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</si>
  <si>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</si>
  <si>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</si>
  <si>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</si>
  <si>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</si>
  <si>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</si>
  <si>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</si>
  <si>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</si>
  <si>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</si>
  <si>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</si>
  <si>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</si>
  <si>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</si>
  <si>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</si>
  <si>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</si>
  <si>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</si>
  <si>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</si>
  <si>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</si>
  <si>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</si>
  <si>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</si>
  <si>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</si>
  <si>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</si>
  <si>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</si>
  <si>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</si>
  <si>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</si>
  <si>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</si>
  <si>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</si>
  <si>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</si>
  <si>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</si>
  <si>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</si>
  <si>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</si>
  <si>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</si>
  <si>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</si>
  <si>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</si>
  <si>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</si>
  <si>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</si>
  <si>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</si>
  <si>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</si>
  <si>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</si>
  <si>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</si>
  <si>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</si>
  <si>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</si>
  <si>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</si>
  <si>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</si>
  <si>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</si>
  <si>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</si>
  <si>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</si>
  <si>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</si>
  <si>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</si>
  <si>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</si>
  <si>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</si>
  <si>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</si>
  <si>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</si>
  <si>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</si>
  <si>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</si>
  <si>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</si>
  <si>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</si>
  <si>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</si>
  <si>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</si>
  <si>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</si>
  <si>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</si>
  <si>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</si>
  <si>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</si>
  <si>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</si>
  <si>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</si>
  <si>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</si>
  <si>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</si>
  <si>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</si>
  <si>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</si>
  <si>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</si>
  <si>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</si>
  <si>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</si>
  <si>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</si>
  <si>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</si>
  <si>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</si>
  <si>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</si>
  <si>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</si>
  <si>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</si>
  <si>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</si>
  <si>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</si>
  <si>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</si>
  <si>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</si>
  <si>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</si>
  <si>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</si>
  <si>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</si>
  <si>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</si>
  <si>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</si>
  <si>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</si>
  <si>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</si>
  <si>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</si>
  <si>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</si>
  <si>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</si>
  <si>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</si>
  <si>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</si>
  <si>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</si>
  <si>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</si>
  <si>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</si>
  <si>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</si>
  <si>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</si>
  <si>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</si>
  <si>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</si>
  <si>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</si>
  <si>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</si>
  <si>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</si>
  <si>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</si>
  <si>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</si>
  <si>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</si>
  <si>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</si>
  <si>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</si>
  <si>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</si>
  <si>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</si>
  <si>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</si>
  <si>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</si>
  <si>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</si>
  <si>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</si>
  <si>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</si>
  <si>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</si>
  <si>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</si>
  <si>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</si>
  <si>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</si>
  <si>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</si>
  <si>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</si>
  <si>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</si>
  <si>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</si>
  <si>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</si>
  <si>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</si>
  <si>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</si>
  <si>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</si>
  <si>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</si>
  <si>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</si>
  <si>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</si>
  <si>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</si>
  <si>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</si>
  <si>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</si>
  <si>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</si>
  <si>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</si>
  <si>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</si>
  <si>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</si>
  <si>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</si>
  <si>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</si>
  <si>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</si>
  <si>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</si>
  <si>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</si>
  <si>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</si>
  <si>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</si>
  <si>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</si>
  <si>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</si>
  <si>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</si>
  <si>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</si>
  <si>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</si>
  <si>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</si>
  <si>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</si>
  <si>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</si>
  <si>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</si>
  <si>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</si>
  <si>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</si>
  <si>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</si>
  <si>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</si>
  <si>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</si>
  <si>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</si>
  <si>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</si>
  <si>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</si>
  <si>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</si>
  <si>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</si>
  <si>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</si>
  <si>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</si>
  <si>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</si>
  <si>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</si>
  <si>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</si>
  <si>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</si>
  <si>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</si>
  <si>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</si>
  <si>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</si>
  <si>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</si>
  <si>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</si>
  <si>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</si>
  <si>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</si>
  <si>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</si>
  <si>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</si>
  <si>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</si>
  <si>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</si>
  <si>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</si>
  <si>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</si>
  <si>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</si>
  <si>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</si>
  <si>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</si>
  <si>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</si>
  <si>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</si>
  <si>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</si>
  <si>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</si>
  <si>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</si>
  <si>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</si>
  <si>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</si>
  <si>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</si>
  <si>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</si>
  <si>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</si>
  <si>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</si>
  <si>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</si>
  <si>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</si>
  <si>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</si>
  <si>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</si>
  <si>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</si>
  <si>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</si>
  <si>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</si>
  <si>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</si>
  <si>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</si>
  <si>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</si>
  <si>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</si>
  <si>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</si>
  <si>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</si>
  <si>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</si>
  <si>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</si>
  <si>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</si>
  <si>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</si>
  <si>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</si>
  <si>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</si>
  <si>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</si>
  <si>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</si>
  <si>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</si>
  <si>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</si>
  <si>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</si>
  <si>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</si>
  <si>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</si>
  <si>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</si>
  <si>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</si>
  <si>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</si>
  <si>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</si>
  <si>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</si>
  <si>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</si>
  <si>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</si>
  <si>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</si>
  <si>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</si>
  <si>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</si>
  <si>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</si>
  <si>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</si>
  <si>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</si>
  <si>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</si>
  <si>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</si>
  <si>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</si>
  <si>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</si>
  <si>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</si>
  <si>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</si>
  <si>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</si>
  <si>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</si>
  <si>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</si>
  <si>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</si>
  <si>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</si>
  <si>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</si>
  <si>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</si>
  <si>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</si>
  <si>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</si>
  <si>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</si>
  <si>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</si>
  <si>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</si>
  <si>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</si>
  <si>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</si>
  <si>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</si>
  <si>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</si>
  <si>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</si>
  <si>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</si>
  <si>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</si>
  <si>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</si>
  <si>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</si>
  <si>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</si>
  <si>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</si>
  <si>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</si>
  <si>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</si>
  <si>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</si>
  <si>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</si>
  <si>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</si>
  <si>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</si>
  <si>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</si>
  <si>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</si>
  <si>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</si>
  <si>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</si>
  <si>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</si>
  <si>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</si>
  <si>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</si>
  <si>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</si>
  <si>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</si>
  <si>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</si>
  <si>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</si>
  <si>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</si>
  <si>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</si>
  <si>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</si>
  <si>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</si>
  <si>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</si>
  <si>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</si>
  <si>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</si>
  <si>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</si>
  <si>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</si>
  <si>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</si>
  <si>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</si>
  <si>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</si>
  <si>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</si>
  <si>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</si>
  <si>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</si>
  <si>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</si>
  <si>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</si>
  <si>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</si>
  <si>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</si>
  <si>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</si>
  <si>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</si>
  <si>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</si>
  <si>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</si>
  <si>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</si>
  <si>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</si>
  <si>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</si>
  <si>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</si>
  <si>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</si>
  <si>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</si>
  <si>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</si>
  <si>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</si>
  <si>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</si>
  <si>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</si>
  <si>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</si>
  <si>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</si>
  <si>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</si>
  <si>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</si>
  <si>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</si>
  <si>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</si>
  <si>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</si>
  <si>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</si>
  <si>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</si>
  <si>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</si>
  <si>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</si>
  <si>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</si>
  <si>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</si>
  <si>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</si>
  <si>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</si>
  <si>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</si>
  <si>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</si>
  <si>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</si>
  <si>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</si>
  <si>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</si>
  <si>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</si>
  <si>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</si>
  <si>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</si>
  <si>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</si>
  <si>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</si>
  <si>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</si>
  <si>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</si>
  <si>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</si>
  <si>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</si>
  <si>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</si>
  <si>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</si>
  <si>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</si>
  <si>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</si>
  <si>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</si>
  <si>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</si>
  <si>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</si>
  <si>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</si>
  <si>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</si>
  <si>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</si>
  <si>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</si>
  <si>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</si>
  <si>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</si>
  <si>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</si>
  <si>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</si>
  <si>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</si>
  <si>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</si>
  <si>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</si>
  <si>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</si>
  <si>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</si>
  <si>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</si>
  <si>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</si>
  <si>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</si>
  <si>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</si>
  <si>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</si>
  <si>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</si>
  <si>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</si>
  <si>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</si>
  <si>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</si>
  <si>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</si>
  <si>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</si>
  <si>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</si>
  <si>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</si>
  <si>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</si>
  <si>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</si>
  <si>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</si>
  <si>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</si>
  <si>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</si>
  <si>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</si>
  <si>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</si>
  <si>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</si>
  <si>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</si>
  <si>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</si>
  <si>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</si>
  <si>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</si>
  <si>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</si>
  <si>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</si>
  <si>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</si>
  <si>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</si>
  <si>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</si>
  <si>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</si>
  <si>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</si>
  <si>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</si>
  <si>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</si>
  <si>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</si>
  <si>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</si>
  <si>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</si>
  <si>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</si>
  <si>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</si>
  <si>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</si>
  <si>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</si>
  <si>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</si>
  <si>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</si>
  <si>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</si>
  <si>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</si>
  <si>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</si>
  <si>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</si>
  <si>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</si>
  <si>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</si>
  <si>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</si>
  <si>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</si>
  <si>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</si>
  <si>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</si>
  <si>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</si>
  <si>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</si>
  <si>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</si>
  <si>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</si>
  <si>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</si>
  <si>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</si>
  <si>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</si>
  <si>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</si>
  <si>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</si>
  <si>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</si>
  <si>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</si>
  <si>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</si>
  <si>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</si>
  <si>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</si>
  <si>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</si>
  <si>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</si>
  <si>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</si>
  <si>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</si>
  <si>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</si>
  <si>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</si>
  <si>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</si>
  <si>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</si>
  <si>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</si>
  <si>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</si>
  <si>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</si>
  <si>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</si>
  <si>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</si>
  <si>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</si>
  <si>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</si>
  <si>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</si>
  <si>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</si>
  <si>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</si>
  <si>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</si>
  <si>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</si>
  <si>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</si>
  <si>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</si>
  <si>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</si>
  <si>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</si>
  <si>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</si>
  <si>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</si>
  <si>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</si>
  <si>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</si>
  <si>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</si>
  <si>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</si>
  <si>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</si>
  <si>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</si>
  <si>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</si>
  <si>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</si>
  <si>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</si>
  <si>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</si>
  <si>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</si>
  <si>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</si>
  <si>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</si>
  <si>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</si>
  <si>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</si>
  <si>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</si>
  <si>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</si>
  <si>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</si>
  <si>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</si>
  <si>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</si>
  <si>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</si>
  <si>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</si>
  <si>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</si>
  <si>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</si>
  <si>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</si>
  <si>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</si>
  <si>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</si>
  <si>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</si>
  <si>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</si>
  <si>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</si>
  <si>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</si>
  <si>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</si>
  <si>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</si>
  <si>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</si>
  <si>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</si>
  <si>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</si>
  <si>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</si>
  <si>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</si>
  <si>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</si>
  <si>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</si>
  <si>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</si>
  <si>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</si>
  <si>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</si>
  <si>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</si>
  <si>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</si>
  <si>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</si>
  <si>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</si>
  <si>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</si>
  <si>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</si>
  <si>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</si>
  <si>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</si>
  <si>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</si>
  <si>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</si>
  <si>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</si>
  <si>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</si>
  <si>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</si>
  <si>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</si>
  <si>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</si>
  <si>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</si>
  <si>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</si>
  <si>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</si>
  <si>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</si>
  <si>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</si>
  <si>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</si>
  <si>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</si>
  <si>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</si>
  <si>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</si>
  <si>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</si>
  <si>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</si>
  <si>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</si>
  <si>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</si>
  <si>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</si>
  <si>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</si>
  <si>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</si>
  <si>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</si>
  <si>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</si>
  <si>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</si>
  <si>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</si>
  <si>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</si>
  <si>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</si>
  <si>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</si>
  <si>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</si>
  <si>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</si>
  <si>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</si>
  <si>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</si>
  <si>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</si>
  <si>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</si>
  <si>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</si>
  <si>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</si>
  <si>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</si>
  <si>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</si>
  <si>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</si>
  <si>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</si>
  <si>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</si>
  <si>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</si>
  <si>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</si>
  <si>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</si>
  <si>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</si>
  <si>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</si>
  <si>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</si>
  <si>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</si>
  <si>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</si>
  <si>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</si>
  <si>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</si>
  <si>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</si>
  <si>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</si>
  <si>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</si>
  <si>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</si>
  <si>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</si>
  <si>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</si>
  <si>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</si>
  <si>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</si>
  <si>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</si>
  <si>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</si>
  <si>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</si>
  <si>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</si>
  <si>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</si>
  <si>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</si>
  <si>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</si>
  <si>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</si>
  <si>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</si>
  <si>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</si>
  <si>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</si>
  <si>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</si>
  <si>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</si>
  <si>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</si>
  <si>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</si>
  <si>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</si>
  <si>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</si>
  <si>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</si>
  <si>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</si>
  <si>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</si>
  <si>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</si>
  <si>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</si>
  <si>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</si>
  <si>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</si>
  <si>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</si>
  <si>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</si>
  <si>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</si>
  <si>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</si>
  <si>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</si>
  <si>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</si>
  <si>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</si>
  <si>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</si>
  <si>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</si>
  <si>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</si>
  <si>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</si>
  <si>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</si>
  <si>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</si>
  <si>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</si>
  <si>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</si>
  <si>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</si>
  <si>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</si>
  <si>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</si>
  <si>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</si>
  <si>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</si>
  <si>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</si>
  <si>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</si>
  <si>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</si>
  <si>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</si>
  <si>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</si>
  <si>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</si>
  <si>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</si>
  <si>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</si>
  <si>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</si>
  <si>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</si>
  <si>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</si>
  <si>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</si>
  <si>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</si>
  <si>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</si>
  <si>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</si>
  <si>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</si>
  <si>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</si>
  <si>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</si>
  <si>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</si>
  <si>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</si>
  <si>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</si>
  <si>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</si>
  <si>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</si>
  <si>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</si>
  <si>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</si>
  <si>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</si>
  <si>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</si>
  <si>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</si>
  <si>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</si>
  <si>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</si>
  <si>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</si>
  <si>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</si>
  <si>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</si>
  <si>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</si>
  <si>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</si>
  <si>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</si>
  <si>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</si>
  <si>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</si>
  <si>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</si>
  <si>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</si>
  <si>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</si>
  <si>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</si>
  <si>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</si>
  <si>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</si>
  <si>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</si>
  <si>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</si>
  <si>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</si>
  <si>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</si>
  <si>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</si>
  <si>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</si>
  <si>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</si>
  <si>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</si>
  <si>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</si>
  <si>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</si>
  <si>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</si>
  <si>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</si>
  <si>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</si>
  <si>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</si>
  <si>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</si>
  <si>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</si>
  <si>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</si>
  <si>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</si>
  <si>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</si>
  <si>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</si>
  <si>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</si>
  <si>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</si>
  <si>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</si>
  <si>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</si>
  <si>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</si>
  <si>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</si>
  <si>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</si>
  <si>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</si>
  <si>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</si>
  <si>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</si>
  <si>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</si>
  <si>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</si>
  <si>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</si>
  <si>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</si>
  <si>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</si>
  <si>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</si>
  <si>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</si>
  <si>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</si>
  <si>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</si>
  <si>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</si>
  <si>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</si>
  <si>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</si>
  <si>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</si>
  <si>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</si>
  <si>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</si>
  <si>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</si>
  <si>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</si>
  <si>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</si>
  <si>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</si>
  <si>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</si>
  <si>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</si>
  <si>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</si>
  <si>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</si>
  <si>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</si>
  <si>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</si>
  <si>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</si>
  <si>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</si>
  <si>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</si>
  <si>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</si>
  <si>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</si>
  <si>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</si>
  <si>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</si>
  <si>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</si>
  <si>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</si>
  <si>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</si>
  <si>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</si>
  <si>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</si>
  <si>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</si>
  <si>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</si>
  <si>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</si>
  <si>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</si>
  <si>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</si>
  <si>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</si>
  <si>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</si>
  <si>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</si>
  <si>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</si>
  <si>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</si>
  <si>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</si>
  <si>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</si>
  <si>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</si>
  <si>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</si>
  <si>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</si>
  <si>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</si>
  <si>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</si>
  <si>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</si>
  <si>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</si>
  <si>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</si>
  <si>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</si>
  <si>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</si>
  <si>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</si>
  <si>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</si>
  <si>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</si>
  <si>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</si>
  <si>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</si>
  <si>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</si>
  <si>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</si>
  <si>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</si>
  <si>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</si>
  <si>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</si>
  <si>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</si>
  <si>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</si>
  <si>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</si>
  <si>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</si>
  <si>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</si>
  <si>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</si>
  <si>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</si>
  <si>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</si>
  <si>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</si>
  <si>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</si>
  <si>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</si>
  <si>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</si>
  <si>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</si>
  <si>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</si>
  <si>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</si>
  <si>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</si>
  <si>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</si>
  <si>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</si>
  <si>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</si>
  <si>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</si>
  <si>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</si>
  <si>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</si>
  <si>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</si>
  <si>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</si>
  <si>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</si>
  <si>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</si>
  <si>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</si>
  <si>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</si>
  <si>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</si>
  <si>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</si>
  <si>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</si>
  <si>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</si>
  <si>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</si>
  <si>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</si>
  <si>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</si>
  <si>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</si>
  <si>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</si>
  <si>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</si>
  <si>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</si>
  <si>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</si>
  <si>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</si>
  <si>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</si>
  <si>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</si>
  <si>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</si>
  <si>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</si>
  <si>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</si>
  <si>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</si>
  <si>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</si>
  <si>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</si>
  <si>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</si>
  <si>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</si>
  <si>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</si>
  <si>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</si>
  <si>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</si>
  <si>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</si>
  <si>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</si>
  <si>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</si>
  <si>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</si>
  <si>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</si>
  <si>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</si>
  <si>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</si>
  <si>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</si>
  <si>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</si>
  <si>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</si>
  <si>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</si>
  <si>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</si>
  <si>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</si>
  <si>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</si>
  <si>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</si>
  <si>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</si>
  <si>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</si>
  <si>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</si>
  <si>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</si>
  <si>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</si>
  <si>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</si>
  <si>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</si>
  <si>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</si>
  <si>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</si>
  <si>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</si>
  <si>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</si>
  <si>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</si>
  <si>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</si>
  <si>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</si>
  <si>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</si>
  <si>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</si>
  <si>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</si>
  <si>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</si>
  <si>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</si>
  <si>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</si>
  <si>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</si>
  <si>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</si>
  <si>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</si>
  <si>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</si>
  <si>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</si>
  <si>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</si>
  <si>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</si>
  <si>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</si>
  <si>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</si>
  <si>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</si>
  <si>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</si>
  <si>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</si>
  <si>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</si>
  <si>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</si>
  <si>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</si>
  <si>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</si>
  <si>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</si>
  <si>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</si>
  <si>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</si>
  <si>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</si>
  <si>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</si>
  <si>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</si>
  <si>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</si>
  <si>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</si>
  <si>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</si>
  <si>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</si>
  <si>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</si>
  <si>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</si>
  <si>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</si>
  <si>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</si>
  <si>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</si>
  <si>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</si>
  <si>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</si>
  <si>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</si>
  <si>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</si>
  <si>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</si>
  <si>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</si>
  <si>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</si>
  <si>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</si>
  <si>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</si>
  <si>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</si>
  <si>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</si>
  <si>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</si>
  <si>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</si>
  <si>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</si>
  <si>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</si>
  <si>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</si>
  <si>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</si>
  <si>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</si>
  <si>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</si>
  <si>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</si>
  <si>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</si>
  <si>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</si>
  <si>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</si>
  <si>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</si>
  <si>
    <t>Count of Account Manager</t>
  </si>
  <si>
    <t>Order</t>
  </si>
  <si>
    <t>Sum of Cost Price</t>
  </si>
  <si>
    <t>Sum of Retail Price</t>
  </si>
  <si>
    <t>Sum of Sub Total</t>
  </si>
  <si>
    <t>Sum of Shipping Cost</t>
  </si>
  <si>
    <t>Count of Order No</t>
  </si>
  <si>
    <t>Sum of Discount %</t>
  </si>
  <si>
    <t>Order Number</t>
  </si>
  <si>
    <t>Discount</t>
  </si>
  <si>
    <t xml:space="preserve"> Sales  Dashboard</t>
  </si>
  <si>
    <t>Small business</t>
  </si>
  <si>
    <t>corporate</t>
  </si>
  <si>
    <t xml:space="preserve"> Order Quantity over 40</t>
  </si>
  <si>
    <t>Order by Year and State</t>
  </si>
  <si>
    <t>stevie Bacata</t>
  </si>
  <si>
    <t>Natasha song</t>
  </si>
  <si>
    <t>Radhya Stapels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</si>
</sst>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3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 indent="1"/>
    </xf>
    <xf numFmtId="0" fontId="3" fillId="5" borderId="2" xfId="5" applyBorder="1"/>
    <xf numFmtId="0" fontId="0" fillId="0" borderId="2" xfId="0" applyBorder="1"/>
    <xf numFmtId="0" fontId="3" fillId="5" borderId="0" xfId="0" applyFont="1" applyFill="1"/>
    <xf numFmtId="0" fontId="3" fillId="5" borderId="0" xfId="0" applyFont="1" applyFill="1" applyAlignment="1">
      <alignment horizontal="left"/>
    </xf>
    <xf numFmtId="0" fontId="3" fillId="4" borderId="2" xfId="4" applyBorder="1" applyAlignment="1">
      <alignment horizontal="left"/>
    </xf>
    <xf numFmtId="0" fontId="3" fillId="4" borderId="2" xfId="4" applyBorder="1"/>
    <xf numFmtId="0" fontId="0" fillId="0" borderId="2" xfId="0" applyBorder="1" applyAlignment="1">
      <alignment horizontal="left"/>
    </xf>
    <xf numFmtId="0" fontId="7" fillId="0" borderId="0" xfId="0" applyFont="1"/>
    <xf numFmtId="0" fontId="3" fillId="6" borderId="0" xfId="0" applyFont="1" applyFill="1"/>
    <xf numFmtId="0" fontId="0" fillId="0" borderId="0" xfId="0" applyBorder="1"/>
    <xf numFmtId="0" fontId="8" fillId="0" borderId="0" xfId="0" applyFont="1"/>
    <xf numFmtId="0" fontId="8" fillId="0" borderId="0" xfId="0" applyFont="1" applyAlignment="1">
      <alignment horizontal="left"/>
    </xf>
    <xf numFmtId="0" fontId="0" fillId="7" borderId="2" xfId="0" applyFill="1" applyBorder="1"/>
    <xf numFmtId="0" fontId="9" fillId="6" borderId="0" xfId="0" applyFont="1" applyFill="1"/>
    <xf numFmtId="0" fontId="10" fillId="6" borderId="0" xfId="0" applyFont="1" applyFill="1"/>
    <xf numFmtId="0" fontId="5" fillId="6" borderId="0" xfId="0" applyFont="1" applyFill="1"/>
    <xf numFmtId="0" fontId="9" fillId="6" borderId="0" xfId="0" applyFont="1" applyFill="1" applyAlignment="1">
      <alignment horizontal="center"/>
    </xf>
    <xf numFmtId="0" fontId="9" fillId="6" borderId="2" xfId="0" applyFont="1" applyFill="1" applyBorder="1"/>
  </cellXfs>
  <cellStyles count="6">
    <cellStyle name="Accent1" xfId="4" builtinId="29"/>
    <cellStyle name="Accent5" xfId="3" builtinId="45"/>
    <cellStyle name="Accent6" xfId="5" builtinId="49"/>
    <cellStyle name="Normal" xfId="0" builtinId="0"/>
    <cellStyle name="Output" xfId="2" builtinId="21"/>
    <cellStyle name="Percent" xfId="1" builtinId="5"/>
  </cellStyles>
  <dxfs count="30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[W6_V2 ModifyPivotTables Soln (1).xlsx]Sheet2!PivotTable1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40-41AB-82BC-9E5A1179DB14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40-41AB-82BC-9E5A1179DB1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40-41AB-82BC-9E5A1179DB14}"/>
              </c:ext>
            </c:extLst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40-41AB-82BC-9E5A1179DB14}"/>
              </c:ext>
            </c:extLst>
          </c:dPt>
          <c:dPt>
            <c:idx val="4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40-41AB-82BC-9E5A1179DB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Sheet2!$A$4:$A$9</c:f>
              <c:strCach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221</c:v>
                </c:pt>
                <c:pt idx="1">
                  <c:v>242</c:v>
                </c:pt>
                <c:pt idx="2">
                  <c:v>278</c:v>
                </c:pt>
                <c:pt idx="3">
                  <c:v>273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0-42BA-AEFB-E5714842C92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[W6_V2 ModifyPivotTables Soln (1).xlsx]Sheet4!PivotTable3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111060830039926E-2"/>
          <c:y val="0.21891252939299216"/>
          <c:w val="0.70343372703412077"/>
          <c:h val="0.667125984251968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Cost 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Sheet4!$A$4:$A$7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17402.760000000009</c:v>
                </c:pt>
                <c:pt idx="1">
                  <c:v>5546.0400000000018</c:v>
                </c:pt>
                <c:pt idx="2">
                  <c:v>1861.7399999999998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E-4AA8-9643-BFC429D4E49B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Retail Price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Sheet4!$A$4:$A$7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Sheet4!$C$4:$C$7</c:f>
              <c:numCache>
                <c:formatCode>General</c:formatCode>
                <c:ptCount val="3"/>
                <c:pt idx="0">
                  <c:v>33372.665300000037</c:v>
                </c:pt>
                <c:pt idx="1">
                  <c:v>10753.049999999994</c:v>
                </c:pt>
                <c:pt idx="2">
                  <c:v>3324.880000000001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E-4AA8-9643-BFC429D4E49B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Sub 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Sheet4!$A$4:$A$7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Sheet4!$D$4:$D$7</c:f>
              <c:numCache>
                <c:formatCode>General</c:formatCode>
                <c:ptCount val="3"/>
                <c:pt idx="0">
                  <c:v>810752.30729999952</c:v>
                </c:pt>
                <c:pt idx="1">
                  <c:v>297432.01999999979</c:v>
                </c:pt>
                <c:pt idx="2">
                  <c:v>91022.819999999978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E-4AA8-9643-BFC429D4E4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90"/>
        <c:axId val="1681908000"/>
        <c:axId val="1681899680"/>
      </c:barChart>
      <c:catAx>
        <c:axId val="16819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99680"/>
        <c:crosses val="autoZero"/>
        <c:auto val="1"/>
        <c:lblAlgn val="ctr"/>
        <c:lblOffset val="100"/>
        <c:noMultiLvlLbl val="0"/>
      </c:catAx>
      <c:valAx>
        <c:axId val="16818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[W6_V2 ModifyPivotTables Soln (1).xlsx]Sheet5!PivotTable4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6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A2-4CD6-95AA-55116E9447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A2-4CD6-95AA-55116E9447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A2-4CD6-95AA-55116E9447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Sheet5!$A$4:$A$7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768723.21536199981</c:v>
                </c:pt>
                <c:pt idx="1">
                  <c:v>283640.56689999986</c:v>
                </c:pt>
                <c:pt idx="2">
                  <c:v>86443.147299999997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554-A31C-D99929E9714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171450</xdr:rowOff>
    </xdr:from>
    <xdr:to>
      <xdr:col>3</xdr:col>
      <xdr:colOff>590550</xdr:colOff>
      <xdr:row>24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530BC-1B1E-4B6A-A796-582E24F8D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9525</xdr:rowOff>
    </xdr:from>
    <xdr:to>
      <xdr:col>11</xdr:col>
      <xdr:colOff>314325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9CEC5-7963-4BAF-AD8D-8FEF33867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7</xdr:row>
      <xdr:rowOff>161925</xdr:rowOff>
    </xdr:from>
    <xdr:to>
      <xdr:col>6</xdr:col>
      <xdr:colOff>47625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AC3C3-3121-4F39-A685-6B0DC1103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6000000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 count="6">
        <s v="Small Box"/>
        <s v="Wrap Bag"/>
        <s v="Jumbo Drum"/>
        <s v="Small Pack"/>
        <s v="Medium Box"/>
        <s v="Large Box"/>
      </sharedItems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x v="0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x v="1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x v="1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x v="2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x v="1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x v="1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x v="0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x v="1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x v="0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x v="0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x v="0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x v="0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x v="0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x v="1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x v="3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x v="1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x v="0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x v="1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x v="1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x v="0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x v="0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x v="0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x v="3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x v="0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x v="1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x v="0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x v="0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x v="0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x v="0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x v="0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x v="0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x v="3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x v="0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x v="0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x v="0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x v="1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x v="3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x v="1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x v="0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x v="3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x v="4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x v="1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x v="1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x v="0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x v="1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x v="0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x v="4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x v="1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x v="3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x v="0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x v="3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x v="0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x v="0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x v="0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x v="0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x v="0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x v="1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x v="0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x v="0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x v="0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x v="0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x v="1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x v="3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x v="1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x v="0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x v="0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x v="3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x v="0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x v="0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x v="1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x v="0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x v="0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x v="1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x v="0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x v="1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x v="0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x v="1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x v="0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x v="1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x v="1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x v="0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x v="4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x v="0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x v="3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x v="0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x v="0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x v="1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x v="4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x v="0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x v="0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x v="0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x v="1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x v="1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x v="1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x v="1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x v="1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x v="0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x v="3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x v="0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x v="2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x v="0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x v="0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x v="1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x v="0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x v="0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x v="0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x v="0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x v="1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x v="0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x v="2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x v="0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x v="0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x v="1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x v="0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x v="3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x v="0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x v="0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x v="5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x v="2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x v="0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x v="1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x v="0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x v="0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x v="1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x v="1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x v="5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x v="1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x v="0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x v="3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x v="0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x v="0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x v="0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x v="0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x v="0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x v="0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x v="0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x v="0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x v="3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x v="1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x v="0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x v="0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x v="1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x v="0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x v="0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x v="0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x v="3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x v="0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x v="0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x v="0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x v="3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x v="4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x v="1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x v="0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x v="0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x v="1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x v="3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x v="1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x v="0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x v="0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x v="0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x v="4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x v="1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x v="0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x v="0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x v="1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x v="0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x v="0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x v="1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x v="0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x v="0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x v="0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x v="0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x v="0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x v="0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x v="0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x v="3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x v="3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x v="0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x v="3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x v="0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x v="3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x v="0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x v="1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x v="1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x v="1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x v="0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x v="0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x v="3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x v="1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x v="0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x v="3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x v="0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x v="1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x v="0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x v="0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x v="2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x v="1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x v="3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x v="0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x v="0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x v="2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x v="3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x v="1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x v="1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x v="1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x v="0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x v="0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x v="1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x v="0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x v="0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x v="1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x v="0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x v="0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x v="0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x v="0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x v="0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x v="0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x v="1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x v="0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x v="3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x v="0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x v="0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x v="0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x v="0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x v="1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x v="0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x v="1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x v="0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x v="3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x v="5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x v="0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x v="0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x v="1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x v="3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x v="2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x v="0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x v="1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x v="2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x v="1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x v="3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x v="0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x v="0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x v="0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x v="0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x v="1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x v="0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x v="0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x v="2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x v="5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x v="1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x v="0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x v="4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x v="0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x v="5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x v="1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x v="1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x v="1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x v="4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x v="3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x v="1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x v="0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x v="0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x v="0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x v="1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x v="1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x v="1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x v="1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x v="0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x v="0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x v="0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x v="0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x v="0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x v="1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x v="0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x v="1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x v="0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x v="0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x v="0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x v="0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x v="0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x v="0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x v="1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x v="3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x v="0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x v="3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x v="1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x v="0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x v="1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x v="1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x v="2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x v="5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x v="1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x v="0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x v="0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x v="3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x v="3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x v="0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x v="0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x v="1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x v="1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x v="0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x v="1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x v="1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x v="0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x v="5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x v="1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x v="0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x v="0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x v="3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x v="3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x v="1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x v="2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x v="0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x v="0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x v="3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x v="4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x v="1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x v="1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x v="0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x v="0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x v="0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x v="2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x v="0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x v="3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x v="0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x v="0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x v="0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x v="1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x v="1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x v="1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x v="3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x v="0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x v="5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x v="0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x v="0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x v="3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x v="3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x v="0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x v="1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x v="0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x v="0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x v="0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x v="1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x v="0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x v="0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x v="0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x v="3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x v="0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x v="0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x v="1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x v="1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x v="0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x v="1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x v="0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x v="5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x v="1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x v="4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x v="0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x v="0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x v="0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x v="0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x v="1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x v="0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x v="1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x v="1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x v="1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x v="1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x v="1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x v="0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x v="0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x v="3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x v="1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x v="0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x v="1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x v="2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x v="1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x v="0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x v="0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x v="1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x v="1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x v="3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x v="0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x v="1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x v="3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x v="1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x v="1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x v="0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x v="0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x v="0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x v="0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x v="1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x v="1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x v="3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x v="1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x v="1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x v="1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x v="0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x v="1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x v="0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x v="0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x v="1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x v="0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x v="3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x v="0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x v="3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x v="3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x v="0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x v="1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x v="0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x v="1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x v="3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x v="1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x v="0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x v="0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x v="0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x v="1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x v="3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x v="0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x v="0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x v="0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x v="1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x v="0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x v="3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x v="0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x v="0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x v="1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x v="0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x v="5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x v="5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x v="1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x v="0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x v="0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x v="1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x v="1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x v="0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x v="0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x v="0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x v="1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x v="0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x v="2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x v="0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x v="1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x v="1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x v="3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x v="0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x v="0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x v="0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x v="0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x v="0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x v="3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x v="3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x v="0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x v="0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x v="1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x v="5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x v="1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x v="0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x v="0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x v="0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x v="1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x v="0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x v="0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x v="0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x v="3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x v="0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x v="1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x v="0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x v="0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x v="1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x v="0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x v="1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x v="3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x v="1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x v="0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x v="1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x v="3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x v="1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x v="0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x v="0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x v="2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x v="0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x v="1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x v="0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x v="0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x v="4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x v="0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x v="0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x v="1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x v="1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x v="0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x v="0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x v="2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x v="5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x v="0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x v="4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x v="1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x v="3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x v="1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x v="1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x v="0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x v="0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x v="1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x v="3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x v="0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x v="0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x v="0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x v="3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x v="0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x v="0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x v="1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x v="0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x v="1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x v="0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x v="0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x v="0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x v="0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x v="1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x v="1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x v="1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x v="0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x v="1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x v="0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x v="0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x v="2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x v="0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x v="0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x v="3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x v="0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x v="3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x v="1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x v="0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x v="0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x v="0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x v="4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x v="1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x v="0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x v="2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x v="1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x v="0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x v="1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x v="0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x v="1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x v="0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x v="1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x v="0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x v="0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x v="0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x v="0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x v="1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x v="5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x v="1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x v="1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x v="1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x v="5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x v="4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x v="0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x v="0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x v="2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x v="0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x v="0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x v="0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x v="3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x v="0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x v="0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x v="0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x v="0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x v="3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x v="0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x v="1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x v="1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x v="0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x v="3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x v="0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x v="0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x v="0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x v="3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x v="0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x v="0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x v="3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x v="0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x v="1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x v="1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x v="1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x v="1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x v="0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x v="1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x v="0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x v="4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x v="3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x v="0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x v="3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x v="0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x v="5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x v="0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x v="0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x v="3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x v="1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x v="3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x v="1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x v="0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x v="0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x v="1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x v="0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x v="0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x v="0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x v="1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x v="0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x v="0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x v="0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x v="0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x v="1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x v="3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x v="0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x v="4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x v="5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x v="1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x v="0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x v="1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x v="1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x v="1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x v="1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x v="3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x v="0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x v="0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x v="3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x v="0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x v="1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x v="0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x v="0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x v="1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x v="1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x v="3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x v="0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x v="0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x v="0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x v="1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x v="1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x v="1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x v="0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x v="0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x v="0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x v="0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x v="5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x v="0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x v="0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x v="1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x v="0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x v="0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x v="3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x v="5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x v="1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x v="0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x v="0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x v="1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x v="0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x v="0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x v="0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x v="0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x v="0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x v="1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x v="3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x v="0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x v="0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x v="0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x v="0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x v="0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x v="0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x v="0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x v="0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x v="0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x v="2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x v="0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x v="3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x v="1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x v="1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x v="0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x v="1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x v="1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x v="1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x v="3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x v="1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x v="0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x v="0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x v="0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x v="0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x v="0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x v="1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x v="0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x v="1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x v="2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x v="0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x v="2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x v="0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x v="0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x v="1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x v="0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x v="0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x v="0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x v="4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x v="0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x v="0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x v="1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x v="1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x v="0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x v="0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x v="1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x v="1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x v="0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x v="0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x v="3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x v="1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x v="1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x v="3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x v="0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x v="0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x v="1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x v="0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x v="1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x v="0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x v="1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x v="0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x v="1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x v="0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x v="1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x v="1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x v="1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x v="0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x v="0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x v="0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x v="1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x v="0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x v="0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x v="0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x v="5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x v="1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x v="4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x v="0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x v="3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x v="0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x v="0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x v="1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x v="0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x v="1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x v="0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x v="3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x v="3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x v="3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x v="0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x v="0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x v="3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x v="0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x v="3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x v="1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x v="0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x v="1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x v="1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x v="0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x v="2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x v="1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x v="3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x v="1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x v="1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x v="1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x v="0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x v="0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x v="1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x v="1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x v="3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x v="3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x v="1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x v="0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x v="1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x v="1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x v="0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x v="2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x v="0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x v="1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x v="0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x v="1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x v="0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x v="0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x v="3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x v="0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x v="0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x v="1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x v="1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x v="0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x v="1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x v="1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x v="3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x v="0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x v="1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x v="1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x v="4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x v="1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x v="3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x v="0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x v="5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x v="2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x v="3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x v="0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x v="3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x v="0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x v="1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x v="3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x v="1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x v="0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x v="0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x v="1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x v="1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x v="2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x v="1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x v="5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x v="1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x v="1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x v="1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x v="1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x v="0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x v="0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x v="1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x v="0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x v="0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x v="0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x v="3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x v="0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x v="3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x v="0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x v="1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x v="1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x v="0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x v="0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x v="0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x v="0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x v="0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x v="1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x v="0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x v="1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x v="3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x v="0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x v="0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x v="0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x v="0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x v="1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x v="0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x v="0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x v="0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x v="0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x v="3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x v="0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x v="1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x v="0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x v="1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x v="1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x v="0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x v="4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x v="0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x v="3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x v="0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x v="1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x v="0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x v="1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x v="0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x v="3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x v="1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x v="1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x v="1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x v="1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x v="0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x v="1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x v="1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x v="0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x v="0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x v="1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x v="0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x v="1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x v="3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x v="1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x v="0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x v="1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x v="1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x v="0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x v="0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x v="1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x v="5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x v="0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x v="0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x v="3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x v="0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x v="1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x v="0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x v="0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x v="0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x v="1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x v="0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x v="1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x v="0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x v="0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x v="1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x v="1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x v="0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x v="0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x v="5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x v="1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x v="1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x v="0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x v="3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x v="1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x v="0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x v="0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x v="1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x v="0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x v="1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x v="0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x v="1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x v="2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x v="0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x v="0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x v="0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x v="0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x v="3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x v="1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x v="0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x v="1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x v="0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x v="0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x v="0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x v="0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x v="0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x v="0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x v="0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x v="0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x v="1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x v="0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x v="0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x v="1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x v="0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x v="0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x v="0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x v="5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x v="1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x v="1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x v="1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x v="5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x v="3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x v="0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x v="0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x v="4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x v="5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x v="0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x v="0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x v="1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x v="0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x v="1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x v="0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x v="0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x v="0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x v="4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x v="0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x v="0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x v="0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x v="3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x v="3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x v="1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x v="0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x v="0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x v="0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x v="1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x v="1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x v="3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x v="3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x v="0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x v="0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x v="1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x v="1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x v="0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x v="0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x v="1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x v="0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x v="1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x v="0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x v="0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x v="1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x v="0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x v="2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x v="0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x v="1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x v="1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x v="0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x v="0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x v="0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x v="3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x v="0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x v="0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x v="1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x v="0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x v="1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x v="1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x v="1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x v="3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x v="1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x v="0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x v="0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x v="3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x v="1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x v="3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x v="0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x v="3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x v="0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x v="0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x v="0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x v="0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x v="1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x v="0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x v="0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x v="0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x v="0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x v="1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x v="0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x v="0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x v="3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x v="0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x v="0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x v="1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x v="4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x v="3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x v="0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x v="0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x v="1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x v="0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x v="0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x v="0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x v="2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x v="3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x v="1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x v="0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x v="0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x v="0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x v="0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x v="1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ubtotalTop="0" showAll="0"/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34" firstHeaderRow="1" firstDataRow="1" firstDataCol="1"/>
  <pivotFields count="25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2"/>
  </rowFields>
  <rowItems count="22">
    <i>
      <x/>
    </i>
    <i r="1">
      <x/>
    </i>
    <i r="1">
      <x v="1"/>
    </i>
    <i r="1">
      <x v="2"/>
    </i>
    <i r="1">
      <x v="3"/>
    </i>
    <i r="1">
      <x v="4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t="blank">
      <x v="2"/>
    </i>
    <i t="grand">
      <x/>
    </i>
  </rowItems>
  <colItems count="1">
    <i/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D5797-B020-4772-9954-CCBFFA3874B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">
  <location ref="A3:B9" firstHeaderRow="1" firstDataRow="1" firstDataCol="1"/>
  <pivotFields count="25">
    <pivotField showAll="0"/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ccount Manager" fld="8" subtotal="count" baseField="0" baseItem="0"/>
  </dataFields>
  <formats count="4">
    <format dxfId="29">
      <pivotArea field="2" type="button" dataOnly="0" labelOnly="1" outline="0" axis="axisRow" fieldPosition="0"/>
    </format>
    <format dxfId="28">
      <pivotArea dataOnly="0" labelOnly="1" outline="0" axis="axisValues" fieldPosition="0"/>
    </format>
    <format dxfId="27">
      <pivotArea grandRow="1" outline="0" collapsedLevelsAreSubtotals="1" fieldPosition="0"/>
    </format>
    <format dxfId="26">
      <pivotArea dataOnly="0" labelOnly="1" grandRow="1" outline="0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65E87-AF8F-4EE8-B1C6-48DA9EDDF333}" name="PivotTable3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D7" firstHeaderRow="0" firstDataRow="1" firstDataCol="1"/>
  <pivotFields count="25">
    <pivotField showAll="0"/>
    <pivotField numFmtId="14"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numFmtId="164" showAll="0"/>
    <pivotField showAll="0"/>
    <pivotField dataField="1" numFmtId="164" showAll="0"/>
    <pivotField numFmtId="9" showAll="0"/>
    <pivotField numFmtId="164" showAll="0"/>
    <pivotField numFmtId="164" showAll="0"/>
    <pivotField numFmtId="164" showAll="0"/>
    <pivotField numFmtId="164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 Price" fld="15" baseField="0" baseItem="0"/>
    <dataField name="Sum of Retail Price" fld="16" baseField="0" baseItem="0"/>
    <dataField name="Sum of Sub Total" fld="1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D5D51-1A00-454E-8055-A2AE9E23A6E6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B7" firstHeaderRow="1" firstDataRow="1" firstDataCol="1"/>
  <pivotFields count="25">
    <pivotField showAll="0"/>
    <pivotField numFmtId="14"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2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19EF3-52E9-49D0-AEDA-147406E771E4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D10" firstHeaderRow="0" firstDataRow="1" firstDataCol="1"/>
  <pivotFields count="25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5"/>
        <item x="4"/>
        <item x="0"/>
        <item x="3"/>
        <item x="1"/>
        <item t="default"/>
      </items>
    </pivotField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dataField="1" numFmtId="9" showAll="0"/>
    <pivotField numFmtId="164" showAll="0"/>
    <pivotField numFmtId="164" showAll="0"/>
    <pivotField dataField="1" numFmtId="164" showAll="0"/>
    <pivotField numFmtId="164"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No" fld="0" subtotal="count" baseField="0" baseItem="0"/>
    <dataField name="Sum of Shipping Cost" fld="23" baseField="0" baseItem="0"/>
    <dataField name="Sum of Discount %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4"/>
  <sheetViews>
    <sheetView topLeftCell="A11" workbookViewId="0">
      <selection activeCell="A12" sqref="A12"/>
    </sheetView>
  </sheetViews>
  <sheetFormatPr defaultRowHeight="15" x14ac:dyDescent="0.25"/>
  <cols>
    <col min="1" max="3" width="12.42578125" customWidth="1"/>
    <col min="4" max="5" width="10.85546875" customWidth="1"/>
    <col min="6" max="6" width="9.85546875" customWidth="1"/>
    <col min="7" max="7" width="12.42578125" customWidth="1"/>
  </cols>
  <sheetData>
    <row r="3" spans="1:2" x14ac:dyDescent="0.25">
      <c r="A3" s="16" t="s">
        <v>1963</v>
      </c>
      <c r="B3" t="s">
        <v>1971</v>
      </c>
    </row>
    <row r="4" spans="1:2" x14ac:dyDescent="0.25">
      <c r="A4" s="14" t="s">
        <v>29</v>
      </c>
      <c r="B4">
        <v>177</v>
      </c>
    </row>
    <row r="5" spans="1:2" x14ac:dyDescent="0.25">
      <c r="A5" s="14" t="s">
        <v>50</v>
      </c>
      <c r="B5">
        <v>377</v>
      </c>
    </row>
    <row r="6" spans="1:2" x14ac:dyDescent="0.25">
      <c r="A6" s="14" t="s">
        <v>21</v>
      </c>
      <c r="B6">
        <v>264</v>
      </c>
    </row>
    <row r="7" spans="1:2" x14ac:dyDescent="0.25">
      <c r="A7" s="14" t="s">
        <v>42</v>
      </c>
      <c r="B7">
        <v>221</v>
      </c>
    </row>
    <row r="8" spans="1:2" x14ac:dyDescent="0.25">
      <c r="A8" s="14" t="s">
        <v>1964</v>
      </c>
      <c r="B8">
        <v>1039</v>
      </c>
    </row>
    <row r="12" spans="1:2" x14ac:dyDescent="0.25">
      <c r="A12" s="16" t="s">
        <v>1963</v>
      </c>
      <c r="B12" t="s">
        <v>1965</v>
      </c>
    </row>
    <row r="13" spans="1:2" x14ac:dyDescent="0.25">
      <c r="A13" s="14" t="s">
        <v>37</v>
      </c>
      <c r="B13" s="5">
        <v>768723.21536200028</v>
      </c>
    </row>
    <row r="14" spans="1:2" x14ac:dyDescent="0.25">
      <c r="A14" s="17" t="s">
        <v>1966</v>
      </c>
      <c r="B14" s="5">
        <v>110215.00986199999</v>
      </c>
    </row>
    <row r="15" spans="1:2" x14ac:dyDescent="0.25">
      <c r="A15" s="17" t="s">
        <v>1967</v>
      </c>
      <c r="B15" s="5">
        <v>205523.37350000013</v>
      </c>
    </row>
    <row r="16" spans="1:2" x14ac:dyDescent="0.25">
      <c r="A16" s="17" t="s">
        <v>1968</v>
      </c>
      <c r="B16" s="5">
        <v>255144.8382000002</v>
      </c>
    </row>
    <row r="17" spans="1:2" x14ac:dyDescent="0.25">
      <c r="A17" s="17" t="s">
        <v>1969</v>
      </c>
      <c r="B17" s="5">
        <v>185959.90620000003</v>
      </c>
    </row>
    <row r="18" spans="1:2" x14ac:dyDescent="0.25">
      <c r="A18" s="17" t="s">
        <v>1970</v>
      </c>
      <c r="B18" s="5">
        <v>11880.087599999999</v>
      </c>
    </row>
    <row r="19" spans="1:2" x14ac:dyDescent="0.25">
      <c r="A19" s="14"/>
      <c r="B19" s="5"/>
    </row>
    <row r="20" spans="1:2" x14ac:dyDescent="0.25">
      <c r="A20" s="14" t="s">
        <v>20</v>
      </c>
      <c r="B20" s="5">
        <v>283640.56689999998</v>
      </c>
    </row>
    <row r="21" spans="1:2" x14ac:dyDescent="0.25">
      <c r="A21" s="17" t="s">
        <v>1966</v>
      </c>
      <c r="B21" s="5">
        <v>49784.345099999991</v>
      </c>
    </row>
    <row r="22" spans="1:2" x14ac:dyDescent="0.25">
      <c r="A22" s="17" t="s">
        <v>1967</v>
      </c>
      <c r="B22" s="5">
        <v>84146.168900000033</v>
      </c>
    </row>
    <row r="23" spans="1:2" x14ac:dyDescent="0.25">
      <c r="A23" s="17" t="s">
        <v>1968</v>
      </c>
      <c r="B23" s="5">
        <v>77429.455199999997</v>
      </c>
    </row>
    <row r="24" spans="1:2" x14ac:dyDescent="0.25">
      <c r="A24" s="17" t="s">
        <v>1969</v>
      </c>
      <c r="B24" s="5">
        <v>61835.135999999999</v>
      </c>
    </row>
    <row r="25" spans="1:2" x14ac:dyDescent="0.25">
      <c r="A25" s="17" t="s">
        <v>1970</v>
      </c>
      <c r="B25" s="5">
        <v>10445.4617</v>
      </c>
    </row>
    <row r="26" spans="1:2" x14ac:dyDescent="0.25">
      <c r="A26" s="14"/>
      <c r="B26" s="5"/>
    </row>
    <row r="27" spans="1:2" x14ac:dyDescent="0.25">
      <c r="A27" s="14" t="s">
        <v>1887</v>
      </c>
      <c r="B27" s="5">
        <v>86443.147300000011</v>
      </c>
    </row>
    <row r="28" spans="1:2" x14ac:dyDescent="0.25">
      <c r="A28" s="17" t="s">
        <v>1966</v>
      </c>
      <c r="B28" s="5">
        <v>11751.4439</v>
      </c>
    </row>
    <row r="29" spans="1:2" x14ac:dyDescent="0.25">
      <c r="A29" s="17" t="s">
        <v>1967</v>
      </c>
      <c r="B29" s="5">
        <v>29562.117100000003</v>
      </c>
    </row>
    <row r="30" spans="1:2" x14ac:dyDescent="0.25">
      <c r="A30" s="17" t="s">
        <v>1968</v>
      </c>
      <c r="B30" s="5">
        <v>20188.652800000003</v>
      </c>
    </row>
    <row r="31" spans="1:2" x14ac:dyDescent="0.25">
      <c r="A31" s="17" t="s">
        <v>1969</v>
      </c>
      <c r="B31" s="5">
        <v>24493.654000000002</v>
      </c>
    </row>
    <row r="32" spans="1:2" x14ac:dyDescent="0.25">
      <c r="A32" s="17" t="s">
        <v>1970</v>
      </c>
      <c r="B32" s="5">
        <v>447.27950000000004</v>
      </c>
    </row>
    <row r="33" spans="1:2" x14ac:dyDescent="0.25">
      <c r="A33" s="14"/>
      <c r="B33" s="5"/>
    </row>
    <row r="34" spans="1:2" x14ac:dyDescent="0.25">
      <c r="A34" s="14" t="s">
        <v>1964</v>
      </c>
      <c r="B34" s="5">
        <v>1138806.9295620006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BDBE-0DF8-4BC2-A903-D20453429BA4}">
  <dimension ref="A1:V41"/>
  <sheetViews>
    <sheetView showGridLines="0" tabSelected="1" workbookViewId="0">
      <selection activeCell="K24" sqref="K24"/>
    </sheetView>
  </sheetViews>
  <sheetFormatPr defaultRowHeight="15" x14ac:dyDescent="0.25"/>
  <cols>
    <col min="1" max="1" width="21.7109375" customWidth="1"/>
    <col min="2" max="2" width="10.140625" customWidth="1"/>
    <col min="3" max="3" width="10.85546875" customWidth="1"/>
    <col min="4" max="4" width="11" customWidth="1"/>
    <col min="5" max="5" width="10.140625" customWidth="1"/>
    <col min="6" max="6" width="10.7109375" customWidth="1"/>
    <col min="9" max="9" width="17.140625" customWidth="1"/>
  </cols>
  <sheetData>
    <row r="1" spans="1:22" ht="31.5" x14ac:dyDescent="0.5">
      <c r="A1" s="32" t="s">
        <v>1982</v>
      </c>
      <c r="B1" s="33"/>
      <c r="C1" s="33"/>
      <c r="D1" s="33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3" spans="1:22" x14ac:dyDescent="0.25">
      <c r="A3" s="31" t="s">
        <v>4</v>
      </c>
      <c r="B3" s="31" t="s">
        <v>854</v>
      </c>
      <c r="C3" s="31" t="s">
        <v>1962</v>
      </c>
    </row>
    <row r="4" spans="1:22" x14ac:dyDescent="0.25">
      <c r="A4" s="28" t="s">
        <v>20</v>
      </c>
      <c r="B4" s="30"/>
      <c r="C4" s="30"/>
      <c r="F4" s="25"/>
    </row>
    <row r="5" spans="1:22" x14ac:dyDescent="0.25">
      <c r="A5" s="28" t="s">
        <v>37</v>
      </c>
      <c r="B5" s="30"/>
      <c r="C5" s="30"/>
    </row>
    <row r="6" spans="1:22" x14ac:dyDescent="0.25">
      <c r="A6" s="28" t="s">
        <v>1887</v>
      </c>
      <c r="B6" s="30"/>
      <c r="C6" s="30"/>
    </row>
    <row r="10" spans="1:22" x14ac:dyDescent="0.25">
      <c r="A10" s="31" t="s">
        <v>5</v>
      </c>
      <c r="B10" s="35" t="s">
        <v>854</v>
      </c>
      <c r="C10" s="35" t="s">
        <v>1962</v>
      </c>
    </row>
    <row r="11" spans="1:22" x14ac:dyDescent="0.25">
      <c r="A11" s="28" t="s">
        <v>21</v>
      </c>
      <c r="B11" s="30"/>
      <c r="C11" s="30"/>
    </row>
    <row r="12" spans="1:22" x14ac:dyDescent="0.25">
      <c r="A12" s="28" t="s">
        <v>29</v>
      </c>
      <c r="B12" s="30"/>
      <c r="C12" s="30"/>
    </row>
    <row r="13" spans="1:22" x14ac:dyDescent="0.25">
      <c r="A13" s="28" t="s">
        <v>1983</v>
      </c>
      <c r="B13" s="30"/>
      <c r="C13" s="30"/>
    </row>
    <row r="14" spans="1:22" x14ac:dyDescent="0.25">
      <c r="A14" s="28" t="s">
        <v>1984</v>
      </c>
      <c r="B14" s="30"/>
      <c r="C14" s="30"/>
    </row>
    <row r="15" spans="1:22" x14ac:dyDescent="0.25">
      <c r="D15" s="27"/>
    </row>
    <row r="17" spans="1:11" x14ac:dyDescent="0.25">
      <c r="A17" s="31" t="s">
        <v>1985</v>
      </c>
      <c r="B17" s="30"/>
      <c r="I17" s="27"/>
    </row>
    <row r="20" spans="1:11" x14ac:dyDescent="0.25">
      <c r="A20" s="31" t="s">
        <v>1881</v>
      </c>
      <c r="B20" s="31"/>
      <c r="C20" s="31"/>
      <c r="D20" s="34" t="s">
        <v>854</v>
      </c>
      <c r="E20" s="34">
        <v>2013</v>
      </c>
      <c r="F20" s="34">
        <v>2014</v>
      </c>
      <c r="G20" s="34">
        <v>2015</v>
      </c>
      <c r="H20" s="34">
        <v>2016</v>
      </c>
      <c r="I20" s="34" t="s">
        <v>1885</v>
      </c>
    </row>
    <row r="21" spans="1:11" x14ac:dyDescent="0.25">
      <c r="A21" s="28" t="s">
        <v>1987</v>
      </c>
      <c r="B21" s="28"/>
      <c r="C21" s="28"/>
      <c r="D21" s="30"/>
      <c r="E21" s="30"/>
      <c r="F21" s="30"/>
      <c r="G21" s="30"/>
      <c r="H21" s="30"/>
      <c r="J21" s="27"/>
      <c r="K21" s="27"/>
    </row>
    <row r="22" spans="1:11" x14ac:dyDescent="0.25">
      <c r="A22" s="28" t="s">
        <v>1988</v>
      </c>
      <c r="B22" s="28"/>
      <c r="C22" s="28"/>
      <c r="D22" s="30"/>
      <c r="E22" s="30"/>
      <c r="F22" s="30"/>
      <c r="G22" s="30"/>
      <c r="H22" s="30"/>
      <c r="J22" s="27"/>
      <c r="K22" s="27"/>
    </row>
    <row r="23" spans="1:11" x14ac:dyDescent="0.25">
      <c r="A23" s="28" t="s">
        <v>51</v>
      </c>
      <c r="B23" s="28"/>
      <c r="C23" s="28"/>
      <c r="D23" s="30"/>
      <c r="E23" s="30"/>
      <c r="F23" s="30"/>
      <c r="G23" s="30"/>
      <c r="H23" s="30"/>
      <c r="J23" s="27"/>
      <c r="K23" s="27"/>
    </row>
    <row r="24" spans="1:11" x14ac:dyDescent="0.25">
      <c r="A24" s="28" t="s">
        <v>56</v>
      </c>
      <c r="B24" s="28"/>
      <c r="C24" s="28"/>
      <c r="D24" s="30"/>
      <c r="E24" s="30"/>
      <c r="F24" s="30"/>
      <c r="G24" s="30"/>
      <c r="H24" s="30"/>
      <c r="J24" s="27"/>
      <c r="K24" s="27"/>
    </row>
    <row r="25" spans="1:11" x14ac:dyDescent="0.25">
      <c r="A25" s="28" t="s">
        <v>75</v>
      </c>
      <c r="B25" s="28"/>
      <c r="C25" s="28"/>
      <c r="D25" s="30"/>
      <c r="E25" s="30"/>
      <c r="F25" s="30"/>
      <c r="G25" s="30"/>
      <c r="H25" s="30"/>
      <c r="J25" s="27"/>
      <c r="K25" s="27"/>
    </row>
    <row r="26" spans="1:11" x14ac:dyDescent="0.25">
      <c r="A26" s="28" t="s">
        <v>79</v>
      </c>
      <c r="B26" s="28"/>
      <c r="C26" s="28"/>
      <c r="D26" s="30"/>
      <c r="E26" s="30"/>
      <c r="F26" s="30"/>
      <c r="G26" s="30"/>
      <c r="H26" s="30"/>
      <c r="J26" s="27"/>
      <c r="K26" s="27"/>
    </row>
    <row r="27" spans="1:11" x14ac:dyDescent="0.25">
      <c r="A27" s="28" t="s">
        <v>83</v>
      </c>
      <c r="B27" s="28"/>
      <c r="C27" s="28"/>
      <c r="D27" s="30"/>
      <c r="E27" s="30"/>
      <c r="F27" s="30"/>
      <c r="G27" s="30"/>
      <c r="H27" s="30"/>
      <c r="J27" s="27"/>
      <c r="K27" s="27"/>
    </row>
    <row r="28" spans="1:11" x14ac:dyDescent="0.25">
      <c r="A28" s="28" t="s">
        <v>92</v>
      </c>
      <c r="B28" s="28"/>
      <c r="C28" s="28"/>
      <c r="D28" s="30"/>
      <c r="E28" s="30"/>
      <c r="F28" s="30"/>
      <c r="G28" s="30"/>
      <c r="H28" s="30"/>
      <c r="J28" s="27"/>
      <c r="K28" s="27"/>
    </row>
    <row r="29" spans="1:11" x14ac:dyDescent="0.25">
      <c r="A29" s="28" t="s">
        <v>96</v>
      </c>
      <c r="B29" s="28"/>
      <c r="C29" s="28"/>
      <c r="D29" s="30"/>
      <c r="E29" s="30"/>
      <c r="F29" s="30"/>
      <c r="G29" s="30"/>
      <c r="H29" s="30"/>
      <c r="J29" s="27"/>
      <c r="K29" s="27"/>
    </row>
    <row r="30" spans="1:11" x14ac:dyDescent="0.25">
      <c r="A30" s="28" t="s">
        <v>102</v>
      </c>
      <c r="B30" s="28"/>
      <c r="C30" s="28"/>
      <c r="D30" s="30"/>
      <c r="E30" s="30"/>
      <c r="F30" s="30"/>
      <c r="G30" s="30"/>
      <c r="H30" s="30"/>
      <c r="J30" s="27"/>
      <c r="K30" s="27"/>
    </row>
    <row r="31" spans="1:11" x14ac:dyDescent="0.25">
      <c r="A31" s="28" t="s">
        <v>1989</v>
      </c>
      <c r="B31" s="28"/>
      <c r="C31" s="28"/>
      <c r="D31" s="30"/>
      <c r="E31" s="30"/>
      <c r="F31" s="30"/>
      <c r="G31" s="30"/>
      <c r="H31" s="30"/>
      <c r="J31" s="27"/>
      <c r="K31" s="27"/>
    </row>
    <row r="32" spans="1:11" x14ac:dyDescent="0.25">
      <c r="A32" s="28" t="s">
        <v>142</v>
      </c>
      <c r="B32" s="28"/>
      <c r="C32" s="28"/>
      <c r="D32" s="30"/>
      <c r="E32" s="30"/>
      <c r="F32" s="30"/>
      <c r="G32" s="30"/>
      <c r="H32" s="30"/>
      <c r="J32" s="27"/>
      <c r="K32" s="27"/>
    </row>
    <row r="33" spans="1:11" x14ac:dyDescent="0.25">
      <c r="A33" s="28" t="s">
        <v>153</v>
      </c>
      <c r="B33" s="28"/>
      <c r="C33" s="28"/>
      <c r="D33" s="30"/>
      <c r="E33" s="30"/>
      <c r="F33" s="30"/>
      <c r="G33" s="30"/>
      <c r="H33" s="30"/>
      <c r="J33" s="27"/>
      <c r="K33" s="27"/>
    </row>
    <row r="34" spans="1:11" x14ac:dyDescent="0.25">
      <c r="J34" s="27"/>
      <c r="K34" s="27"/>
    </row>
    <row r="36" spans="1:11" x14ac:dyDescent="0.25">
      <c r="A36" s="31" t="s">
        <v>1986</v>
      </c>
      <c r="B36" s="34" t="s">
        <v>37</v>
      </c>
      <c r="C36" s="34" t="s">
        <v>20</v>
      </c>
      <c r="D36" s="34" t="s">
        <v>1887</v>
      </c>
      <c r="E36" s="31" t="s">
        <v>1961</v>
      </c>
    </row>
    <row r="37" spans="1:11" x14ac:dyDescent="0.25">
      <c r="A37" s="29">
        <v>2013</v>
      </c>
      <c r="B37" s="30"/>
      <c r="C37" s="30"/>
      <c r="D37" s="30"/>
      <c r="E37" s="30"/>
    </row>
    <row r="38" spans="1:11" x14ac:dyDescent="0.25">
      <c r="A38" s="29">
        <v>2014</v>
      </c>
      <c r="B38" s="30"/>
      <c r="C38" s="30"/>
      <c r="D38" s="30"/>
      <c r="E38" s="30"/>
    </row>
    <row r="39" spans="1:11" x14ac:dyDescent="0.25">
      <c r="A39" s="29">
        <v>2015</v>
      </c>
      <c r="B39" s="30"/>
      <c r="C39" s="30"/>
      <c r="D39" s="30"/>
      <c r="E39" s="30"/>
    </row>
    <row r="40" spans="1:11" x14ac:dyDescent="0.25">
      <c r="A40" s="29">
        <v>2016</v>
      </c>
      <c r="B40" s="30"/>
      <c r="C40" s="30"/>
      <c r="D40" s="30"/>
      <c r="E40" s="30"/>
    </row>
    <row r="41" spans="1:11" x14ac:dyDescent="0.25">
      <c r="A41" s="29">
        <v>2017</v>
      </c>
      <c r="B41" s="30"/>
      <c r="C41" s="30"/>
      <c r="D41" s="30"/>
      <c r="E41" s="3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495-8F7B-441C-AEAA-F8AA9EAF372F}">
  <dimension ref="A1"/>
  <sheetViews>
    <sheetView workbookViewId="0">
      <selection activeCell="H5" sqref="H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0F5C-8BDC-4F3B-BA06-40ED29846830}">
  <dimension ref="A3:D30"/>
  <sheetViews>
    <sheetView workbookViewId="0">
      <selection activeCell="F26" sqref="F26"/>
    </sheetView>
  </sheetViews>
  <sheetFormatPr defaultRowHeight="15" x14ac:dyDescent="0.25"/>
  <cols>
    <col min="1" max="1" width="13.140625" bestFit="1" customWidth="1"/>
    <col min="2" max="2" width="24.85546875" bestFit="1" customWidth="1"/>
  </cols>
  <sheetData>
    <row r="3" spans="1:2" x14ac:dyDescent="0.25">
      <c r="A3" s="20" t="s">
        <v>1963</v>
      </c>
      <c r="B3" s="20" t="s">
        <v>1972</v>
      </c>
    </row>
    <row r="4" spans="1:2" x14ac:dyDescent="0.25">
      <c r="A4" s="14" t="s">
        <v>1966</v>
      </c>
      <c r="B4">
        <v>221</v>
      </c>
    </row>
    <row r="5" spans="1:2" x14ac:dyDescent="0.25">
      <c r="A5" s="14" t="s">
        <v>1967</v>
      </c>
      <c r="B5">
        <v>242</v>
      </c>
    </row>
    <row r="6" spans="1:2" x14ac:dyDescent="0.25">
      <c r="A6" s="14" t="s">
        <v>1968</v>
      </c>
      <c r="B6">
        <v>278</v>
      </c>
    </row>
    <row r="7" spans="1:2" x14ac:dyDescent="0.25">
      <c r="A7" s="14" t="s">
        <v>1969</v>
      </c>
      <c r="B7">
        <v>273</v>
      </c>
    </row>
    <row r="8" spans="1:2" x14ac:dyDescent="0.25">
      <c r="A8" s="14" t="s">
        <v>1970</v>
      </c>
      <c r="B8">
        <v>25</v>
      </c>
    </row>
    <row r="9" spans="1:2" x14ac:dyDescent="0.25">
      <c r="A9" s="21" t="s">
        <v>1964</v>
      </c>
      <c r="B9" s="20">
        <v>1039</v>
      </c>
    </row>
    <row r="27" spans="1:4" x14ac:dyDescent="0.25">
      <c r="A27" s="18" t="s">
        <v>4</v>
      </c>
      <c r="B27" s="18" t="s">
        <v>1973</v>
      </c>
      <c r="C27" s="18" t="s">
        <v>1962</v>
      </c>
      <c r="D27" s="18"/>
    </row>
    <row r="28" spans="1:4" x14ac:dyDescent="0.25">
      <c r="A28" s="19" t="s">
        <v>20</v>
      </c>
      <c r="B28" s="19">
        <f>SUMIFS(Total,State,A28)</f>
        <v>283640.56689999986</v>
      </c>
      <c r="C28" s="19">
        <f>COUNTIFS(State,A28)</f>
        <v>289</v>
      </c>
      <c r="D28" s="19"/>
    </row>
    <row r="29" spans="1:4" x14ac:dyDescent="0.25">
      <c r="A29" s="19" t="s">
        <v>37</v>
      </c>
      <c r="B29" s="19">
        <f>SUMIFS(Total,State,A29)</f>
        <v>768723.21536199981</v>
      </c>
      <c r="C29" s="19">
        <f>COUNTIFS(State,A29)</f>
        <v>646</v>
      </c>
      <c r="D29" s="19"/>
    </row>
    <row r="30" spans="1:4" x14ac:dyDescent="0.25">
      <c r="A30" s="19" t="s">
        <v>1887</v>
      </c>
      <c r="B30" s="19">
        <f>SUMIFS(Total,State,A30)</f>
        <v>86443.147299999997</v>
      </c>
      <c r="C30" s="19">
        <f>COUNTIFS(State,A30)</f>
        <v>104</v>
      </c>
      <c r="D30" s="19"/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751BA49-84D2-46AC-B596-76D73987282F}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Sheet2!A28:C28</xm:f>
              <xm:sqref>D28</xm:sqref>
            </x14:sparkline>
            <x14:sparkline>
              <xm:f>Sheet2!A29:C29</xm:f>
              <xm:sqref>D29</xm:sqref>
            </x14:sparkline>
            <x14:sparkline>
              <xm:f>Sheet2!A30:C30</xm:f>
              <xm:sqref>D30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E6920-B07E-474E-9294-2906D359296B}">
  <dimension ref="A3:D7"/>
  <sheetViews>
    <sheetView topLeftCell="B1" workbookViewId="0">
      <selection activeCell="C3" sqref="C3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17.85546875" bestFit="1" customWidth="1"/>
    <col min="4" max="4" width="15.85546875" bestFit="1" customWidth="1"/>
    <col min="5" max="5" width="12" bestFit="1" customWidth="1"/>
  </cols>
  <sheetData>
    <row r="3" spans="1:4" x14ac:dyDescent="0.25">
      <c r="A3" s="16" t="s">
        <v>1963</v>
      </c>
      <c r="B3" t="s">
        <v>1974</v>
      </c>
      <c r="C3" t="s">
        <v>1975</v>
      </c>
      <c r="D3" t="s">
        <v>1976</v>
      </c>
    </row>
    <row r="4" spans="1:4" x14ac:dyDescent="0.25">
      <c r="A4" s="14" t="s">
        <v>37</v>
      </c>
      <c r="B4">
        <v>17402.760000000009</v>
      </c>
      <c r="C4">
        <v>33372.665300000037</v>
      </c>
      <c r="D4">
        <v>810752.30729999952</v>
      </c>
    </row>
    <row r="5" spans="1:4" x14ac:dyDescent="0.25">
      <c r="A5" s="14" t="s">
        <v>20</v>
      </c>
      <c r="B5">
        <v>5546.0400000000018</v>
      </c>
      <c r="C5">
        <v>10753.049999999994</v>
      </c>
      <c r="D5">
        <v>297432.01999999979</v>
      </c>
    </row>
    <row r="6" spans="1:4" x14ac:dyDescent="0.25">
      <c r="A6" s="14" t="s">
        <v>1887</v>
      </c>
      <c r="B6">
        <v>1861.7399999999998</v>
      </c>
      <c r="C6">
        <v>3324.880000000001</v>
      </c>
      <c r="D6">
        <v>91022.819999999978</v>
      </c>
    </row>
    <row r="7" spans="1:4" x14ac:dyDescent="0.25">
      <c r="A7" s="14" t="s">
        <v>1964</v>
      </c>
      <c r="B7">
        <v>24810.540000000008</v>
      </c>
      <c r="C7">
        <v>47450.59530000003</v>
      </c>
      <c r="D7">
        <v>1199207.1472999994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402C-0211-4AA7-883E-1FAD3D453E09}">
  <dimension ref="A3:B7"/>
  <sheetViews>
    <sheetView workbookViewId="0">
      <selection activeCell="G2" sqref="G2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16" t="s">
        <v>1963</v>
      </c>
      <c r="B3" t="s">
        <v>1965</v>
      </c>
    </row>
    <row r="4" spans="1:2" x14ac:dyDescent="0.25">
      <c r="A4" s="14" t="s">
        <v>37</v>
      </c>
      <c r="B4">
        <v>768723.21536199981</v>
      </c>
    </row>
    <row r="5" spans="1:2" x14ac:dyDescent="0.25">
      <c r="A5" s="14" t="s">
        <v>20</v>
      </c>
      <c r="B5">
        <v>283640.56689999986</v>
      </c>
    </row>
    <row r="6" spans="1:2" x14ac:dyDescent="0.25">
      <c r="A6" s="14" t="s">
        <v>1887</v>
      </c>
      <c r="B6">
        <v>86443.147299999997</v>
      </c>
    </row>
    <row r="7" spans="1:2" x14ac:dyDescent="0.25">
      <c r="A7" s="14" t="s">
        <v>1964</v>
      </c>
      <c r="B7">
        <v>1138806.9295619999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9E22-CF96-43A5-B6EA-7A3C3AE6BEB1}">
  <dimension ref="A3:D19"/>
  <sheetViews>
    <sheetView workbookViewId="0">
      <selection activeCell="G12" sqref="G12"/>
    </sheetView>
  </sheetViews>
  <sheetFormatPr defaultRowHeight="15" x14ac:dyDescent="0.25"/>
  <cols>
    <col min="1" max="1" width="16.7109375" customWidth="1"/>
    <col min="2" max="2" width="17.42578125" bestFit="1" customWidth="1"/>
    <col min="3" max="3" width="19.85546875" bestFit="1" customWidth="1"/>
    <col min="4" max="4" width="17.5703125" bestFit="1" customWidth="1"/>
  </cols>
  <sheetData>
    <row r="3" spans="1:4" x14ac:dyDescent="0.25">
      <c r="A3" s="16" t="s">
        <v>1963</v>
      </c>
      <c r="B3" t="s">
        <v>1978</v>
      </c>
      <c r="C3" t="s">
        <v>1977</v>
      </c>
      <c r="D3" t="s">
        <v>1979</v>
      </c>
    </row>
    <row r="4" spans="1:4" x14ac:dyDescent="0.25">
      <c r="A4" s="14" t="s">
        <v>62</v>
      </c>
      <c r="B4">
        <v>29</v>
      </c>
      <c r="C4">
        <v>1177.6999999999998</v>
      </c>
      <c r="D4">
        <v>1.5000000000000002</v>
      </c>
    </row>
    <row r="5" spans="1:4" x14ac:dyDescent="0.25">
      <c r="A5" s="14" t="s">
        <v>261</v>
      </c>
      <c r="B5">
        <v>27</v>
      </c>
      <c r="C5">
        <v>661.23000000000013</v>
      </c>
      <c r="D5">
        <v>1.4600000000000004</v>
      </c>
    </row>
    <row r="6" spans="1:4" x14ac:dyDescent="0.25">
      <c r="A6" s="14" t="s">
        <v>85</v>
      </c>
      <c r="B6">
        <v>23</v>
      </c>
      <c r="C6">
        <v>139.30000000000001</v>
      </c>
      <c r="D6">
        <v>0.80000000000000027</v>
      </c>
    </row>
    <row r="7" spans="1:4" x14ac:dyDescent="0.25">
      <c r="A7" s="14" t="s">
        <v>26</v>
      </c>
      <c r="B7">
        <v>530</v>
      </c>
      <c r="C7">
        <v>3297.0499999999879</v>
      </c>
      <c r="D7">
        <v>27.160000000000004</v>
      </c>
    </row>
    <row r="8" spans="1:4" x14ac:dyDescent="0.25">
      <c r="A8" s="14" t="s">
        <v>58</v>
      </c>
      <c r="B8">
        <v>120</v>
      </c>
      <c r="C8">
        <v>483.20000000000027</v>
      </c>
      <c r="D8">
        <v>5.739999999999994</v>
      </c>
    </row>
    <row r="9" spans="1:4" x14ac:dyDescent="0.25">
      <c r="A9" s="14" t="s">
        <v>33</v>
      </c>
      <c r="B9">
        <v>310</v>
      </c>
      <c r="C9">
        <v>558.10000000000014</v>
      </c>
      <c r="D9">
        <v>16.699999999999978</v>
      </c>
    </row>
    <row r="10" spans="1:4" x14ac:dyDescent="0.25">
      <c r="A10" s="14" t="s">
        <v>1964</v>
      </c>
      <c r="B10">
        <v>1039</v>
      </c>
      <c r="C10">
        <v>6316.5800000000099</v>
      </c>
      <c r="D10">
        <v>53.360000000000134</v>
      </c>
    </row>
    <row r="13" spans="1:4" x14ac:dyDescent="0.25">
      <c r="A13" s="22" t="s">
        <v>10</v>
      </c>
      <c r="B13" s="23" t="s">
        <v>1980</v>
      </c>
      <c r="C13" s="23" t="s">
        <v>16</v>
      </c>
      <c r="D13" s="23" t="s">
        <v>1981</v>
      </c>
    </row>
    <row r="14" spans="1:4" x14ac:dyDescent="0.25">
      <c r="A14" s="24" t="s">
        <v>62</v>
      </c>
      <c r="B14" s="19">
        <f t="shared" ref="B14:B19" si="0">COUNTIFS(Product_Container,A14)</f>
        <v>29</v>
      </c>
      <c r="C14" s="19">
        <f t="shared" ref="C14:C19" si="1">SUMIFS(Shipping_Cost,Product_Container,A14)</f>
        <v>1177.6999999999998</v>
      </c>
      <c r="D14" s="19">
        <f t="shared" ref="D14:D19" si="2">SUMIFS(x,Product_Container,A14)</f>
        <v>1.5000000000000002</v>
      </c>
    </row>
    <row r="15" spans="1:4" x14ac:dyDescent="0.25">
      <c r="A15" s="24" t="s">
        <v>261</v>
      </c>
      <c r="B15" s="19">
        <f t="shared" si="0"/>
        <v>27</v>
      </c>
      <c r="C15" s="19">
        <f t="shared" si="1"/>
        <v>661.23000000000013</v>
      </c>
      <c r="D15" s="19">
        <f t="shared" si="2"/>
        <v>1.4600000000000004</v>
      </c>
    </row>
    <row r="16" spans="1:4" x14ac:dyDescent="0.25">
      <c r="A16" s="24" t="s">
        <v>85</v>
      </c>
      <c r="B16" s="19">
        <f t="shared" si="0"/>
        <v>23</v>
      </c>
      <c r="C16" s="19">
        <f t="shared" si="1"/>
        <v>139.30000000000001</v>
      </c>
      <c r="D16" s="19">
        <f t="shared" si="2"/>
        <v>0.80000000000000027</v>
      </c>
    </row>
    <row r="17" spans="1:4" x14ac:dyDescent="0.25">
      <c r="A17" s="24" t="s">
        <v>26</v>
      </c>
      <c r="B17" s="19">
        <f t="shared" si="0"/>
        <v>530</v>
      </c>
      <c r="C17" s="19">
        <f t="shared" si="1"/>
        <v>3297.0499999999879</v>
      </c>
      <c r="D17" s="19">
        <f t="shared" si="2"/>
        <v>27.160000000000004</v>
      </c>
    </row>
    <row r="18" spans="1:4" x14ac:dyDescent="0.25">
      <c r="A18" s="24" t="s">
        <v>58</v>
      </c>
      <c r="B18" s="19">
        <f t="shared" si="0"/>
        <v>120</v>
      </c>
      <c r="C18" s="19">
        <f t="shared" si="1"/>
        <v>483.20000000000027</v>
      </c>
      <c r="D18" s="19">
        <f t="shared" si="2"/>
        <v>5.739999999999994</v>
      </c>
    </row>
    <row r="19" spans="1:4" x14ac:dyDescent="0.25">
      <c r="A19" s="24" t="s">
        <v>33</v>
      </c>
      <c r="B19" s="19">
        <f t="shared" si="0"/>
        <v>310</v>
      </c>
      <c r="C19" s="19">
        <f t="shared" si="1"/>
        <v>558.10000000000014</v>
      </c>
      <c r="D19" s="19">
        <f t="shared" si="2"/>
        <v>16.699999999999978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L63" activePane="bottomRight" state="frozen"/>
      <selection pane="topRight" activeCell="C1" sqref="C1"/>
      <selection pane="bottomLeft" activeCell="A6" sqref="A6"/>
      <selection pane="bottomRight" activeCell="U1044" sqref="U6:U1044"/>
    </sheetView>
  </sheetViews>
  <sheetFormatPr defaultColWidth="8.85546875" defaultRowHeight="15" x14ac:dyDescent="0.25"/>
  <cols>
    <col min="1" max="1" width="10.42578125" customWidth="1"/>
    <col min="2" max="2" width="13.28515625" customWidth="1"/>
    <col min="3" max="3" width="11.7109375" customWidth="1"/>
    <col min="4" max="4" width="18.7109375" hidden="1" customWidth="1"/>
    <col min="5" max="5" width="27.28515625" hidden="1" customWidth="1"/>
    <col min="6" max="6" width="10.42578125" hidden="1" customWidth="1"/>
    <col min="7" max="7" width="9" customWidth="1"/>
    <col min="8" max="8" width="15.140625" customWidth="1"/>
    <col min="9" max="9" width="17.42578125" customWidth="1"/>
    <col min="10" max="10" width="15" customWidth="1"/>
    <col min="11" max="11" width="27.140625" customWidth="1"/>
    <col min="12" max="12" width="18.42578125" customWidth="1"/>
    <col min="13" max="13" width="19" customWidth="1"/>
    <col min="14" max="14" width="12.42578125" customWidth="1"/>
    <col min="15" max="15" width="11.28515625" customWidth="1"/>
    <col min="16" max="16" width="12" customWidth="1"/>
    <col min="17" max="17" width="12.7109375" customWidth="1"/>
    <col min="18" max="18" width="13.7109375" customWidth="1"/>
    <col min="19" max="19" width="15.28515625" customWidth="1"/>
    <col min="20" max="20" width="12.140625" customWidth="1"/>
    <col min="21" max="21" width="11.85546875" customWidth="1"/>
    <col min="22" max="22" width="14.85546875" customWidth="1"/>
    <col min="23" max="23" width="12.5703125" customWidth="1"/>
    <col min="24" max="24" width="14.42578125" customWidth="1"/>
    <col min="25" max="25" width="10.28515625" customWidth="1"/>
  </cols>
  <sheetData>
    <row r="1" spans="1:25" ht="33.950000000000003" customHeight="1" x14ac:dyDescent="0.5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25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25">
      <c r="A5" s="7" t="s">
        <v>859</v>
      </c>
      <c r="B5" s="7" t="s">
        <v>0</v>
      </c>
      <c r="C5" s="7" t="s">
        <v>1883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25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25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1916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25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25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25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25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25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25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25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25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25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25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25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25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25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1925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25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25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25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25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25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25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25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25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25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25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25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25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25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1930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25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25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25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25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25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25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25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25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25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25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25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25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25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25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25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1916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25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25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25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25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25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25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25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25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25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1907</v>
      </c>
      <c r="F57" s="2" t="s">
        <v>1886</v>
      </c>
      <c r="G57" s="2" t="s">
        <v>1887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25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1919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25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1933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25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25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25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25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1893</v>
      </c>
      <c r="F63" s="2" t="s">
        <v>1886</v>
      </c>
      <c r="G63" s="2" t="s">
        <v>1887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25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1925</v>
      </c>
      <c r="F64" s="2" t="s">
        <v>1886</v>
      </c>
      <c r="G64" s="2" t="s">
        <v>1887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25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25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25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25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25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25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25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25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25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25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1923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25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25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25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25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25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25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25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25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25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25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1911</v>
      </c>
      <c r="F84" s="2" t="s">
        <v>1886</v>
      </c>
      <c r="G84" s="2" t="s">
        <v>1887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25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1908</v>
      </c>
      <c r="F85" s="2" t="s">
        <v>1886</v>
      </c>
      <c r="G85" s="2" t="s">
        <v>1887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25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25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25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25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25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25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25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25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1935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25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1935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25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25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25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25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25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25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25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25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25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1934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25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25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25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25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25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25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25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1898</v>
      </c>
      <c r="F110" s="2" t="s">
        <v>1886</v>
      </c>
      <c r="G110" s="2" t="s">
        <v>1887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25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25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25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1907</v>
      </c>
      <c r="F113" s="2" t="s">
        <v>1886</v>
      </c>
      <c r="G113" s="2" t="s">
        <v>1887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25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25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25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1913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25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1914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25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25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25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25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25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25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25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25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25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25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25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25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25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1895</v>
      </c>
      <c r="F130" s="2" t="s">
        <v>1886</v>
      </c>
      <c r="G130" s="2" t="s">
        <v>1887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25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25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25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25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25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25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25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25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25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25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25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1896</v>
      </c>
      <c r="F141" s="2" t="s">
        <v>1886</v>
      </c>
      <c r="G141" s="2" t="s">
        <v>1887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25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1917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25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25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25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25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25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25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25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25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25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1899</v>
      </c>
      <c r="F151" s="2" t="s">
        <v>1886</v>
      </c>
      <c r="G151" s="2" t="s">
        <v>1887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25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25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25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1923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25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25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25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1911</v>
      </c>
      <c r="F157" s="2" t="s">
        <v>1886</v>
      </c>
      <c r="G157" s="2" t="s">
        <v>1887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25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25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25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25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25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1898</v>
      </c>
      <c r="F162" s="2" t="s">
        <v>1886</v>
      </c>
      <c r="G162" s="2" t="s">
        <v>1887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25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25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25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25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25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25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25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25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1917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25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1897</v>
      </c>
      <c r="F171" s="2" t="s">
        <v>1886</v>
      </c>
      <c r="G171" s="2" t="s">
        <v>1887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25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1897</v>
      </c>
      <c r="F172" s="2" t="s">
        <v>1886</v>
      </c>
      <c r="G172" s="2" t="s">
        <v>1887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25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25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25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25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25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1916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25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25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25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25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25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25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25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25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25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25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1905</v>
      </c>
      <c r="F187" s="2" t="s">
        <v>1886</v>
      </c>
      <c r="G187" s="2" t="s">
        <v>1887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25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25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25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25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25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25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25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25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25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1916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25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25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25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1906</v>
      </c>
      <c r="F199" s="2" t="s">
        <v>1886</v>
      </c>
      <c r="G199" s="2" t="s">
        <v>1887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25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25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25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25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25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25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25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25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25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25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25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25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1898</v>
      </c>
      <c r="F211" s="2" t="s">
        <v>1886</v>
      </c>
      <c r="G211" s="2" t="s">
        <v>1887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25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25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25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1938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25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25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1933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25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25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25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25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25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25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25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25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25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25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25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25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25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25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25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25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25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1923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25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1923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25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25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1927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25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25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25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1911</v>
      </c>
      <c r="F239" s="2" t="s">
        <v>1886</v>
      </c>
      <c r="G239" s="2" t="s">
        <v>1887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25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25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1894</v>
      </c>
      <c r="F241" s="2" t="s">
        <v>1886</v>
      </c>
      <c r="G241" s="2" t="s">
        <v>1887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25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25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25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25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25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1937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25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25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25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25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25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25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25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25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25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25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25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25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25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25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25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25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25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25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1916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25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25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25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25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25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25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1938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25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25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25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25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25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25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25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1901</v>
      </c>
      <c r="F277" s="2" t="s">
        <v>1886</v>
      </c>
      <c r="G277" s="2" t="s">
        <v>1887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25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25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25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25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25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25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25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25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25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25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25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1923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25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25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25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1912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25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25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25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25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25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25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25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25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25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25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1921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25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25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25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25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25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25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25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1903</v>
      </c>
      <c r="F308" s="2" t="s">
        <v>1886</v>
      </c>
      <c r="G308" s="2" t="s">
        <v>1887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25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25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25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1911</v>
      </c>
      <c r="F311" s="2" t="s">
        <v>1886</v>
      </c>
      <c r="G311" s="2" t="s">
        <v>1887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25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25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1898</v>
      </c>
      <c r="F313" s="2" t="s">
        <v>1886</v>
      </c>
      <c r="G313" s="2" t="s">
        <v>1887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25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25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25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25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25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25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1920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25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25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1926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25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25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1892</v>
      </c>
      <c r="F323" s="2" t="s">
        <v>1886</v>
      </c>
      <c r="G323" s="2" t="s">
        <v>1887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25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25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25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25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25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25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1925</v>
      </c>
      <c r="F329" s="2" t="s">
        <v>1886</v>
      </c>
      <c r="G329" s="2" t="s">
        <v>1887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25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25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25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25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1936</v>
      </c>
      <c r="F333" s="2" t="s">
        <v>1886</v>
      </c>
      <c r="G333" s="2" t="s">
        <v>1887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25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25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1930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25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25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25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25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25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25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25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25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25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25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25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25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25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25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25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25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25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1938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25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1898</v>
      </c>
      <c r="F353" s="2" t="s">
        <v>1886</v>
      </c>
      <c r="G353" s="2" t="s">
        <v>1887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25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1925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25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1900</v>
      </c>
      <c r="F355" s="2" t="s">
        <v>1886</v>
      </c>
      <c r="G355" s="2" t="s">
        <v>1887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25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1900</v>
      </c>
      <c r="F356" s="2" t="s">
        <v>1886</v>
      </c>
      <c r="G356" s="2" t="s">
        <v>1887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25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25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25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25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25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25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25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25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25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25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25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25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25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25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1934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25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25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25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25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25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25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25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25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1895</v>
      </c>
      <c r="F378" s="2" t="s">
        <v>1886</v>
      </c>
      <c r="G378" s="2" t="s">
        <v>1887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25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25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25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25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25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25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25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1909</v>
      </c>
      <c r="F385" s="2" t="s">
        <v>1886</v>
      </c>
      <c r="G385" s="2" t="s">
        <v>1887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25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25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1893</v>
      </c>
      <c r="F387" s="2" t="s">
        <v>1886</v>
      </c>
      <c r="G387" s="2" t="s">
        <v>1887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25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1893</v>
      </c>
      <c r="F388" s="2" t="s">
        <v>1886</v>
      </c>
      <c r="G388" s="2" t="s">
        <v>1887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25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1905</v>
      </c>
      <c r="F389" s="2" t="s">
        <v>1886</v>
      </c>
      <c r="G389" s="2" t="s">
        <v>1887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25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25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25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25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25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1932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25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25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25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25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1897</v>
      </c>
      <c r="F398" s="2" t="s">
        <v>1886</v>
      </c>
      <c r="G398" s="2" t="s">
        <v>1887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25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25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25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1891</v>
      </c>
      <c r="F401" s="2" t="s">
        <v>1886</v>
      </c>
      <c r="G401" s="2" t="s">
        <v>1887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25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25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25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25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1903</v>
      </c>
      <c r="F405" s="2" t="s">
        <v>1886</v>
      </c>
      <c r="G405" s="2" t="s">
        <v>1887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25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25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25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1894</v>
      </c>
      <c r="F408" s="2" t="s">
        <v>1886</v>
      </c>
      <c r="G408" s="2" t="s">
        <v>1887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25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25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25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25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25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1927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25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25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25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25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25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25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1929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25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25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25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25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25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25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25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25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1893</v>
      </c>
      <c r="F427" s="2" t="s">
        <v>1886</v>
      </c>
      <c r="G427" s="2" t="s">
        <v>1887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25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25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25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25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25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1932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25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1903</v>
      </c>
      <c r="F433" s="2" t="s">
        <v>1886</v>
      </c>
      <c r="G433" s="2" t="s">
        <v>1887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25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25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25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1900</v>
      </c>
      <c r="F436" s="2" t="s">
        <v>1886</v>
      </c>
      <c r="G436" s="2" t="s">
        <v>1887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25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25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25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25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25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25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25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25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25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25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25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25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1903</v>
      </c>
      <c r="F448" s="2" t="s">
        <v>1886</v>
      </c>
      <c r="G448" s="2" t="s">
        <v>1887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25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25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25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25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25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25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25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1932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25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25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25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25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25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25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1926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25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25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25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25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25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25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25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25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25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25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25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1929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25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25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25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25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25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25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25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25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25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25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25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25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25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25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25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25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25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25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1936</v>
      </c>
      <c r="F490" s="2" t="s">
        <v>1886</v>
      </c>
      <c r="G490" s="2" t="s">
        <v>1887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25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1936</v>
      </c>
      <c r="F491" s="2" t="s">
        <v>1886</v>
      </c>
      <c r="G491" s="2" t="s">
        <v>1887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25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1936</v>
      </c>
      <c r="F492" s="2" t="s">
        <v>1886</v>
      </c>
      <c r="G492" s="2" t="s">
        <v>1887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25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25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25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25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25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25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25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1900</v>
      </c>
      <c r="F499" s="2" t="s">
        <v>1886</v>
      </c>
      <c r="G499" s="2" t="s">
        <v>1887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25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25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25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25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25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25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25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25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25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25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25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25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1899</v>
      </c>
      <c r="F511" s="2" t="s">
        <v>1886</v>
      </c>
      <c r="G511" s="2" t="s">
        <v>1887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25">
      <c r="A512" t="s">
        <v>1940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25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25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25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25">
      <c r="A516" s="15" t="s">
        <v>1941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25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1897</v>
      </c>
      <c r="F517" s="2" t="s">
        <v>1886</v>
      </c>
      <c r="G517" s="2" t="s">
        <v>1887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25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1922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25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25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1923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25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25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25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25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25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25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1924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25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25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25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25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25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25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25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25">
      <c r="A534" s="15" t="s">
        <v>1942</v>
      </c>
      <c r="B534" s="1">
        <v>42084</v>
      </c>
      <c r="C534" s="2" t="str">
        <f t="shared" si="48"/>
        <v>2015</v>
      </c>
      <c r="D534" s="2" t="s">
        <v>392</v>
      </c>
      <c r="E534" s="2" t="s">
        <v>1907</v>
      </c>
      <c r="F534" s="2" t="s">
        <v>1886</v>
      </c>
      <c r="G534" s="2" t="s">
        <v>1887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25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25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25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1928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25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25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25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25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25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1905</v>
      </c>
      <c r="F542" s="2" t="s">
        <v>1886</v>
      </c>
      <c r="G542" s="2" t="s">
        <v>1887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25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25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1896</v>
      </c>
      <c r="F544" s="2" t="s">
        <v>1886</v>
      </c>
      <c r="G544" s="2" t="s">
        <v>1887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25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25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25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25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1924</v>
      </c>
      <c r="F548" s="2" t="s">
        <v>1886</v>
      </c>
      <c r="G548" s="2" t="s">
        <v>1887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25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25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25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1926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25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25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1907</v>
      </c>
      <c r="F553" s="2" t="s">
        <v>1886</v>
      </c>
      <c r="G553" s="2" t="s">
        <v>1887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25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1925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25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25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25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25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25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25">
      <c r="A560" s="15" t="s">
        <v>1943</v>
      </c>
      <c r="B560" s="1">
        <v>42120</v>
      </c>
      <c r="C560" s="2" t="str">
        <f t="shared" si="48"/>
        <v>2015</v>
      </c>
      <c r="D560" s="2" t="s">
        <v>608</v>
      </c>
      <c r="E560" t="s">
        <v>1906</v>
      </c>
      <c r="F560" s="2" t="s">
        <v>1886</v>
      </c>
      <c r="G560" s="2" t="s">
        <v>1887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25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25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25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25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1897</v>
      </c>
      <c r="F564" s="2" t="s">
        <v>1886</v>
      </c>
      <c r="G564" s="2" t="s">
        <v>1887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25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25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25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25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25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25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25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1906</v>
      </c>
      <c r="F571" s="2" t="s">
        <v>1886</v>
      </c>
      <c r="G571" s="2" t="s">
        <v>1887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25">
      <c r="A572" s="15" t="s">
        <v>1944</v>
      </c>
      <c r="B572" s="1">
        <v>42135</v>
      </c>
      <c r="C572" s="2" t="str">
        <f t="shared" si="48"/>
        <v>2015</v>
      </c>
      <c r="D572" s="2" t="s">
        <v>619</v>
      </c>
      <c r="E572" s="2" t="s">
        <v>1937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25">
      <c r="A573" s="15" t="s">
        <v>1945</v>
      </c>
      <c r="B573" s="1">
        <v>42135</v>
      </c>
      <c r="C573" s="2" t="str">
        <f t="shared" si="48"/>
        <v>2015</v>
      </c>
      <c r="D573" s="2" t="s">
        <v>619</v>
      </c>
      <c r="E573" s="2" t="s">
        <v>1937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25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25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25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25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25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25">
      <c r="A579" s="15" t="s">
        <v>1946</v>
      </c>
      <c r="B579" s="1">
        <v>42142</v>
      </c>
      <c r="C579" s="2" t="str">
        <f t="shared" si="48"/>
        <v>2015</v>
      </c>
      <c r="D579" s="2" t="s">
        <v>406</v>
      </c>
      <c r="E579" s="2" t="s">
        <v>1908</v>
      </c>
      <c r="F579" s="2" t="s">
        <v>1886</v>
      </c>
      <c r="G579" s="2" t="s">
        <v>1887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25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25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25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25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25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1916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25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25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1906</v>
      </c>
      <c r="F586" s="2" t="s">
        <v>1886</v>
      </c>
      <c r="G586" s="2" t="s">
        <v>1887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25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25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25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25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25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25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25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25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25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25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25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25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25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25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25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25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25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25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1923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25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25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25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25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25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1935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25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25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1925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25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25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25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25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25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25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25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25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25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25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25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25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25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1930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25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25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1928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25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25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25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25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25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25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25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25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25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25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1923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25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1923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25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25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25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25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25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25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25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25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25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25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25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25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25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25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1928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25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25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25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25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25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25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25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25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25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25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25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25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25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25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25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25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25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25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25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25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1904</v>
      </c>
      <c r="F671" s="2" t="s">
        <v>1886</v>
      </c>
      <c r="G671" s="2" t="s">
        <v>1887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25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25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25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25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25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25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1908</v>
      </c>
      <c r="F677" s="2" t="s">
        <v>1886</v>
      </c>
      <c r="G677" s="2" t="s">
        <v>1887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25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25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1923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25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25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25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25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1938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25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25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25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25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25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25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25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1924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25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25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25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25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25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25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1939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25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25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1928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25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25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25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25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1923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25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25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25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25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25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1939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25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1939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25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25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25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25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25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1897</v>
      </c>
      <c r="F713" s="2" t="s">
        <v>1886</v>
      </c>
      <c r="G713" s="2" t="s">
        <v>1887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25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25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25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25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25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1935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25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25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25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25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25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25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25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25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25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25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25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1895</v>
      </c>
      <c r="F729" s="2" t="s">
        <v>1886</v>
      </c>
      <c r="G729" s="2" t="s">
        <v>1887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25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25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25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1894</v>
      </c>
      <c r="F732" s="2" t="s">
        <v>1886</v>
      </c>
      <c r="G732" s="2" t="s">
        <v>1887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25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1894</v>
      </c>
      <c r="F733" s="2" t="s">
        <v>1886</v>
      </c>
      <c r="G733" s="2" t="s">
        <v>1887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25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25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25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25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1896</v>
      </c>
      <c r="F737" s="2" t="s">
        <v>1886</v>
      </c>
      <c r="G737" s="2" t="s">
        <v>1887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25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25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1925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25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25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25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25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1904</v>
      </c>
      <c r="F743" s="2" t="s">
        <v>1886</v>
      </c>
      <c r="G743" s="2" t="s">
        <v>1887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25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1901</v>
      </c>
      <c r="F744" s="2" t="s">
        <v>1886</v>
      </c>
      <c r="G744" s="2" t="s">
        <v>1887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25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1901</v>
      </c>
      <c r="F745" s="2" t="s">
        <v>1886</v>
      </c>
      <c r="G745" s="2" t="s">
        <v>1887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25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1901</v>
      </c>
      <c r="F746" s="2" t="s">
        <v>1886</v>
      </c>
      <c r="G746" s="2" t="s">
        <v>1887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25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1931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25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25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25">
      <c r="A750" s="15" t="s">
        <v>1949</v>
      </c>
      <c r="B750" s="1">
        <v>42386</v>
      </c>
      <c r="C750" s="2" t="str">
        <f t="shared" si="66"/>
        <v>2016</v>
      </c>
      <c r="D750" s="2" t="s">
        <v>34</v>
      </c>
      <c r="E750" s="2" t="s">
        <v>1925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25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25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25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25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25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25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25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25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1911</v>
      </c>
      <c r="F758" s="2" t="s">
        <v>1886</v>
      </c>
      <c r="G758" s="2" t="s">
        <v>1887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25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25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1902</v>
      </c>
      <c r="F760" s="2" t="s">
        <v>1886</v>
      </c>
      <c r="G760" s="2" t="s">
        <v>1887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25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25">
      <c r="A762" s="15" t="s">
        <v>1950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25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25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25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1910</v>
      </c>
      <c r="F765" s="2" t="s">
        <v>1886</v>
      </c>
      <c r="G765" s="2" t="s">
        <v>1887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25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25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25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25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25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25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25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25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25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25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25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25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25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25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1918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25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25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25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25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1936</v>
      </c>
      <c r="F783" s="2" t="s">
        <v>1886</v>
      </c>
      <c r="G783" s="2" t="s">
        <v>1887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25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25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25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25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25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25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25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25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1917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25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25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25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25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25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25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25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25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25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25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25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1910</v>
      </c>
      <c r="F802" s="2" t="s">
        <v>1886</v>
      </c>
      <c r="G802" s="2" t="s">
        <v>1887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25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25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25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25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25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25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25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25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25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1898</v>
      </c>
      <c r="F811" s="2" t="s">
        <v>1886</v>
      </c>
      <c r="G811" s="2" t="s">
        <v>1887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25">
      <c r="A812" s="15" t="s">
        <v>1951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25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1930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25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1934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25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25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25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25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25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25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1897</v>
      </c>
      <c r="F820" s="2" t="s">
        <v>1886</v>
      </c>
      <c r="G820" s="2" t="s">
        <v>1887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25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25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25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25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25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25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25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1904</v>
      </c>
      <c r="F827" s="2" t="s">
        <v>1886</v>
      </c>
      <c r="G827" s="2" t="s">
        <v>1887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25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1904</v>
      </c>
      <c r="F828" s="2" t="s">
        <v>1886</v>
      </c>
      <c r="G828" s="2" t="s">
        <v>1887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25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25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25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25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25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25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25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25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1908</v>
      </c>
      <c r="F836" s="2" t="s">
        <v>1886</v>
      </c>
      <c r="G836" s="2" t="s">
        <v>1887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25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25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25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25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25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25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25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25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1898</v>
      </c>
      <c r="F844" s="2" t="s">
        <v>1886</v>
      </c>
      <c r="G844" s="2" t="s">
        <v>1887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25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25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1907</v>
      </c>
      <c r="F846" s="2" t="s">
        <v>1886</v>
      </c>
      <c r="G846" s="2" t="s">
        <v>1887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25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25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25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25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25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25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1898</v>
      </c>
      <c r="F852" s="2" t="s">
        <v>1886</v>
      </c>
      <c r="G852" s="2" t="s">
        <v>1887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25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25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1923</v>
      </c>
      <c r="F854" s="2" t="s">
        <v>1886</v>
      </c>
      <c r="G854" s="2" t="s">
        <v>1887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25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25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1939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25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25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1897</v>
      </c>
      <c r="F858" s="2" t="s">
        <v>1886</v>
      </c>
      <c r="G858" s="2" t="s">
        <v>1887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25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25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25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25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25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25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25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1926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25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25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25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25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25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25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25">
      <c r="A872" s="15" t="s">
        <v>1952</v>
      </c>
      <c r="B872" s="1">
        <v>42546</v>
      </c>
      <c r="C872" s="2" t="str">
        <f t="shared" si="78"/>
        <v>2016</v>
      </c>
      <c r="D872" s="2" t="s">
        <v>48</v>
      </c>
      <c r="E872" s="2" t="s">
        <v>1897</v>
      </c>
      <c r="F872" s="2" t="s">
        <v>1886</v>
      </c>
      <c r="G872" s="2" t="s">
        <v>1887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25">
      <c r="A873" s="15" t="s">
        <v>1948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25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1910</v>
      </c>
      <c r="F874" s="2" t="s">
        <v>1886</v>
      </c>
      <c r="G874" s="2" t="s">
        <v>1887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25">
      <c r="A875" s="15" t="s">
        <v>1947</v>
      </c>
      <c r="B875" s="1">
        <v>42550</v>
      </c>
      <c r="C875" s="2" t="str">
        <f t="shared" si="78"/>
        <v>2016</v>
      </c>
      <c r="D875" s="2" t="s">
        <v>438</v>
      </c>
      <c r="E875" s="2" t="s">
        <v>1910</v>
      </c>
      <c r="F875" s="2" t="s">
        <v>1886</v>
      </c>
      <c r="G875" s="2" t="s">
        <v>1887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25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25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25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25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25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1927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25">
      <c r="A881" s="15" t="s">
        <v>1953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25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25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25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25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25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25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25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1909</v>
      </c>
      <c r="F888" s="2" t="s">
        <v>1886</v>
      </c>
      <c r="G888" s="2" t="s">
        <v>1887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25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25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25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25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25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25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1923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25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25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25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25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25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25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25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1898</v>
      </c>
      <c r="F901" s="2" t="s">
        <v>1886</v>
      </c>
      <c r="G901" s="2" t="s">
        <v>1887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25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25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25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25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25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25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1899</v>
      </c>
      <c r="F907" s="2" t="s">
        <v>1886</v>
      </c>
      <c r="G907" s="2" t="s">
        <v>1887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25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1899</v>
      </c>
      <c r="F908" s="2" t="s">
        <v>1886</v>
      </c>
      <c r="G908" s="2" t="s">
        <v>1887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25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25">
      <c r="A910" s="15" t="s">
        <v>1954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25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25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25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25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25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25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25">
      <c r="A917" s="15" t="s">
        <v>1955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25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25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25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25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25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25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25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25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1927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25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25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25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25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25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1895</v>
      </c>
      <c r="F930" s="2" t="s">
        <v>1886</v>
      </c>
      <c r="G930" s="2" t="s">
        <v>1887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25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1889</v>
      </c>
      <c r="F931" s="2" t="s">
        <v>1886</v>
      </c>
      <c r="G931" s="2" t="s">
        <v>1887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25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1890</v>
      </c>
      <c r="F932" s="2" t="s">
        <v>1886</v>
      </c>
      <c r="G932" s="2" t="s">
        <v>1887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25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25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25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25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25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25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25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1897</v>
      </c>
      <c r="F939" s="2" t="s">
        <v>1886</v>
      </c>
      <c r="G939" s="2" t="s">
        <v>1887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25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25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25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25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25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1929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25">
      <c r="A945" s="15" t="s">
        <v>1956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25">
      <c r="A946" s="15" t="s">
        <v>1957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25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25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25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1897</v>
      </c>
      <c r="F949" s="2" t="s">
        <v>1886</v>
      </c>
      <c r="G949" s="2" t="s">
        <v>1887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25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25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25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25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25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25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25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25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25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25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25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25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25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25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25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25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25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25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1905</v>
      </c>
      <c r="F967" s="2" t="s">
        <v>1886</v>
      </c>
      <c r="G967" s="2" t="s">
        <v>1887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25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25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25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1937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25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25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1896</v>
      </c>
      <c r="F972" s="2" t="s">
        <v>1886</v>
      </c>
      <c r="G972" s="2" t="s">
        <v>1887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25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25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25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25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25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25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25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25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25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25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25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1933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25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25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25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25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25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25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25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25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25">
      <c r="A992" s="15" t="s">
        <v>1958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25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25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1924</v>
      </c>
      <c r="F994" s="2" t="s">
        <v>1886</v>
      </c>
      <c r="G994" s="2" t="s">
        <v>1887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25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25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25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1933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25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25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25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1917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25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25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1897</v>
      </c>
      <c r="F1002" s="2" t="s">
        <v>1886</v>
      </c>
      <c r="G1002" s="2" t="s">
        <v>1887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25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25">
      <c r="A1004" s="15" t="s">
        <v>1959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25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25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25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25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25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25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1888</v>
      </c>
      <c r="F1010" s="2" t="s">
        <v>1886</v>
      </c>
      <c r="G1010" s="2" t="s">
        <v>1887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25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25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1934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25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25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25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25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1897</v>
      </c>
      <c r="F1016" s="2" t="s">
        <v>1886</v>
      </c>
      <c r="G1016" s="2" t="s">
        <v>1887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25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25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25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25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25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25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25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25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25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1932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25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25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1923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25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25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25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25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25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25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25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25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25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1909</v>
      </c>
      <c r="F1036" s="2" t="s">
        <v>1886</v>
      </c>
      <c r="G1036" s="2" t="s">
        <v>1887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25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25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25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1897</v>
      </c>
      <c r="F1039" s="2" t="s">
        <v>1886</v>
      </c>
      <c r="G1039" s="2" t="s">
        <v>1887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25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1915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25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25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1925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25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25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9D36-B14F-4E42-B544-075B735AE7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zoomScale="90" zoomScaleNormal="90" workbookViewId="0">
      <selection sqref="A1:B1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25">
      <c r="A4" s="7" t="s">
        <v>4</v>
      </c>
      <c r="B4" s="11" t="s">
        <v>854</v>
      </c>
      <c r="C4" s="11" t="s">
        <v>1962</v>
      </c>
    </row>
    <row r="5" spans="1:26" x14ac:dyDescent="0.25">
      <c r="A5" s="2" t="s">
        <v>20</v>
      </c>
      <c r="B5" s="12">
        <f>SUMIFS(Total,State,A5)</f>
        <v>283640.56689999986</v>
      </c>
      <c r="C5" s="10">
        <f>COUNTIFS(State,A5)</f>
        <v>289</v>
      </c>
    </row>
    <row r="6" spans="1:26" x14ac:dyDescent="0.25">
      <c r="A6" s="2" t="s">
        <v>37</v>
      </c>
      <c r="B6" s="12">
        <f>SUMIFS(Total,State,A6)</f>
        <v>768723.21536199981</v>
      </c>
      <c r="C6" s="10">
        <f>COUNTIFS(State,A6)</f>
        <v>646</v>
      </c>
    </row>
    <row r="7" spans="1:26" x14ac:dyDescent="0.25">
      <c r="A7" s="2" t="s">
        <v>1887</v>
      </c>
      <c r="B7" s="12">
        <f>SUMIFS(Total,State,A7)</f>
        <v>86443.147299999997</v>
      </c>
      <c r="C7" s="10">
        <f>COUNTIFS(State,A7)</f>
        <v>104</v>
      </c>
    </row>
    <row r="10" spans="1:26" x14ac:dyDescent="0.25">
      <c r="A10" s="7" t="s">
        <v>5</v>
      </c>
      <c r="B10" s="11" t="s">
        <v>854</v>
      </c>
      <c r="C10" s="11" t="s">
        <v>1962</v>
      </c>
    </row>
    <row r="11" spans="1:26" x14ac:dyDescent="0.25">
      <c r="A11" s="2" t="s">
        <v>21</v>
      </c>
      <c r="B11" s="12">
        <f>SUMIFS(Total,Customer_Type,A11)</f>
        <v>272528.74299999984</v>
      </c>
      <c r="C11" s="10">
        <f>COUNTIFS(Customer_Type,A11)</f>
        <v>264</v>
      </c>
    </row>
    <row r="12" spans="1:26" x14ac:dyDescent="0.25">
      <c r="A12" s="2" t="s">
        <v>29</v>
      </c>
      <c r="B12" s="12">
        <f>SUMIFS(Total,Customer_Type,A12)</f>
        <v>191942.84669999999</v>
      </c>
      <c r="C12" s="10">
        <f>COUNTIFS(Customer_Type,A12)</f>
        <v>177</v>
      </c>
    </row>
    <row r="13" spans="1:26" x14ac:dyDescent="0.25">
      <c r="A13" s="2" t="s">
        <v>42</v>
      </c>
      <c r="B13" s="12">
        <f>SUMIFS(Total,Customer_Type,A13)</f>
        <v>285074.24880000018</v>
      </c>
      <c r="C13" s="10">
        <f>COUNTIFS(Customer_Type,A13)</f>
        <v>221</v>
      </c>
    </row>
    <row r="14" spans="1:26" x14ac:dyDescent="0.25">
      <c r="A14" s="2" t="s">
        <v>50</v>
      </c>
      <c r="B14" s="12">
        <f>SUMIFS(Total,Customer_Type,A14)</f>
        <v>389261.09106200002</v>
      </c>
      <c r="C14" s="10">
        <f>COUNTIFS(Customer_Type,A14)</f>
        <v>377</v>
      </c>
    </row>
    <row r="17" spans="1:7" x14ac:dyDescent="0.25">
      <c r="A17" s="7" t="s">
        <v>1884</v>
      </c>
      <c r="B17" s="10">
        <f>COUNTIFS(Order_Quantity,"&gt;40")</f>
        <v>238</v>
      </c>
    </row>
    <row r="20" spans="1:7" x14ac:dyDescent="0.25">
      <c r="A20" s="7" t="s">
        <v>1881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1885</v>
      </c>
    </row>
    <row r="21" spans="1:7" x14ac:dyDescent="0.25">
      <c r="A21" s="2" t="s">
        <v>22</v>
      </c>
      <c r="B21" s="13">
        <f>SUMIFS(Total,Account_Manager,A21)</f>
        <v>135493.75280000002</v>
      </c>
      <c r="C21" s="13">
        <f>SUMIFS(Total,Account_Manager,$A21,Order_Year,C$20)</f>
        <v>8706.8624999999993</v>
      </c>
      <c r="D21" s="13">
        <f>SUMIFS(Total,Account_Manager,$A21,Order_Year,D$20)</f>
        <v>27899.607300000003</v>
      </c>
      <c r="E21" s="13">
        <f>SUMIFS(Total,Account_Manager,$A21,Order_Year,E$20)</f>
        <v>41877.791499999999</v>
      </c>
      <c r="F21" s="13">
        <f>SUMIFS(Total,Account_Manager,$A21,Order_Year,F$20)</f>
        <v>47802.912599999996</v>
      </c>
    </row>
    <row r="22" spans="1:7" x14ac:dyDescent="0.25">
      <c r="A22" s="2" t="s">
        <v>38</v>
      </c>
      <c r="B22" s="13">
        <f>SUMIFS(Total,Account_Manager,A22)</f>
        <v>6771.1900999999989</v>
      </c>
      <c r="C22" s="13">
        <f>SUMIFS(Total,Account_Manager,$A22,Order_Year,C$20)</f>
        <v>5695.6566999999995</v>
      </c>
      <c r="D22" s="13">
        <f>SUMIFS(Total,Account_Manager,$A22,Order_Year,D$20)</f>
        <v>130.74239999999998</v>
      </c>
      <c r="E22" s="13">
        <f>SUMIFS(Total,Account_Manager,$A22,Order_Year,E$20)</f>
        <v>455.70100000000002</v>
      </c>
      <c r="F22" s="13">
        <f>SUMIFS(Total,Account_Manager,$A22,Order_Year,F$20)</f>
        <v>446.05959999999993</v>
      </c>
    </row>
    <row r="23" spans="1:7" x14ac:dyDescent="0.25">
      <c r="A23" s="2" t="s">
        <v>43</v>
      </c>
      <c r="B23" s="13">
        <f>SUMIFS(Total,Account_Manager,A23)</f>
        <v>120790.28969999996</v>
      </c>
      <c r="C23" s="13">
        <f>SUMIFS(Total,Account_Manager,$A23,Order_Year,C$20)</f>
        <v>16049.806299999998</v>
      </c>
      <c r="D23" s="13">
        <f>SUMIFS(Total,Account_Manager,$A23,Order_Year,D$20)</f>
        <v>61179.227299999999</v>
      </c>
      <c r="E23" s="13">
        <f>SUMIFS(Total,Account_Manager,$A23,Order_Year,E$20)</f>
        <v>21588.616099999999</v>
      </c>
      <c r="F23" s="13">
        <f>SUMIFS(Total,Account_Manager,$A23,Order_Year,F$20)</f>
        <v>20619.863499999999</v>
      </c>
    </row>
    <row r="24" spans="1:7" x14ac:dyDescent="0.25">
      <c r="A24" s="2" t="s">
        <v>51</v>
      </c>
      <c r="B24" s="13">
        <f>SUMIFS(Total,Account_Manager,A24)</f>
        <v>119236.70246200009</v>
      </c>
      <c r="C24" s="13">
        <f>SUMIFS(Total,Account_Manager,$A24,Order_Year,C$20)</f>
        <v>21750.561262000003</v>
      </c>
      <c r="D24" s="13">
        <f>SUMIFS(Total,Account_Manager,$A24,Order_Year,D$20)</f>
        <v>42012.128400000001</v>
      </c>
      <c r="E24" s="13">
        <f>SUMIFS(Total,Account_Manager,$A24,Order_Year,E$20)</f>
        <v>27109.998199999995</v>
      </c>
      <c r="F24" s="13">
        <f>SUMIFS(Total,Account_Manager,$A24,Order_Year,F$20)</f>
        <v>27979.720600000004</v>
      </c>
    </row>
    <row r="25" spans="1:7" x14ac:dyDescent="0.25">
      <c r="A25" s="2" t="s">
        <v>56</v>
      </c>
      <c r="B25" s="13">
        <f>SUMIFS(Total,Account_Manager,A25)</f>
        <v>64114.236599999997</v>
      </c>
      <c r="C25" s="13">
        <f>SUMIFS(Total,Account_Manager,$A25,Order_Year,C$20)</f>
        <v>7613.9438</v>
      </c>
      <c r="D25" s="13">
        <f>SUMIFS(Total,Account_Manager,$A25,Order_Year,D$20)</f>
        <v>6856.232</v>
      </c>
      <c r="E25" s="13">
        <f>SUMIFS(Total,Account_Manager,$A25,Order_Year,E$20)</f>
        <v>20874.770600000003</v>
      </c>
      <c r="F25" s="13">
        <f>SUMIFS(Total,Account_Manager,$A25,Order_Year,F$20)</f>
        <v>27226.537100000001</v>
      </c>
    </row>
    <row r="26" spans="1:7" x14ac:dyDescent="0.25">
      <c r="A26" s="2" t="s">
        <v>75</v>
      </c>
      <c r="B26" s="13">
        <f>SUMIFS(Total,Account_Manager,A26)</f>
        <v>84170.630400000024</v>
      </c>
      <c r="C26" s="13">
        <f>SUMIFS(Total,Account_Manager,$A26,Order_Year,C$20)</f>
        <v>5150.1589000000004</v>
      </c>
      <c r="D26" s="13">
        <f>SUMIFS(Total,Account_Manager,$A26,Order_Year,D$20)</f>
        <v>6707.860999999999</v>
      </c>
      <c r="E26" s="13">
        <f>SUMIFS(Total,Account_Manager,$A26,Order_Year,E$20)</f>
        <v>68219.158800000005</v>
      </c>
      <c r="F26" s="13">
        <f>SUMIFS(Total,Account_Manager,$A26,Order_Year,F$20)</f>
        <v>2807.2836999999995</v>
      </c>
    </row>
    <row r="27" spans="1:7" x14ac:dyDescent="0.25">
      <c r="A27" s="2" t="s">
        <v>79</v>
      </c>
      <c r="B27" s="13">
        <f>SUMIFS(Total,Account_Manager,A27)</f>
        <v>86080.424799999993</v>
      </c>
      <c r="C27" s="13">
        <f>SUMIFS(Total,Account_Manager,$A27,Order_Year,C$20)</f>
        <v>6351.314800000001</v>
      </c>
      <c r="D27" s="13">
        <f>SUMIFS(Total,Account_Manager,$A27,Order_Year,D$20)</f>
        <v>14097.026299999998</v>
      </c>
      <c r="E27" s="13">
        <f>SUMIFS(Total,Account_Manager,$A27,Order_Year,E$20)</f>
        <v>31907.880899999996</v>
      </c>
      <c r="F27" s="13">
        <f>SUMIFS(Total,Account_Manager,$A27,Order_Year,F$20)</f>
        <v>26818.288</v>
      </c>
    </row>
    <row r="28" spans="1:7" x14ac:dyDescent="0.25">
      <c r="A28" s="2" t="s">
        <v>83</v>
      </c>
      <c r="B28" s="13">
        <f>SUMIFS(Total,Account_Manager,A28)</f>
        <v>55738.247800000005</v>
      </c>
      <c r="C28" s="13">
        <f>SUMIFS(Total,Account_Manager,$A28,Order_Year,C$20)</f>
        <v>5187.7125999999998</v>
      </c>
      <c r="D28" s="13">
        <f>SUMIFS(Total,Account_Manager,$A28,Order_Year,D$20)</f>
        <v>33803.7598</v>
      </c>
      <c r="E28" s="13">
        <f>SUMIFS(Total,Account_Manager,$A28,Order_Year,E$20)</f>
        <v>13366.221600000001</v>
      </c>
      <c r="F28" s="13">
        <f>SUMIFS(Total,Account_Manager,$A28,Order_Year,F$20)</f>
        <v>2722.2123000000001</v>
      </c>
    </row>
    <row r="29" spans="1:7" x14ac:dyDescent="0.25">
      <c r="A29" s="2" t="s">
        <v>92</v>
      </c>
      <c r="B29" s="13">
        <f>SUMIFS(Total,Account_Manager,A29)</f>
        <v>148146.81410000002</v>
      </c>
      <c r="C29" s="13">
        <f>SUMIFS(Total,Account_Manager,$A29,Order_Year,C$20)</f>
        <v>41077.482600000003</v>
      </c>
      <c r="D29" s="13">
        <f>SUMIFS(Total,Account_Manager,$A29,Order_Year,D$20)</f>
        <v>56246.561600000001</v>
      </c>
      <c r="E29" s="13">
        <f>SUMIFS(Total,Account_Manager,$A29,Order_Year,E$20)</f>
        <v>35551.66369999999</v>
      </c>
      <c r="F29" s="13">
        <f>SUMIFS(Total,Account_Manager,$A29,Order_Year,F$20)</f>
        <v>14032.223399999999</v>
      </c>
    </row>
    <row r="30" spans="1:7" x14ac:dyDescent="0.25">
      <c r="A30" s="2" t="s">
        <v>96</v>
      </c>
      <c r="B30" s="13">
        <f>SUMIFS(Total,Account_Manager,A30)</f>
        <v>79645.753599999996</v>
      </c>
      <c r="C30" s="13">
        <f>SUMIFS(Total,Account_Manager,$A30,Order_Year,C$20)</f>
        <v>14278.113600000002</v>
      </c>
      <c r="D30" s="13">
        <f>SUMIFS(Total,Account_Manager,$A30,Order_Year,D$20)</f>
        <v>15766.073200000001</v>
      </c>
      <c r="E30" s="13">
        <f>SUMIFS(Total,Account_Manager,$A30,Order_Year,E$20)</f>
        <v>38901.419900000001</v>
      </c>
      <c r="F30" s="13">
        <f>SUMIFS(Total,Account_Manager,$A30,Order_Year,F$20)</f>
        <v>10683.4869</v>
      </c>
    </row>
    <row r="31" spans="1:7" x14ac:dyDescent="0.25">
      <c r="A31" s="2" t="s">
        <v>102</v>
      </c>
      <c r="B31" s="13">
        <f>SUMIFS(Total,Account_Manager,A31)</f>
        <v>69318.893999999986</v>
      </c>
      <c r="C31" s="13">
        <f>SUMIFS(Total,Account_Manager,$A31,Order_Year,C$20)</f>
        <v>20296.341799999998</v>
      </c>
      <c r="D31" s="13">
        <f>SUMIFS(Total,Account_Manager,$A31,Order_Year,D$20)</f>
        <v>4190.5551000000005</v>
      </c>
      <c r="E31" s="13">
        <f>SUMIFS(Total,Account_Manager,$A31,Order_Year,E$20)</f>
        <v>2993.3495999999991</v>
      </c>
      <c r="F31" s="13">
        <f>SUMIFS(Total,Account_Manager,$A31,Order_Year,F$20)</f>
        <v>41701.218699999998</v>
      </c>
    </row>
    <row r="32" spans="1:7" x14ac:dyDescent="0.25">
      <c r="A32" s="2" t="s">
        <v>124</v>
      </c>
      <c r="B32" s="13">
        <f>SUMIFS(Total,Account_Manager,A32)</f>
        <v>72189.382999999987</v>
      </c>
      <c r="C32" s="13">
        <f>SUMIFS(Total,Account_Manager,$A32,Order_Year,C$20)</f>
        <v>3991.8021999999996</v>
      </c>
      <c r="D32" s="13">
        <f>SUMIFS(Total,Account_Manager,$A32,Order_Year,D$20)</f>
        <v>36284.862799999995</v>
      </c>
      <c r="E32" s="13">
        <f>SUMIFS(Total,Account_Manager,$A32,Order_Year,E$20)</f>
        <v>21313.6908</v>
      </c>
      <c r="F32" s="13">
        <f>SUMIFS(Total,Account_Manager,$A32,Order_Year,F$20)</f>
        <v>10599.0272</v>
      </c>
    </row>
    <row r="33" spans="1:6" x14ac:dyDescent="0.25">
      <c r="A33" s="2" t="s">
        <v>142</v>
      </c>
      <c r="B33" s="13">
        <f>SUMIFS(Total,Account_Manager,A33)</f>
        <v>18350.0468</v>
      </c>
      <c r="C33" s="13">
        <f>SUMIFS(Total,Account_Manager,$A33,Order_Year,C$20)</f>
        <v>538.94219999999996</v>
      </c>
      <c r="D33" s="13">
        <f>SUMIFS(Total,Account_Manager,$A33,Order_Year,D$20)</f>
        <v>3959.5741000000007</v>
      </c>
      <c r="E33" s="13">
        <f>SUMIFS(Total,Account_Manager,$A33,Order_Year,E$20)</f>
        <v>6498.4348000000009</v>
      </c>
      <c r="F33" s="13">
        <f>SUMIFS(Total,Account_Manager,$A33,Order_Year,F$20)</f>
        <v>7353.0956999999999</v>
      </c>
    </row>
    <row r="34" spans="1:6" x14ac:dyDescent="0.25">
      <c r="A34" s="2" t="s">
        <v>153</v>
      </c>
      <c r="B34" s="13">
        <f>SUMIFS(Total,Account_Manager,A34)</f>
        <v>78760.563399999999</v>
      </c>
      <c r="C34" s="13">
        <f>SUMIFS(Total,Account_Manager,$A34,Order_Year,C$20)</f>
        <v>15062.0996</v>
      </c>
      <c r="D34" s="13">
        <f>SUMIFS(Total,Account_Manager,$A34,Order_Year,D$20)</f>
        <v>10097.448199999999</v>
      </c>
      <c r="E34" s="13">
        <f>SUMIFS(Total,Account_Manager,$A34,Order_Year,E$20)</f>
        <v>22104.2487</v>
      </c>
      <c r="F34" s="13">
        <f>SUMIFS(Total,Account_Manager,$A34,Order_Year,F$20)</f>
        <v>31496.766900000002</v>
      </c>
    </row>
    <row r="35" spans="1:6" x14ac:dyDescent="0.25">
      <c r="D35" t="s">
        <v>1882</v>
      </c>
    </row>
    <row r="37" spans="1:6" x14ac:dyDescent="0.25">
      <c r="A37" s="7" t="s">
        <v>1960</v>
      </c>
      <c r="B37" s="11" t="s">
        <v>37</v>
      </c>
      <c r="C37" s="11" t="s">
        <v>20</v>
      </c>
      <c r="D37" s="11" t="s">
        <v>1887</v>
      </c>
      <c r="E37" s="11" t="s">
        <v>1961</v>
      </c>
    </row>
    <row r="38" spans="1:6" x14ac:dyDescent="0.25">
      <c r="A38" s="14">
        <v>2013</v>
      </c>
      <c r="B38" s="10">
        <f>COUNTIFS(State,B$37,Order_Year,$A38)</f>
        <v>138</v>
      </c>
      <c r="C38" s="10">
        <f>COUNTIFS(State,C$37,Order_Year,$A38)</f>
        <v>66</v>
      </c>
      <c r="D38" s="10">
        <f>COUNTIFS(State,D$37,Order_Year,$A38)</f>
        <v>17</v>
      </c>
      <c r="E38" s="10">
        <f>SUMIFS(Total,Order_Year,A38)</f>
        <v>171750.79886199994</v>
      </c>
    </row>
    <row r="39" spans="1:6" x14ac:dyDescent="0.25">
      <c r="A39" s="14">
        <v>2014</v>
      </c>
      <c r="B39" s="10">
        <f>COUNTIFS(State,B$37,Order_Year,$A39)</f>
        <v>147</v>
      </c>
      <c r="C39" s="10">
        <f>COUNTIFS(State,C$37,Order_Year,$A39)</f>
        <v>70</v>
      </c>
      <c r="D39" s="10">
        <f>COUNTIFS(State,D$37,Order_Year,$A39)</f>
        <v>25</v>
      </c>
      <c r="E39" s="10">
        <f>SUMIFS(Total,Order_Year,A39)</f>
        <v>319231.65950000001</v>
      </c>
    </row>
    <row r="40" spans="1:6" x14ac:dyDescent="0.25">
      <c r="A40" s="14">
        <v>2015</v>
      </c>
      <c r="B40" s="10">
        <f>COUNTIFS(State,B$37,Order_Year,$A40)</f>
        <v>162</v>
      </c>
      <c r="C40" s="10">
        <f>COUNTIFS(State,C$37,Order_Year,$A40)</f>
        <v>89</v>
      </c>
      <c r="D40" s="10">
        <f>COUNTIFS(State,D$37,Order_Year,$A40)</f>
        <v>27</v>
      </c>
      <c r="E40" s="10">
        <f>SUMIFS(Total,Order_Year,A40)</f>
        <v>352762.94619999995</v>
      </c>
    </row>
    <row r="41" spans="1:6" x14ac:dyDescent="0.25">
      <c r="A41" s="14">
        <v>2016</v>
      </c>
      <c r="B41" s="10">
        <f>COUNTIFS(State,B$37,Order_Year,$A41)</f>
        <v>181</v>
      </c>
      <c r="C41" s="10">
        <f>COUNTIFS(State,C$37,Order_Year,$A41)</f>
        <v>59</v>
      </c>
      <c r="D41" s="10">
        <f>COUNTIFS(State,D$37,Order_Year,$A41)</f>
        <v>33</v>
      </c>
      <c r="E41" s="10">
        <f>SUMIFS(Total,Order_Year,A41)</f>
        <v>272288.69620000001</v>
      </c>
    </row>
    <row r="42" spans="1:6" x14ac:dyDescent="0.25">
      <c r="A42" s="14">
        <v>2017</v>
      </c>
      <c r="B42" s="10">
        <f>COUNTIFS(State,B$37,Order_Year,$A42)</f>
        <v>18</v>
      </c>
      <c r="C42" s="10">
        <f>COUNTIFS(State,C$37,Order_Year,$A42)</f>
        <v>5</v>
      </c>
      <c r="D42" s="10">
        <f>COUNTIFS(State,D$37,Order_Year,$A42)</f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negative="1" xr2:uid="{8369AB2F-3AAB-4908-ADAC-2F0D53D9EA6A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25</vt:i4>
      </vt:variant>
    </vt:vector>
  </HeadingPairs>
  <TitlesOfParts>
    <vt:vector size="35" baseType="lpstr">
      <vt:lpstr>Sheet1</vt:lpstr>
      <vt:lpstr>Sheet3</vt:lpstr>
      <vt:lpstr>Sheet2</vt:lpstr>
      <vt:lpstr>Sheet4</vt:lpstr>
      <vt:lpstr>Sheet5</vt:lpstr>
      <vt:lpstr>Sheet7</vt:lpstr>
      <vt:lpstr>Orders</vt:lpstr>
      <vt:lpstr>Sheet6</vt:lpstr>
      <vt:lpstr>Sales Dash</vt:lpstr>
      <vt:lpstr>Sheet8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USER</cp:lastModifiedBy>
  <dcterms:created xsi:type="dcterms:W3CDTF">2017-05-01T13:03:22Z</dcterms:created>
  <dcterms:modified xsi:type="dcterms:W3CDTF">2024-09-04T05:48:10Z</dcterms:modified>
</cp:coreProperties>
</file>