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arSyaFad_Files\My Files\sekolah\SMA\MAN 5 Jakarta\Tugas\Informatika\Excel\"/>
    </mc:Choice>
  </mc:AlternateContent>
  <xr:revisionPtr revIDLastSave="0" documentId="13_ncr:1_{26AAC3A7-F0C5-4572-B19B-CF118CFC6F4E}" xr6:coauthVersionLast="47" xr6:coauthVersionMax="47" xr10:uidLastSave="{00000000-0000-0000-0000-000000000000}"/>
  <bookViews>
    <workbookView xWindow="-108" yWindow="-108" windowWidth="23256" windowHeight="12456" xr2:uid="{E0179A45-2A9F-4F9E-87C4-6219DA96339C}"/>
  </bookViews>
  <sheets>
    <sheet name="daftar_gaji" sheetId="1" r:id="rId1"/>
    <sheet name="harga_kredit" sheetId="2" r:id="rId2"/>
    <sheet name="harga_computer" sheetId="3" r:id="rId3"/>
    <sheet name="toko_buah" sheetId="4" r:id="rId4"/>
    <sheet name="toko_buku" sheetId="5" r:id="rId5"/>
    <sheet name="toko_kelonton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5" l="1" a="1"/>
  <c r="G8" i="5" s="1"/>
  <c r="F5" i="6"/>
  <c r="F6" i="6"/>
  <c r="F7" i="6"/>
  <c r="F8" i="6"/>
  <c r="F4" i="6"/>
  <c r="F11" i="6" s="1"/>
  <c r="F9" i="4"/>
  <c r="G9" i="4"/>
  <c r="E12" i="5"/>
  <c r="E13" i="5"/>
  <c r="E11" i="5"/>
  <c r="E5" i="5"/>
  <c r="E6" i="5"/>
  <c r="E7" i="5"/>
  <c r="E8" i="5"/>
  <c r="E9" i="5"/>
  <c r="E10" i="5"/>
  <c r="E4" i="5"/>
  <c r="G5" i="4"/>
  <c r="G6" i="4"/>
  <c r="G7" i="4"/>
  <c r="G8" i="4"/>
  <c r="G4" i="4"/>
  <c r="F5" i="4"/>
  <c r="F6" i="4"/>
  <c r="F7" i="4"/>
  <c r="F8" i="4"/>
  <c r="F4" i="4"/>
  <c r="J6" i="3"/>
  <c r="K6" i="3"/>
  <c r="L6" i="3"/>
  <c r="J7" i="3"/>
  <c r="K7" i="3"/>
  <c r="L7" i="3"/>
  <c r="J8" i="3"/>
  <c r="K8" i="3"/>
  <c r="L8" i="3"/>
  <c r="J9" i="3"/>
  <c r="K9" i="3"/>
  <c r="L9" i="3"/>
  <c r="J10" i="3"/>
  <c r="K10" i="3"/>
  <c r="L10" i="3"/>
  <c r="J11" i="3"/>
  <c r="K11" i="3"/>
  <c r="L11" i="3"/>
  <c r="J12" i="3"/>
  <c r="K12" i="3"/>
  <c r="L12" i="3"/>
  <c r="J13" i="3"/>
  <c r="K13" i="3"/>
  <c r="L13" i="3"/>
  <c r="J14" i="3"/>
  <c r="K14" i="3"/>
  <c r="L14" i="3"/>
  <c r="L5" i="3"/>
  <c r="K5" i="3"/>
  <c r="J5" i="3"/>
  <c r="G6" i="3"/>
  <c r="H6" i="3"/>
  <c r="I6" i="3"/>
  <c r="G7" i="3"/>
  <c r="H7" i="3"/>
  <c r="I7" i="3"/>
  <c r="G8" i="3"/>
  <c r="H8" i="3"/>
  <c r="I8" i="3"/>
  <c r="G9" i="3"/>
  <c r="H9" i="3"/>
  <c r="I9" i="3"/>
  <c r="G10" i="3"/>
  <c r="H10" i="3"/>
  <c r="I10" i="3"/>
  <c r="G11" i="3"/>
  <c r="H11" i="3"/>
  <c r="I11" i="3"/>
  <c r="G12" i="3"/>
  <c r="H12" i="3"/>
  <c r="I12" i="3"/>
  <c r="G13" i="3"/>
  <c r="H13" i="3"/>
  <c r="I13" i="3"/>
  <c r="G14" i="3"/>
  <c r="H14" i="3"/>
  <c r="I14" i="3"/>
  <c r="I5" i="3"/>
  <c r="H5" i="3"/>
  <c r="G5" i="3"/>
  <c r="D6" i="3"/>
  <c r="E6" i="3"/>
  <c r="F6" i="3"/>
  <c r="D7" i="3"/>
  <c r="E7" i="3"/>
  <c r="F7" i="3"/>
  <c r="D8" i="3"/>
  <c r="E8" i="3"/>
  <c r="F8" i="3"/>
  <c r="D9" i="3"/>
  <c r="E9" i="3"/>
  <c r="F9" i="3"/>
  <c r="D10" i="3"/>
  <c r="E10" i="3"/>
  <c r="F10" i="3"/>
  <c r="D11" i="3"/>
  <c r="E11" i="3"/>
  <c r="F11" i="3"/>
  <c r="D12" i="3"/>
  <c r="E12" i="3"/>
  <c r="F12" i="3"/>
  <c r="D13" i="3"/>
  <c r="E13" i="3"/>
  <c r="F13" i="3"/>
  <c r="D14" i="3"/>
  <c r="E14" i="3"/>
  <c r="F14" i="3"/>
  <c r="F5" i="3"/>
  <c r="E5" i="3"/>
  <c r="D5" i="3"/>
  <c r="H9" i="2"/>
  <c r="I9" i="2"/>
  <c r="J9" i="2"/>
  <c r="K9" i="2"/>
  <c r="L9" i="2" s="1"/>
  <c r="H13" i="2"/>
  <c r="I13" i="2"/>
  <c r="J13" i="2"/>
  <c r="K13" i="2"/>
  <c r="L13" i="2" s="1"/>
  <c r="D5" i="2"/>
  <c r="E5" i="2"/>
  <c r="F5" i="2"/>
  <c r="H5" i="2" s="1"/>
  <c r="D6" i="2"/>
  <c r="E6" i="2"/>
  <c r="F6" i="2"/>
  <c r="H6" i="2" s="1"/>
  <c r="I6" i="2" s="1"/>
  <c r="J6" i="2" s="1"/>
  <c r="K6" i="2" s="1"/>
  <c r="D7" i="2"/>
  <c r="E7" i="2"/>
  <c r="F7" i="2"/>
  <c r="H7" i="2" s="1"/>
  <c r="D8" i="2"/>
  <c r="F8" i="2" s="1"/>
  <c r="E8" i="2"/>
  <c r="D9" i="2"/>
  <c r="E9" i="2"/>
  <c r="F9" i="2"/>
  <c r="D10" i="2"/>
  <c r="E10" i="2"/>
  <c r="F10" i="2"/>
  <c r="H10" i="2" s="1"/>
  <c r="D11" i="2"/>
  <c r="E11" i="2"/>
  <c r="F11" i="2"/>
  <c r="H11" i="2" s="1"/>
  <c r="D12" i="2"/>
  <c r="F12" i="2" s="1"/>
  <c r="E12" i="2"/>
  <c r="D13" i="2"/>
  <c r="E13" i="2"/>
  <c r="F13" i="2"/>
  <c r="F4" i="2"/>
  <c r="E4" i="2"/>
  <c r="D4" i="2"/>
  <c r="E6" i="1"/>
  <c r="F6" i="1"/>
  <c r="E7" i="1"/>
  <c r="F7" i="1"/>
  <c r="G7" i="1" s="1"/>
  <c r="E8" i="1"/>
  <c r="F8" i="1"/>
  <c r="E9" i="1"/>
  <c r="F9" i="1"/>
  <c r="E10" i="1"/>
  <c r="F10" i="1"/>
  <c r="G10" i="1"/>
  <c r="H10" i="1"/>
  <c r="E11" i="1"/>
  <c r="F11" i="1"/>
  <c r="G11" i="1"/>
  <c r="H11" i="1" s="1"/>
  <c r="E12" i="1"/>
  <c r="F12" i="1"/>
  <c r="G12" i="1" s="1"/>
  <c r="H12" i="1" s="1"/>
  <c r="I12" i="1" s="1"/>
  <c r="E13" i="1"/>
  <c r="F13" i="1"/>
  <c r="E14" i="1"/>
  <c r="F14" i="1"/>
  <c r="F5" i="1"/>
  <c r="E5" i="1"/>
  <c r="G5" i="1" s="1"/>
  <c r="A5" i="1" a="1"/>
  <c r="A5" i="1" s="1"/>
  <c r="H4" i="5" l="1"/>
  <c r="G4" i="5" s="1"/>
  <c r="G5" i="5"/>
  <c r="G6" i="5"/>
  <c r="G7" i="5"/>
  <c r="F9" i="6"/>
  <c r="F10" i="6"/>
  <c r="H8" i="2"/>
  <c r="I8" i="2"/>
  <c r="J8" i="2" s="1"/>
  <c r="K8" i="2" s="1"/>
  <c r="H12" i="2"/>
  <c r="I12" i="2"/>
  <c r="J12" i="2" s="1"/>
  <c r="K12" i="2"/>
  <c r="L6" i="2"/>
  <c r="M6" i="2"/>
  <c r="K10" i="2"/>
  <c r="H4" i="2"/>
  <c r="I4" i="2" s="1"/>
  <c r="J4" i="2" s="1"/>
  <c r="K4" i="2" s="1"/>
  <c r="I11" i="2"/>
  <c r="J11" i="2" s="1"/>
  <c r="K11" i="2" s="1"/>
  <c r="I10" i="2"/>
  <c r="J10" i="2" s="1"/>
  <c r="M13" i="2"/>
  <c r="M9" i="2"/>
  <c r="I7" i="2"/>
  <c r="J7" i="2" s="1"/>
  <c r="K7" i="2" s="1"/>
  <c r="I5" i="2"/>
  <c r="J5" i="2" s="1"/>
  <c r="K5" i="2" s="1"/>
  <c r="L8" i="2"/>
  <c r="M8" i="2"/>
  <c r="G6" i="1"/>
  <c r="H6" i="1"/>
  <c r="I6" i="1" s="1"/>
  <c r="H5" i="1"/>
  <c r="I5" i="1" s="1"/>
  <c r="G14" i="1"/>
  <c r="H14" i="1" s="1"/>
  <c r="I14" i="1" s="1"/>
  <c r="G13" i="1"/>
  <c r="H13" i="1" s="1"/>
  <c r="G8" i="1"/>
  <c r="H8" i="1" s="1"/>
  <c r="I8" i="1" s="1"/>
  <c r="G9" i="1"/>
  <c r="H9" i="1" s="1"/>
  <c r="I10" i="1"/>
  <c r="I11" i="1"/>
  <c r="H7" i="1"/>
  <c r="I7" i="1"/>
  <c r="M4" i="2" l="1"/>
  <c r="L4" i="2"/>
  <c r="L5" i="2"/>
  <c r="M5" i="2"/>
  <c r="L7" i="2"/>
  <c r="M7" i="2"/>
  <c r="L11" i="2"/>
  <c r="M11" i="2"/>
  <c r="L10" i="2"/>
  <c r="M10" i="2"/>
  <c r="L12" i="2"/>
  <c r="M12" i="2"/>
  <c r="I9" i="1"/>
  <c r="I13" i="1"/>
  <c r="I17" i="1" s="1"/>
  <c r="I15" i="1" l="1"/>
  <c r="I16" i="1" s="1"/>
  <c r="I1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<sst xmlns="http://schemas.openxmlformats.org/spreadsheetml/2006/main" count="131" uniqueCount="118">
  <si>
    <t>Daftar Gaji Karyawan</t>
  </si>
  <si>
    <t>Tahun 2024 / 2025</t>
  </si>
  <si>
    <t>No.</t>
  </si>
  <si>
    <t>Nama Karyawan</t>
  </si>
  <si>
    <t>Fathir</t>
  </si>
  <si>
    <t>Suryono</t>
  </si>
  <si>
    <t>Pramudya</t>
  </si>
  <si>
    <t>Vicky</t>
  </si>
  <si>
    <t>Daffa</t>
  </si>
  <si>
    <t>Adilla</t>
  </si>
  <si>
    <t>Alfarisi</t>
  </si>
  <si>
    <t>Jam Lembur</t>
  </si>
  <si>
    <t>Jam kerja</t>
  </si>
  <si>
    <t>Upah Kerja Kotor</t>
  </si>
  <si>
    <t>Upah Lembur</t>
  </si>
  <si>
    <t>Total Upah</t>
  </si>
  <si>
    <t>Pajak</t>
  </si>
  <si>
    <t>Total Gaji Bersih</t>
  </si>
  <si>
    <t>Gaisya</t>
  </si>
  <si>
    <t>Meizza</t>
  </si>
  <si>
    <t>Hilwa</t>
  </si>
  <si>
    <t>Total Gaji Seluruh Karwayan</t>
  </si>
  <si>
    <t>Rata-Rata Gaji Seluruh Karwayan</t>
  </si>
  <si>
    <t>Gaji Tertinggi Seluruh Karyawan</t>
  </si>
  <si>
    <t>Gaji Terendah Seluruh Karyawan</t>
  </si>
  <si>
    <t>No</t>
  </si>
  <si>
    <t>Merek Motor</t>
  </si>
  <si>
    <t>Harga Jual Off TR</t>
  </si>
  <si>
    <t>Biaya BBN 10%</t>
  </si>
  <si>
    <t>PPN &amp; ADM 8%</t>
  </si>
  <si>
    <t>Lama Kredit (Bulan)</t>
  </si>
  <si>
    <t>Uang Muka 20%</t>
  </si>
  <si>
    <t>Sisa Harga</t>
  </si>
  <si>
    <t>Bunga 1% Per Bulan</t>
  </si>
  <si>
    <t>Total Harga Kredit</t>
  </si>
  <si>
    <t>Biaya Angsuran Per Bulan</t>
  </si>
  <si>
    <t>Selisih Harga C &amp; K</t>
  </si>
  <si>
    <t>Honda Legenda</t>
  </si>
  <si>
    <t>Honda Supra V</t>
  </si>
  <si>
    <t>Honda Supra</t>
  </si>
  <si>
    <t>Honda Supra X</t>
  </si>
  <si>
    <t>Honda Kharisma</t>
  </si>
  <si>
    <t>Honda Kirana</t>
  </si>
  <si>
    <t>Honda Tiger 2000</t>
  </si>
  <si>
    <t>Honda Mega Pro</t>
  </si>
  <si>
    <t>Honda GL Max</t>
  </si>
  <si>
    <t>Honda Nova Sonic</t>
  </si>
  <si>
    <t>Harga Cash      ( On TR )</t>
  </si>
  <si>
    <t>Perhitungan Harga Kredit Motor Honda</t>
  </si>
  <si>
    <t>PT. FarSyaFad Motors</t>
  </si>
  <si>
    <r>
      <t xml:space="preserve">FarSyaFad CORP </t>
    </r>
    <r>
      <rPr>
        <b/>
        <sz val="12"/>
        <color theme="1"/>
        <rFont val="Lexend"/>
      </rPr>
      <t>Inc.</t>
    </r>
  </si>
  <si>
    <t>FarSyaFad Corp. 2024  |  All Right Reserved</t>
  </si>
  <si>
    <t>Jenis Komputer</t>
  </si>
  <si>
    <t>Harga Cash Satuan</t>
  </si>
  <si>
    <t>Angsuran 12 Bulan</t>
  </si>
  <si>
    <t>Biaya Per Bulan</t>
  </si>
  <si>
    <t>Bunga 5%</t>
  </si>
  <si>
    <t>Bayar Per Bulan</t>
  </si>
  <si>
    <t>Angsuran 24 Bulan</t>
  </si>
  <si>
    <t>Angsuran 36 Bulan</t>
  </si>
  <si>
    <t>Pentium 1 - 200 Mhz</t>
  </si>
  <si>
    <t>Pentium 1 - 233 Mhz</t>
  </si>
  <si>
    <t>Pentium 2 - 300 Mhz</t>
  </si>
  <si>
    <t>Pentium 2 - 500 Mhz</t>
  </si>
  <si>
    <t>Pentium 2 - 600 Mhz</t>
  </si>
  <si>
    <t>Pentium 3 - 800 Mhz</t>
  </si>
  <si>
    <t>Pentium 3 - 900 Mhz</t>
  </si>
  <si>
    <t>Pentium 4 - 1000 Mhz</t>
  </si>
  <si>
    <t>Pentium 4 - 1100 Mhz</t>
  </si>
  <si>
    <t>Pentium 4 - 1200 Mhz</t>
  </si>
  <si>
    <t>Bunga 10%</t>
  </si>
  <si>
    <t>Bunga 15%</t>
  </si>
  <si>
    <t>Daftar Harga Kredit Komputer</t>
  </si>
  <si>
    <t>PT. FarSyaFad Tech</t>
  </si>
  <si>
    <t>Jenis Buah</t>
  </si>
  <si>
    <t>Harga</t>
  </si>
  <si>
    <t>Kuantitas</t>
  </si>
  <si>
    <t>Semangka</t>
  </si>
  <si>
    <t>Nanas</t>
  </si>
  <si>
    <t>Apel</t>
  </si>
  <si>
    <t>Mangga</t>
  </si>
  <si>
    <t>Durian</t>
  </si>
  <si>
    <t>Terjual Per Hari</t>
  </si>
  <si>
    <t>Pendapatan Harian</t>
  </si>
  <si>
    <t>Pendapatan Keseluruhan</t>
  </si>
  <si>
    <t>Toko Buah FarSyaFad</t>
  </si>
  <si>
    <t>Menjual Aneka Buah-Buahan Segar &amp; Baru</t>
  </si>
  <si>
    <t>Judul Buku</t>
  </si>
  <si>
    <t>IPA</t>
  </si>
  <si>
    <t>Jumlah Terjual</t>
  </si>
  <si>
    <t>Penjualan Bulanan</t>
  </si>
  <si>
    <t>IPS</t>
  </si>
  <si>
    <t>Informatika</t>
  </si>
  <si>
    <t>Fisika</t>
  </si>
  <si>
    <t>Kimia</t>
  </si>
  <si>
    <t>Ekonomi</t>
  </si>
  <si>
    <t>Geografi</t>
  </si>
  <si>
    <t>Penjualan Tertinggi</t>
  </si>
  <si>
    <t>Penjualan Terendah</t>
  </si>
  <si>
    <t>Rata-Rata Penjualan</t>
  </si>
  <si>
    <t>Total Pendapatan Per Kategori</t>
  </si>
  <si>
    <t>Toko Buku FarSyaFad</t>
  </si>
  <si>
    <t>Menjual Buku Motivasi &amp; Tips</t>
  </si>
  <si>
    <t>Top 5 Buku Terlaris</t>
  </si>
  <si>
    <t>Nama Produk</t>
  </si>
  <si>
    <t>Harga Satuan</t>
  </si>
  <si>
    <t>Total Penjualan</t>
  </si>
  <si>
    <t>Penjualan Selama 1 Bulan</t>
  </si>
  <si>
    <t>Beras</t>
  </si>
  <si>
    <t>Chiki</t>
  </si>
  <si>
    <t>Minyak</t>
  </si>
  <si>
    <t>Kecap</t>
  </si>
  <si>
    <t>Cabai</t>
  </si>
  <si>
    <t>Total Penjualan Bulanan</t>
  </si>
  <si>
    <t>Produk Terlaris</t>
  </si>
  <si>
    <t>Produk Sedikit Terjual</t>
  </si>
  <si>
    <t>Toko Kelontong FarSyaFad</t>
  </si>
  <si>
    <t>Menjual Aneka Makanan Dan Minuman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</si>
</sst>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p&quot;* #,##0.00_-;\-&quot;Rp&quot;* #,##0.00_-;_-&quot;Rp&quot;* &quot;-&quot;??_-;_-@_-"/>
    <numFmt numFmtId="164" formatCode="_-[$Rp-3809]* #,##0.00_-;\-[$Rp-3809]* #,##0.00_-;_-[$Rp-3809]* &quot;-&quot;??_-;_-@_-"/>
    <numFmt numFmtId="165" formatCode="General&quot; kg&quot;"/>
  </numFmts>
  <fonts count="11">
    <font>
      <sz val="10"/>
      <color theme="1"/>
      <name val="Calibri"/>
      <family val="2"/>
      <scheme val="minor"/>
    </font>
    <font>
      <b/>
      <sz val="20"/>
      <color theme="1"/>
      <name val="Lexend"/>
    </font>
    <font>
      <sz val="15"/>
      <color theme="1"/>
      <name val="Calibri"/>
      <family val="2"/>
      <scheme val="minor"/>
    </font>
    <font>
      <sz val="10"/>
      <color theme="1"/>
      <name val="Bahnschrift"/>
      <family val="2"/>
    </font>
    <font>
      <sz val="11"/>
      <color theme="1"/>
      <name val="Calibri"/>
      <family val="2"/>
      <scheme val="minor"/>
    </font>
    <font>
      <b/>
      <sz val="12"/>
      <color theme="1"/>
      <name val="Lexend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9" fillId="0" borderId="0" applyFont="0" applyFill="0" applyBorder="0" applyAlignment="0" applyProtection="0"/>
  </cellStyleXfs>
  <cellXfs count="89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7" borderId="1" xfId="0" applyNumberFormat="1" applyFill="1" applyBorder="1"/>
    <xf numFmtId="164" fontId="0" fillId="7" borderId="1" xfId="0" applyNumberFormat="1" applyFill="1" applyBorder="1" applyAlignment="1">
      <alignment horizontal="center" vertical="center"/>
    </xf>
    <xf numFmtId="0" fontId="0" fillId="0" borderId="1" xfId="0" applyBorder="1"/>
    <xf numFmtId="164" fontId="0" fillId="7" borderId="4" xfId="0" applyNumberFormat="1" applyFill="1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6" fillId="0" borderId="0" xfId="0" applyFont="1"/>
    <xf numFmtId="0" fontId="7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8" borderId="1" xfId="0" applyFill="1" applyBorder="1"/>
    <xf numFmtId="0" fontId="0" fillId="9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4" fillId="6" borderId="5" xfId="0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0" fontId="4" fillId="6" borderId="7" xfId="0" applyFont="1" applyFill="1" applyBorder="1" applyAlignment="1">
      <alignment horizontal="left"/>
    </xf>
    <xf numFmtId="0" fontId="4" fillId="6" borderId="15" xfId="0" applyFont="1" applyFill="1" applyBorder="1" applyAlignment="1">
      <alignment horizontal="left"/>
    </xf>
    <xf numFmtId="0" fontId="4" fillId="6" borderId="16" xfId="0" applyFont="1" applyFill="1" applyBorder="1" applyAlignment="1">
      <alignment horizontal="left"/>
    </xf>
    <xf numFmtId="0" fontId="4" fillId="6" borderId="17" xfId="0" applyFont="1" applyFill="1" applyBorder="1" applyAlignment="1">
      <alignment horizontal="left"/>
    </xf>
    <xf numFmtId="0" fontId="1" fillId="5" borderId="9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5" borderId="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8" fillId="5" borderId="9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1" xfId="0" applyFill="1" applyBorder="1" applyAlignment="1">
      <alignment horizontal="center"/>
    </xf>
    <xf numFmtId="0" fontId="6" fillId="2" borderId="1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44" fontId="0" fillId="0" borderId="1" xfId="0" applyNumberFormat="1" applyBorder="1" applyAlignment="1">
      <alignment vertical="center"/>
    </xf>
    <xf numFmtId="4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Border="1"/>
    <xf numFmtId="0" fontId="0" fillId="0" borderId="11" xfId="0" applyBorder="1" applyAlignment="1">
      <alignment horizontal="center" vertical="center"/>
    </xf>
    <xf numFmtId="0" fontId="10" fillId="5" borderId="9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5" borderId="10" xfId="0" applyFont="1" applyFill="1" applyBorder="1" applyAlignment="1">
      <alignment horizontal="center"/>
    </xf>
    <xf numFmtId="44" fontId="0" fillId="4" borderId="1" xfId="1" applyFont="1" applyFill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64" fontId="0" fillId="4" borderId="1" xfId="0" applyNumberFormat="1" applyFill="1" applyBorder="1"/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44" fontId="0" fillId="12" borderId="1" xfId="1" applyFont="1" applyFill="1" applyBorder="1" applyAlignment="1">
      <alignment horizontal="center" vertical="center"/>
    </xf>
    <xf numFmtId="44" fontId="0" fillId="12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Total Upah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daftar_gaji!$G$5:$G$14</c:f>
              <c:numCache>
                <c:formatCode>_-[$Rp-3809]* #,##0.00_-;\-[$Rp-3809]* #,##0.00_-;_-[$Rp-3809]* "-"??_-;_-@_-</c:formatCode>
                <c:ptCount val="10"/>
                <c:pt idx="0">
                  <c:v>23250000</c:v>
                </c:pt>
                <c:pt idx="1">
                  <c:v>25150000</c:v>
                </c:pt>
                <c:pt idx="2">
                  <c:v>13450000</c:v>
                </c:pt>
                <c:pt idx="3">
                  <c:v>28300000</c:v>
                </c:pt>
                <c:pt idx="4">
                  <c:v>19800000</c:v>
                </c:pt>
                <c:pt idx="5">
                  <c:v>19500000</c:v>
                </c:pt>
                <c:pt idx="6">
                  <c:v>36050000</c:v>
                </c:pt>
                <c:pt idx="7">
                  <c:v>36300000</c:v>
                </c:pt>
                <c:pt idx="8">
                  <c:v>21400000</c:v>
                </c:pt>
                <c:pt idx="9">
                  <c:v>17550000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19-47B6-949D-A55CDB3C4F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57467072"/>
        <c:axId val="2057468512"/>
      </c:lineChart>
      <c:catAx>
        <c:axId val="2057467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68512"/>
        <c:crosses val="autoZero"/>
        <c:auto val="1"/>
        <c:lblAlgn val="ctr"/>
        <c:lblOffset val="100"/>
        <c:noMultiLvlLbl val="0"/>
      </c:catAx>
      <c:valAx>
        <c:axId val="2057468512"/>
        <c:scaling>
          <c:orientation val="minMax"/>
        </c:scaling>
        <c:delete val="0"/>
        <c:axPos val="l"/>
        <c:numFmt formatCode="_-[$Rp-3809]* #,##0.00_-;\-[$Rp-3809]* #,##0.00_-;_-[$Rp-3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67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Total Pajak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daftar_gaji!$H$5:$H$14</c:f>
              <c:numCache>
                <c:formatCode>_-[$Rp-3809]* #,##0.00_-;\-[$Rp-3809]* #,##0.00_-;_-[$Rp-3809]* "-"??_-;_-@_-</c:formatCode>
                <c:ptCount val="10"/>
                <c:pt idx="0">
                  <c:v>3487500</c:v>
                </c:pt>
                <c:pt idx="1">
                  <c:v>3772500</c:v>
                </c:pt>
                <c:pt idx="2">
                  <c:v>2017500</c:v>
                </c:pt>
                <c:pt idx="3">
                  <c:v>4245000</c:v>
                </c:pt>
                <c:pt idx="4">
                  <c:v>2970000</c:v>
                </c:pt>
                <c:pt idx="5">
                  <c:v>2925000</c:v>
                </c:pt>
                <c:pt idx="6">
                  <c:v>5407500</c:v>
                </c:pt>
                <c:pt idx="7">
                  <c:v>5445000</c:v>
                </c:pt>
                <c:pt idx="8">
                  <c:v>3210000</c:v>
                </c:pt>
                <c:pt idx="9">
                  <c:v>2632500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7E-4D68-A2AD-3671A6F5A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40922160"/>
        <c:axId val="40921680"/>
      </c:lineChart>
      <c:catAx>
        <c:axId val="4092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1680"/>
        <c:crosses val="autoZero"/>
        <c:auto val="1"/>
        <c:lblAlgn val="ctr"/>
        <c:lblOffset val="100"/>
        <c:noMultiLvlLbl val="0"/>
      </c:catAx>
      <c:valAx>
        <c:axId val="40921680"/>
        <c:scaling>
          <c:orientation val="minMax"/>
        </c:scaling>
        <c:delete val="0"/>
        <c:axPos val="l"/>
        <c:numFmt formatCode="_-[$Rp-3809]* #,##0.00_-;\-[$Rp-3809]* #,##0.00_-;_-[$Rp-3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22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Total Gaji Bersih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daftar_gaji!$I$5:$I$14</c:f>
              <c:numCache>
                <c:formatCode>_-[$Rp-3809]* #,##0.00_-;\-[$Rp-3809]* #,##0.00_-;_-[$Rp-3809]* "-"??_-;_-@_-</c:formatCode>
                <c:ptCount val="10"/>
                <c:pt idx="0">
                  <c:v>19762500</c:v>
                </c:pt>
                <c:pt idx="1">
                  <c:v>21377500</c:v>
                </c:pt>
                <c:pt idx="2">
                  <c:v>11432500</c:v>
                </c:pt>
                <c:pt idx="3">
                  <c:v>24055000</c:v>
                </c:pt>
                <c:pt idx="4">
                  <c:v>16830000</c:v>
                </c:pt>
                <c:pt idx="5">
                  <c:v>16575000</c:v>
                </c:pt>
                <c:pt idx="6">
                  <c:v>30642500</c:v>
                </c:pt>
                <c:pt idx="7">
                  <c:v>30855000</c:v>
                </c:pt>
                <c:pt idx="8">
                  <c:v>18190000</c:v>
                </c:pt>
                <c:pt idx="9">
                  <c:v>14917500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29-4D8F-BDF7-9DA2E9F2F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2056853872"/>
        <c:axId val="104565280"/>
      </c:lineChart>
      <c:catAx>
        <c:axId val="205685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65280"/>
        <c:crosses val="autoZero"/>
        <c:auto val="1"/>
        <c:lblAlgn val="ctr"/>
        <c:lblOffset val="100"/>
        <c:noMultiLvlLbl val="0"/>
      </c:catAx>
      <c:valAx>
        <c:axId val="104565280"/>
        <c:scaling>
          <c:orientation val="minMax"/>
        </c:scaling>
        <c:delete val="0"/>
        <c:axPos val="l"/>
        <c:numFmt formatCode="_-[$Rp-3809]* #,##0.00_-;\-[$Rp-3809]* #,##0.00_-;_-[$Rp-3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853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Harga AWal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harga_kredit!$C$4:$C$13</c:f>
              <c:numCache>
                <c:formatCode>General</c:formatCode>
                <c:ptCount val="10"/>
                <c:pt idx="0">
                  <c:v>8000000</c:v>
                </c:pt>
                <c:pt idx="1">
                  <c:v>9000000</c:v>
                </c:pt>
                <c:pt idx="2">
                  <c:v>10000000</c:v>
                </c:pt>
                <c:pt idx="3">
                  <c:v>11000000</c:v>
                </c:pt>
                <c:pt idx="4">
                  <c:v>12000000</c:v>
                </c:pt>
                <c:pt idx="5">
                  <c:v>10500000</c:v>
                </c:pt>
                <c:pt idx="6">
                  <c:v>18000000</c:v>
                </c:pt>
                <c:pt idx="7">
                  <c:v>12000000</c:v>
                </c:pt>
                <c:pt idx="8">
                  <c:v>11500000</c:v>
                </c:pt>
                <c:pt idx="9">
                  <c:v>17000000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02-4CBE-960B-130C3C060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11168"/>
        <c:axId val="442308288"/>
      </c:scatterChart>
      <c:valAx>
        <c:axId val="44231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08288"/>
        <c:crosses val="autoZero"/>
        <c:crossBetween val="midCat"/>
      </c:valAx>
      <c:valAx>
        <c:axId val="44230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11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Harga jual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harga_kredit!$F$4:$F$13</c:f>
              <c:numCache>
                <c:formatCode>General</c:formatCode>
                <c:ptCount val="10"/>
                <c:pt idx="0">
                  <c:v>9440000</c:v>
                </c:pt>
                <c:pt idx="1">
                  <c:v>10620000</c:v>
                </c:pt>
                <c:pt idx="2">
                  <c:v>11800000</c:v>
                </c:pt>
                <c:pt idx="3">
                  <c:v>12980000</c:v>
                </c:pt>
                <c:pt idx="4">
                  <c:v>14160000</c:v>
                </c:pt>
                <c:pt idx="5">
                  <c:v>12390000</c:v>
                </c:pt>
                <c:pt idx="6">
                  <c:v>21240000</c:v>
                </c:pt>
                <c:pt idx="7">
                  <c:v>14160000</c:v>
                </c:pt>
                <c:pt idx="8">
                  <c:v>13570000</c:v>
                </c:pt>
                <c:pt idx="9">
                  <c:v>20060000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8-450F-B295-64EB2E50AB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3460848"/>
        <c:axId val="583462768"/>
      </c:scatterChart>
      <c:valAx>
        <c:axId val="58346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62768"/>
        <c:crosses val="autoZero"/>
        <c:crossBetween val="midCat"/>
      </c:valAx>
      <c:valAx>
        <c:axId val="58346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46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Harga</a:t>
            </a:r>
            <a:r>
              <a:rPr lang="en-ID" baseline="0"/>
              <a:t> kredit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646981627296588"/>
          <c:y val="0.20050925925925925"/>
          <c:w val="0.81419685039370082"/>
          <c:h val="0.71523950131233593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harga_kredit!$K$4:$K$13</c:f>
              <c:numCache>
                <c:formatCode>General</c:formatCode>
                <c:ptCount val="10"/>
                <c:pt idx="0">
                  <c:v>11252480</c:v>
                </c:pt>
                <c:pt idx="1">
                  <c:v>11639520</c:v>
                </c:pt>
                <c:pt idx="2">
                  <c:v>12932800</c:v>
                </c:pt>
                <c:pt idx="3">
                  <c:v>14226080</c:v>
                </c:pt>
                <c:pt idx="4">
                  <c:v>16878720</c:v>
                </c:pt>
                <c:pt idx="5">
                  <c:v>13579440</c:v>
                </c:pt>
                <c:pt idx="6">
                  <c:v>27357120</c:v>
                </c:pt>
                <c:pt idx="7">
                  <c:v>18238080</c:v>
                </c:pt>
                <c:pt idx="8">
                  <c:v>16175440</c:v>
                </c:pt>
                <c:pt idx="9">
                  <c:v>25837280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5E-4E54-8E6F-E84AE10A3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259008"/>
        <c:axId val="480259488"/>
      </c:scatterChart>
      <c:valAx>
        <c:axId val="48025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59488"/>
        <c:crosses val="autoZero"/>
        <c:crossBetween val="midCat"/>
      </c:valAx>
      <c:valAx>
        <c:axId val="48025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25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Bunga 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harga_computer!$E$5:$E$14</c:f>
              <c:numCache>
                <c:formatCode>General</c:formatCode>
                <c:ptCount val="10"/>
                <c:pt idx="0">
                  <c:v>112500</c:v>
                </c:pt>
                <c:pt idx="1">
                  <c:v>125000</c:v>
                </c:pt>
                <c:pt idx="2">
                  <c:v>150000</c:v>
                </c:pt>
                <c:pt idx="3">
                  <c:v>162500</c:v>
                </c:pt>
                <c:pt idx="4">
                  <c:v>175000</c:v>
                </c:pt>
                <c:pt idx="5">
                  <c:v>200000</c:v>
                </c:pt>
                <c:pt idx="6">
                  <c:v>225000</c:v>
                </c:pt>
                <c:pt idx="7">
                  <c:v>250000</c:v>
                </c:pt>
                <c:pt idx="8">
                  <c:v>275000</c:v>
                </c:pt>
                <c:pt idx="9">
                  <c:v>300000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40-4431-909D-A7DE15F0B8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307328"/>
        <c:axId val="442309248"/>
      </c:scatterChart>
      <c:valAx>
        <c:axId val="44230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09248"/>
        <c:crosses val="autoZero"/>
        <c:crossBetween val="midCat"/>
      </c:valAx>
      <c:valAx>
        <c:axId val="44230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0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Bunga</a:t>
            </a:r>
            <a:r>
              <a:rPr lang="en-ID" baseline="0"/>
              <a:t> 10%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harga_computer!$H$5:$H$14</c:f>
              <c:numCache>
                <c:formatCode>General</c:formatCode>
                <c:ptCount val="10"/>
                <c:pt idx="0">
                  <c:v>225000</c:v>
                </c:pt>
                <c:pt idx="1">
                  <c:v>250000</c:v>
                </c:pt>
                <c:pt idx="2">
                  <c:v>300000</c:v>
                </c:pt>
                <c:pt idx="3">
                  <c:v>325000</c:v>
                </c:pt>
                <c:pt idx="4">
                  <c:v>350000</c:v>
                </c:pt>
                <c:pt idx="5">
                  <c:v>400000</c:v>
                </c:pt>
                <c:pt idx="6">
                  <c:v>450000</c:v>
                </c:pt>
                <c:pt idx="7">
                  <c:v>500000</c:v>
                </c:pt>
                <c:pt idx="8">
                  <c:v>550000</c:v>
                </c:pt>
                <c:pt idx="9">
                  <c:v>600000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B9-4902-B472-F7AC65CEC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544496"/>
        <c:axId val="825546896"/>
      </c:scatterChart>
      <c:valAx>
        <c:axId val="825544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546896"/>
        <c:crosses val="autoZero"/>
        <c:crossBetween val="midCat"/>
      </c:valAx>
      <c:valAx>
        <c:axId val="82554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5544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Bunga 15%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harga_computer!$K$5:$K$14</c:f>
              <c:numCache>
                <c:formatCode>General</c:formatCode>
                <c:ptCount val="10"/>
                <c:pt idx="0">
                  <c:v>337500</c:v>
                </c:pt>
                <c:pt idx="1">
                  <c:v>375000</c:v>
                </c:pt>
                <c:pt idx="2">
                  <c:v>450000</c:v>
                </c:pt>
                <c:pt idx="3">
                  <c:v>487500</c:v>
                </c:pt>
                <c:pt idx="4">
                  <c:v>525000</c:v>
                </c:pt>
                <c:pt idx="5">
                  <c:v>600000</c:v>
                </c:pt>
                <c:pt idx="6">
                  <c:v>675000</c:v>
                </c:pt>
                <c:pt idx="7">
                  <c:v>750000</c:v>
                </c:pt>
                <c:pt idx="8">
                  <c:v>825000</c:v>
                </c:pt>
                <c:pt idx="9">
                  <c:v>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7E-4C82-88F8-7BF35C4EE1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163840"/>
        <c:axId val="820164320"/>
      </c:scatterChart>
      <c:valAx>
        <c:axId val="82016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164320"/>
        <c:crosses val="autoZero"/>
        <c:crossBetween val="midCat"/>
      </c:valAx>
      <c:valAx>
        <c:axId val="8201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16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Grafik Pendapatan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toko_buah!$F$3</c:f>
              <c:strCache>
                <c:ptCount val="1"/>
                <c:pt idx="0">
                  <c:v>Pendapatan Harian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val>
            <c:numRef>
              <c:f>toko_buah!$F$4:$F$8</c:f>
              <c:numCache>
                <c:formatCode>_-[$Rp-3809]* #,##0.00_-;\-[$Rp-3809]* #,##0.00_-;_-[$Rp-3809]* "-"??_-;_-@_-</c:formatCode>
                <c:ptCount val="5"/>
                <c:pt idx="0">
                  <c:v>72800</c:v>
                </c:pt>
                <c:pt idx="1">
                  <c:v>38080</c:v>
                </c:pt>
                <c:pt idx="2">
                  <c:v>166320</c:v>
                </c:pt>
                <c:pt idx="3">
                  <c:v>224000</c:v>
                </c:pt>
                <c:pt idx="4">
                  <c:v>147840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1A-463B-B439-CB434E3FE94B}"/>
            </c:ext>
          </c:extLst>
        </c:ser>
        <c:ser>
          <c:idx val="1"/>
          <c:order val="1"/>
          <c:tx>
            <c:strRef>
              <c:f>toko_buah!$G$3</c:f>
              <c:strCache>
                <c:ptCount val="1"/>
                <c:pt idx="0">
                  <c:v>Pendapatan Keseluruhan</c:v>
                </c:pt>
              </c:strCache>
            </c:strRef>
          </c:tx>
          <c:spPr>
            <a:pattFill prst="narHorz">
              <a:fgClr>
                <a:schemeClr val="accent3"/>
              </a:fgClr>
              <a:bgClr>
                <a:schemeClr val="accent3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3"/>
              </a:innerShdw>
            </a:effectLst>
          </c:spPr>
          <c:invertIfNegative val="0"/>
          <c:val>
            <c:numRef>
              <c:f>toko_buah!$G$4:$G$8</c:f>
              <c:numCache>
                <c:formatCode>_-[$Rp-3809]* #,##0.00_-;\-[$Rp-3809]* #,##0.00_-;_-[$Rp-3809]* "-"??_-;_-@_-</c:formatCode>
                <c:ptCount val="5"/>
                <c:pt idx="0">
                  <c:v>626080</c:v>
                </c:pt>
                <c:pt idx="1">
                  <c:v>285600</c:v>
                </c:pt>
                <c:pt idx="2">
                  <c:v>1209600</c:v>
                </c:pt>
                <c:pt idx="3">
                  <c:v>3360000</c:v>
                </c:pt>
                <c:pt idx="4">
                  <c:v>2032800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1A-463B-B439-CB434E3FE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828310000"/>
        <c:axId val="1828315760"/>
      </c:barChart>
      <c:catAx>
        <c:axId val="182831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315760"/>
        <c:crosses val="autoZero"/>
        <c:auto val="1"/>
        <c:lblAlgn val="ctr"/>
        <c:lblOffset val="100"/>
        <c:noMultiLvlLbl val="0"/>
      </c:catAx>
      <c:valAx>
        <c:axId val="1828315760"/>
        <c:scaling>
          <c:orientation val="minMax"/>
        </c:scaling>
        <c:delete val="0"/>
        <c:axPos val="l"/>
        <c:numFmt formatCode="_-[$Rp-3809]* #,##0.00_-;\-[$Rp-3809]* #,##0.00_-;_-[$Rp-3809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31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Grafik Penjualan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toko_buku!$B$4:$B$10</c:f>
              <c:strCache>
                <c:ptCount val="7"/>
                <c:pt idx="0">
                  <c:v>IPA</c:v>
                </c:pt>
                <c:pt idx="1">
                  <c:v>IPS</c:v>
                </c:pt>
                <c:pt idx="2">
                  <c:v>Informatika</c:v>
                </c:pt>
                <c:pt idx="3">
                  <c:v>Fisika</c:v>
                </c:pt>
                <c:pt idx="4">
                  <c:v>Kimia</c:v>
                </c:pt>
                <c:pt idx="5">
                  <c:v>Ekonomi</c:v>
                </c:pt>
                <c:pt idx="6">
                  <c:v>Geografi</c:v>
                </c:pt>
              </c:strCache>
            </c:strRef>
          </c:cat>
          <c:val>
            <c:numRef>
              <c:f>toko_buku!$E$4:$E$10</c:f>
              <c:numCache>
                <c:formatCode>_("Rp"* #,##0.00_);_("Rp"* \(#,##0.00\);_("Rp"* "-"??_);_(@_)</c:formatCode>
                <c:ptCount val="7"/>
                <c:pt idx="0">
                  <c:v>639120000</c:v>
                </c:pt>
                <c:pt idx="1">
                  <c:v>199920000</c:v>
                </c:pt>
                <c:pt idx="2">
                  <c:v>244950000</c:v>
                </c:pt>
                <c:pt idx="3">
                  <c:v>649050000</c:v>
                </c:pt>
                <c:pt idx="4">
                  <c:v>1220625000</c:v>
                </c:pt>
                <c:pt idx="5">
                  <c:v>734080000</c:v>
                </c:pt>
                <c:pt idx="6">
                  <c:v>502040000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E-4CDC-9116-4C3C4F08D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665146112"/>
        <c:axId val="1665147552"/>
      </c:barChart>
      <c:catAx>
        <c:axId val="166514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47552"/>
        <c:crosses val="autoZero"/>
        <c:auto val="1"/>
        <c:lblAlgn val="ctr"/>
        <c:lblOffset val="100"/>
        <c:noMultiLvlLbl val="0"/>
      </c:catAx>
      <c:valAx>
        <c:axId val="1665147552"/>
        <c:scaling>
          <c:orientation val="minMax"/>
        </c:scaling>
        <c:delete val="0"/>
        <c:axPos val="l"/>
        <c:numFmt formatCode="_(&quot;Rp&quot;* #,##0.00_);_(&quot;Rp&quot;* \(#,##0.00\);_(&quot;Rp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14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Grafik Penjualan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toko_kelontong!$D$3</c:f>
              <c:strCache>
                <c:ptCount val="1"/>
                <c:pt idx="0">
                  <c:v>Jumlah Terjual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toko_kelontong!$D$4:$D$8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2</c:v>
                </c:pt>
                <c:pt idx="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64-4976-8511-78BE2A5BA827}"/>
            </c:ext>
          </c:extLst>
        </c:ser>
        <c:ser>
          <c:idx val="1"/>
          <c:order val="1"/>
          <c:tx>
            <c:strRef>
              <c:f>toko_kelontong!$E$3</c:f>
              <c:strCache>
                <c:ptCount val="1"/>
                <c:pt idx="0">
                  <c:v>Total Penjualan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toko_kelontong!$E$4:$E$8</c:f>
              <c:numCache>
                <c:formatCode>General</c:formatCode>
                <c:ptCount val="5"/>
                <c:pt idx="0">
                  <c:v>45</c:v>
                </c:pt>
                <c:pt idx="1">
                  <c:v>44</c:v>
                </c:pt>
                <c:pt idx="2">
                  <c:v>32</c:v>
                </c:pt>
                <c:pt idx="3">
                  <c:v>64</c:v>
                </c:pt>
                <c:pt idx="4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64-4976-8511-78BE2A5BA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6621664"/>
        <c:axId val="1826619264"/>
      </c:lineChart>
      <c:catAx>
        <c:axId val="182662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19264"/>
        <c:crosses val="autoZero"/>
        <c:auto val="1"/>
        <c:lblAlgn val="ctr"/>
        <c:lblOffset val="100"/>
        <c:noMultiLvlLbl val="0"/>
      </c:catAx>
      <c:valAx>
        <c:axId val="1826619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662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53880</xdr:colOff>
      <xdr:row>18</xdr:row>
      <xdr:rowOff>27710</xdr:rowOff>
    </xdr:from>
    <xdr:to>
      <xdr:col>4</xdr:col>
      <xdr:colOff>461819</xdr:colOff>
      <xdr:row>32</xdr:row>
      <xdr:rowOff>98961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150D2E-9B25-8609-F81C-852F710282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477982</xdr:colOff>
      <xdr:row>18</xdr:row>
      <xdr:rowOff>27709</xdr:rowOff>
    </xdr:from>
    <xdr:to>
      <xdr:col>6</xdr:col>
      <xdr:colOff>1163781</xdr:colOff>
      <xdr:row>32</xdr:row>
      <xdr:rowOff>118752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15020B-DAB1-41DB-71FB-007143BB54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1177636</xdr:colOff>
      <xdr:row>18</xdr:row>
      <xdr:rowOff>34636</xdr:rowOff>
    </xdr:from>
    <xdr:to>
      <xdr:col>8</xdr:col>
      <xdr:colOff>1669676</xdr:colOff>
      <xdr:row>32</xdr:row>
      <xdr:rowOff>131618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B552AB4-BCCC-02DC-8B90-AA4045C5C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64394</xdr:colOff>
      <xdr:row>13</xdr:row>
      <xdr:rowOff>38100</xdr:rowOff>
    </xdr:from>
    <xdr:to>
      <xdr:col>4</xdr:col>
      <xdr:colOff>68580</xdr:colOff>
      <xdr:row>27</xdr:row>
      <xdr:rowOff>128789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CAF56E-9280-F0FC-E6DC-A2670C926C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99061</xdr:colOff>
      <xdr:row>13</xdr:row>
      <xdr:rowOff>38100</xdr:rowOff>
    </xdr:from>
    <xdr:to>
      <xdr:col>8</xdr:col>
      <xdr:colOff>665410</xdr:colOff>
      <xdr:row>27</xdr:row>
      <xdr:rowOff>128789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B65201-E362-0E1D-74A0-651FB6560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693420</xdr:colOff>
      <xdr:row>13</xdr:row>
      <xdr:rowOff>38100</xdr:rowOff>
    </xdr:from>
    <xdr:to>
      <xdr:col>12</xdr:col>
      <xdr:colOff>880056</xdr:colOff>
      <xdr:row>27</xdr:row>
      <xdr:rowOff>128789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249C29-84E3-6E5C-082A-CD50CBB683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14</xdr:row>
      <xdr:rowOff>22860</xdr:rowOff>
    </xdr:from>
    <xdr:to>
      <xdr:col>3</xdr:col>
      <xdr:colOff>464820</xdr:colOff>
      <xdr:row>26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27BDD2-0546-5B6D-8169-A3BF25BE68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480060</xdr:colOff>
      <xdr:row>14</xdr:row>
      <xdr:rowOff>22860</xdr:rowOff>
    </xdr:from>
    <xdr:to>
      <xdr:col>7</xdr:col>
      <xdr:colOff>579120</xdr:colOff>
      <xdr:row>26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A404AD-3CE8-A646-63F0-A878E1767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601980</xdr:colOff>
      <xdr:row>14</xdr:row>
      <xdr:rowOff>22860</xdr:rowOff>
    </xdr:from>
    <xdr:to>
      <xdr:col>11</xdr:col>
      <xdr:colOff>601980</xdr:colOff>
      <xdr:row>26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FE4D33-E39A-8F93-B72B-F85FBB572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68580</xdr:rowOff>
    </xdr:from>
    <xdr:to>
      <xdr:col>6</xdr:col>
      <xdr:colOff>1356360</xdr:colOff>
      <xdr:row>24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AE9002-23DA-E59F-0BF4-9F1AB8AE7F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13</xdr:row>
      <xdr:rowOff>68580</xdr:rowOff>
    </xdr:from>
    <xdr:to>
      <xdr:col>4</xdr:col>
      <xdr:colOff>1447800</xdr:colOff>
      <xdr:row>27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91EF55-7B4D-A740-51E7-C7C511202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38100</xdr:rowOff>
    </xdr:from>
    <xdr:to>
      <xdr:col>5</xdr:col>
      <xdr:colOff>1386840</xdr:colOff>
      <xdr:row>26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A92CC0-DB7E-78C3-A4F7-7334A174A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9064-74B1-46C0-8209-18C47445B3AA}">
  <dimension ref="A1:J34"/>
  <sheetViews>
    <sheetView showGridLines="0" tabSelected="1" topLeftCell="A2" zoomScale="77" zoomScaleNormal="100" workbookViewId="0">
      <selection activeCell="R8" sqref="R8"/>
    </sheetView>
  </sheetViews>
  <sheetFormatPr defaultRowHeight="13.8"/>
  <cols>
    <col min="1" max="1" width="4.77734375" customWidth="1"/>
    <col min="2" max="2" width="13.5546875" customWidth="1"/>
    <col min="4" max="4" width="8.33203125" customWidth="1"/>
    <col min="5" max="5" width="20" customWidth="1"/>
    <col min="6" max="6" width="16.88671875" customWidth="1"/>
    <col min="7" max="7" width="22.44140625" customWidth="1"/>
    <col min="8" max="8" width="19.44140625" customWidth="1"/>
    <col min="9" max="9" width="25.109375" customWidth="1"/>
  </cols>
  <sheetData>
    <row r="1" spans="1:10" ht="24.6">
      <c r="A1" s="37" t="s">
        <v>50</v>
      </c>
      <c r="B1" s="38"/>
      <c r="C1" s="38"/>
      <c r="D1" s="38"/>
      <c r="E1" s="38"/>
      <c r="F1" s="38"/>
      <c r="G1" s="38"/>
      <c r="H1" s="38"/>
      <c r="I1" s="39"/>
      <c r="J1" s="3"/>
    </row>
    <row r="2" spans="1:10" ht="19.8">
      <c r="A2" s="40" t="s">
        <v>0</v>
      </c>
      <c r="B2" s="41"/>
      <c r="C2" s="41"/>
      <c r="D2" s="41"/>
      <c r="E2" s="41"/>
      <c r="F2" s="41"/>
      <c r="G2" s="41"/>
      <c r="H2" s="41"/>
      <c r="I2" s="42"/>
      <c r="J2" s="4"/>
    </row>
    <row r="3" spans="1:10" ht="14.4" thickBot="1">
      <c r="A3" s="43" t="s">
        <v>1</v>
      </c>
      <c r="B3" s="44"/>
      <c r="C3" s="44"/>
      <c r="D3" s="44"/>
      <c r="E3" s="44"/>
      <c r="F3" s="44"/>
      <c r="G3" s="44"/>
      <c r="H3" s="44"/>
      <c r="I3" s="45"/>
    </row>
    <row r="4" spans="1:10" ht="27" thickBot="1">
      <c r="A4" s="5" t="s">
        <v>2</v>
      </c>
      <c r="B4" s="5" t="s">
        <v>3</v>
      </c>
      <c r="C4" s="5" t="s">
        <v>12</v>
      </c>
      <c r="D4" s="5" t="s">
        <v>11</v>
      </c>
      <c r="E4" s="5" t="s">
        <v>13</v>
      </c>
      <c r="F4" s="5" t="s">
        <v>14</v>
      </c>
      <c r="G4" s="5" t="s">
        <v>15</v>
      </c>
      <c r="H4" s="5" t="s">
        <v>16</v>
      </c>
      <c r="I4" s="5" t="s">
        <v>17</v>
      </c>
      <c r="J4" s="2"/>
    </row>
    <row r="5" spans="1:10" ht="14.4" thickBot="1">
      <c r="A5" s="6" cm="1">
        <f t="array" ref="A5:A14">_xlfn.SEQUENCE(10)</f>
        <v>1</v>
      </c>
      <c r="B5" s="7" t="s">
        <v>4</v>
      </c>
      <c r="C5" s="1">
        <v>45</v>
      </c>
      <c r="D5" s="1">
        <v>15</v>
      </c>
      <c r="E5" s="8">
        <f>C5*400000</f>
        <v>18000000</v>
      </c>
      <c r="F5" s="8">
        <f>D5*350000</f>
        <v>5250000</v>
      </c>
      <c r="G5" s="8">
        <f>E5+F5</f>
        <v>23250000</v>
      </c>
      <c r="H5" s="8">
        <f>G5*0.15</f>
        <v>3487500</v>
      </c>
      <c r="I5" s="8">
        <f>SUM(G5-H5)</f>
        <v>19762500</v>
      </c>
    </row>
    <row r="6" spans="1:10" ht="14.4" thickBot="1">
      <c r="A6" s="6">
        <v>2</v>
      </c>
      <c r="B6" s="7" t="s">
        <v>8</v>
      </c>
      <c r="C6" s="1">
        <v>48</v>
      </c>
      <c r="D6" s="1">
        <v>17</v>
      </c>
      <c r="E6" s="8">
        <f t="shared" ref="E6:E14" si="0">C6*400000</f>
        <v>19200000</v>
      </c>
      <c r="F6" s="8">
        <f t="shared" ref="F6:F14" si="1">D6*350000</f>
        <v>5950000</v>
      </c>
      <c r="G6" s="8">
        <f>E6+F6</f>
        <v>25150000</v>
      </c>
      <c r="H6" s="8">
        <f t="shared" ref="H6:H14" si="2">G6*0.15</f>
        <v>3772500</v>
      </c>
      <c r="I6" s="8">
        <f t="shared" ref="I6:I14" si="3">SUM(G6-H6)</f>
        <v>21377500</v>
      </c>
    </row>
    <row r="7" spans="1:10" ht="14.4" thickBot="1">
      <c r="A7" s="6">
        <v>3</v>
      </c>
      <c r="B7" s="7" t="s">
        <v>5</v>
      </c>
      <c r="C7" s="1">
        <v>24</v>
      </c>
      <c r="D7" s="1">
        <v>11</v>
      </c>
      <c r="E7" s="8">
        <f t="shared" si="0"/>
        <v>9600000</v>
      </c>
      <c r="F7" s="8">
        <f t="shared" si="1"/>
        <v>3850000</v>
      </c>
      <c r="G7" s="8">
        <f t="shared" ref="G7:G14" si="4">E7+F7</f>
        <v>13450000</v>
      </c>
      <c r="H7" s="8">
        <f t="shared" si="2"/>
        <v>2017500</v>
      </c>
      <c r="I7" s="8">
        <f t="shared" si="3"/>
        <v>11432500</v>
      </c>
    </row>
    <row r="8" spans="1:10" ht="14.4" thickBot="1">
      <c r="A8" s="6">
        <v>4</v>
      </c>
      <c r="B8" s="7" t="s">
        <v>6</v>
      </c>
      <c r="C8" s="1">
        <v>62</v>
      </c>
      <c r="D8" s="1">
        <v>10</v>
      </c>
      <c r="E8" s="8">
        <f t="shared" si="0"/>
        <v>24800000</v>
      </c>
      <c r="F8" s="8">
        <f t="shared" si="1"/>
        <v>3500000</v>
      </c>
      <c r="G8" s="8">
        <f t="shared" si="4"/>
        <v>28300000</v>
      </c>
      <c r="H8" s="8">
        <f t="shared" si="2"/>
        <v>4245000</v>
      </c>
      <c r="I8" s="8">
        <f t="shared" si="3"/>
        <v>24055000</v>
      </c>
    </row>
    <row r="9" spans="1:10" ht="14.4" thickBot="1">
      <c r="A9" s="6">
        <v>5</v>
      </c>
      <c r="B9" s="7" t="s">
        <v>7</v>
      </c>
      <c r="C9" s="1">
        <v>39</v>
      </c>
      <c r="D9" s="1">
        <v>12</v>
      </c>
      <c r="E9" s="8">
        <f t="shared" si="0"/>
        <v>15600000</v>
      </c>
      <c r="F9" s="8">
        <f t="shared" si="1"/>
        <v>4200000</v>
      </c>
      <c r="G9" s="8">
        <f t="shared" si="4"/>
        <v>19800000</v>
      </c>
      <c r="H9" s="8">
        <f t="shared" si="2"/>
        <v>2970000</v>
      </c>
      <c r="I9" s="8">
        <f t="shared" si="3"/>
        <v>16830000</v>
      </c>
    </row>
    <row r="10" spans="1:10" ht="14.4" thickBot="1">
      <c r="A10" s="6">
        <v>6</v>
      </c>
      <c r="B10" s="7" t="s">
        <v>9</v>
      </c>
      <c r="C10" s="1">
        <v>40</v>
      </c>
      <c r="D10" s="1">
        <v>10</v>
      </c>
      <c r="E10" s="8">
        <f t="shared" si="0"/>
        <v>16000000</v>
      </c>
      <c r="F10" s="8">
        <f t="shared" si="1"/>
        <v>3500000</v>
      </c>
      <c r="G10" s="8">
        <f t="shared" si="4"/>
        <v>19500000</v>
      </c>
      <c r="H10" s="8">
        <f t="shared" si="2"/>
        <v>2925000</v>
      </c>
      <c r="I10" s="8">
        <f t="shared" si="3"/>
        <v>16575000</v>
      </c>
    </row>
    <row r="11" spans="1:10" ht="14.4" thickBot="1">
      <c r="A11" s="6">
        <v>7</v>
      </c>
      <c r="B11" s="7" t="s">
        <v>10</v>
      </c>
      <c r="C11" s="1">
        <v>77</v>
      </c>
      <c r="D11" s="1">
        <v>15</v>
      </c>
      <c r="E11" s="8">
        <f t="shared" si="0"/>
        <v>30800000</v>
      </c>
      <c r="F11" s="8">
        <f t="shared" si="1"/>
        <v>5250000</v>
      </c>
      <c r="G11" s="8">
        <f t="shared" si="4"/>
        <v>36050000</v>
      </c>
      <c r="H11" s="8">
        <f t="shared" si="2"/>
        <v>5407500</v>
      </c>
      <c r="I11" s="8">
        <f t="shared" si="3"/>
        <v>30642500</v>
      </c>
    </row>
    <row r="12" spans="1:10" ht="14.4" thickBot="1">
      <c r="A12" s="6">
        <v>8</v>
      </c>
      <c r="B12" s="7" t="s">
        <v>18</v>
      </c>
      <c r="C12" s="1">
        <v>82</v>
      </c>
      <c r="D12" s="1">
        <v>10</v>
      </c>
      <c r="E12" s="8">
        <f t="shared" si="0"/>
        <v>32800000</v>
      </c>
      <c r="F12" s="8">
        <f t="shared" si="1"/>
        <v>3500000</v>
      </c>
      <c r="G12" s="8">
        <f t="shared" si="4"/>
        <v>36300000</v>
      </c>
      <c r="H12" s="8">
        <f t="shared" si="2"/>
        <v>5445000</v>
      </c>
      <c r="I12" s="8">
        <f t="shared" si="3"/>
        <v>30855000</v>
      </c>
    </row>
    <row r="13" spans="1:10" ht="14.4" thickBot="1">
      <c r="A13" s="6">
        <v>9</v>
      </c>
      <c r="B13" s="7" t="s">
        <v>19</v>
      </c>
      <c r="C13" s="1">
        <v>43</v>
      </c>
      <c r="D13" s="1">
        <v>12</v>
      </c>
      <c r="E13" s="8">
        <f t="shared" si="0"/>
        <v>17200000</v>
      </c>
      <c r="F13" s="8">
        <f t="shared" si="1"/>
        <v>4200000</v>
      </c>
      <c r="G13" s="8">
        <f t="shared" si="4"/>
        <v>21400000</v>
      </c>
      <c r="H13" s="8">
        <f t="shared" si="2"/>
        <v>3210000</v>
      </c>
      <c r="I13" s="8">
        <f t="shared" si="3"/>
        <v>18190000</v>
      </c>
    </row>
    <row r="14" spans="1:10" ht="14.4" thickBot="1">
      <c r="A14" s="9">
        <v>10</v>
      </c>
      <c r="B14" s="10" t="s">
        <v>20</v>
      </c>
      <c r="C14" s="11">
        <v>29</v>
      </c>
      <c r="D14" s="11">
        <v>17</v>
      </c>
      <c r="E14" s="12">
        <f t="shared" si="0"/>
        <v>11600000</v>
      </c>
      <c r="F14" s="12">
        <f t="shared" si="1"/>
        <v>5950000</v>
      </c>
      <c r="G14" s="12">
        <f t="shared" si="4"/>
        <v>17550000</v>
      </c>
      <c r="H14" s="12">
        <f t="shared" si="2"/>
        <v>2632500</v>
      </c>
      <c r="I14" s="8">
        <f t="shared" si="3"/>
        <v>14917500</v>
      </c>
    </row>
    <row r="15" spans="1:10" ht="15" thickBot="1">
      <c r="A15" s="31" t="s">
        <v>21</v>
      </c>
      <c r="B15" s="32"/>
      <c r="C15" s="32"/>
      <c r="D15" s="32"/>
      <c r="E15" s="32"/>
      <c r="F15" s="32"/>
      <c r="G15" s="32"/>
      <c r="H15" s="33"/>
      <c r="I15" s="13">
        <f>SUM(I5:I14)</f>
        <v>204637500</v>
      </c>
    </row>
    <row r="16" spans="1:10" ht="15" thickBot="1">
      <c r="A16" s="31" t="s">
        <v>22</v>
      </c>
      <c r="B16" s="32"/>
      <c r="C16" s="32"/>
      <c r="D16" s="32"/>
      <c r="E16" s="32"/>
      <c r="F16" s="32"/>
      <c r="G16" s="32"/>
      <c r="H16" s="33"/>
      <c r="I16" s="14">
        <f>AVERAGE(I5:I15)</f>
        <v>37206818.18181818</v>
      </c>
    </row>
    <row r="17" spans="1:9" ht="15" thickBot="1">
      <c r="A17" s="31" t="s">
        <v>23</v>
      </c>
      <c r="B17" s="32"/>
      <c r="C17" s="32"/>
      <c r="D17" s="32"/>
      <c r="E17" s="32"/>
      <c r="F17" s="32"/>
      <c r="G17" s="32"/>
      <c r="H17" s="33"/>
      <c r="I17" s="13">
        <f>MAX(I5:I14)</f>
        <v>30855000</v>
      </c>
    </row>
    <row r="18" spans="1:9" ht="14.4">
      <c r="A18" s="34" t="s">
        <v>24</v>
      </c>
      <c r="B18" s="35"/>
      <c r="C18" s="35"/>
      <c r="D18" s="35"/>
      <c r="E18" s="35"/>
      <c r="F18" s="35"/>
      <c r="G18" s="35"/>
      <c r="H18" s="36"/>
      <c r="I18" s="16">
        <f>MIN(I5:I14)</f>
        <v>11432500</v>
      </c>
    </row>
    <row r="19" spans="1:9">
      <c r="A19" s="17"/>
      <c r="I19" s="18"/>
    </row>
    <row r="20" spans="1:9">
      <c r="A20" s="17"/>
      <c r="I20" s="18"/>
    </row>
    <row r="21" spans="1:9">
      <c r="A21" s="17"/>
      <c r="I21" s="18"/>
    </row>
    <row r="22" spans="1:9">
      <c r="A22" s="17"/>
      <c r="I22" s="18"/>
    </row>
    <row r="23" spans="1:9">
      <c r="A23" s="17"/>
      <c r="I23" s="18"/>
    </row>
    <row r="24" spans="1:9">
      <c r="A24" s="17"/>
      <c r="I24" s="18"/>
    </row>
    <row r="25" spans="1:9">
      <c r="A25" s="17"/>
      <c r="I25" s="18"/>
    </row>
    <row r="26" spans="1:9">
      <c r="A26" s="17"/>
      <c r="I26" s="18"/>
    </row>
    <row r="27" spans="1:9">
      <c r="A27" s="17"/>
      <c r="I27" s="18"/>
    </row>
    <row r="28" spans="1:9">
      <c r="A28" s="17"/>
      <c r="I28" s="18"/>
    </row>
    <row r="29" spans="1:9">
      <c r="A29" s="17"/>
      <c r="I29" s="18"/>
    </row>
    <row r="30" spans="1:9">
      <c r="A30" s="17"/>
      <c r="I30" s="18"/>
    </row>
    <row r="31" spans="1:9">
      <c r="A31" s="17"/>
      <c r="I31" s="18"/>
    </row>
    <row r="32" spans="1:9">
      <c r="A32" s="17"/>
      <c r="I32" s="18"/>
    </row>
    <row r="33" spans="1:9" ht="14.4" thickBot="1">
      <c r="A33" s="19"/>
      <c r="B33" s="20"/>
      <c r="C33" s="20"/>
      <c r="D33" s="20"/>
      <c r="E33" s="20"/>
      <c r="F33" s="20"/>
      <c r="G33" s="20"/>
      <c r="H33" s="20"/>
      <c r="I33" s="21"/>
    </row>
    <row r="34" spans="1:9">
      <c r="A34" s="23" t="s">
        <v>51</v>
      </c>
      <c r="B34" s="22"/>
    </row>
  </sheetData>
  <mergeCells count="7">
    <mergeCell ref="A17:H17"/>
    <mergeCell ref="A18:H18"/>
    <mergeCell ref="A1:I1"/>
    <mergeCell ref="A2:I2"/>
    <mergeCell ref="A3:I3"/>
    <mergeCell ref="A15:H15"/>
    <mergeCell ref="A16:H16"/>
  </mergeCells>
  <conditionalFormatting sqref="A2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{BA9C1A66-E93F-4B64-A417-9B68C1474667}</x14:id>
        </ext>
      </extLst>
    </cfRule>
  </conditionalFormatting>
  <pageMargins left="0.7" right="0.7" top="0.75" bottom="0.75" header="0.3" footer="0.3"/>
  <pageSetup paperSize="9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A9C1A66-E93F-4B64-A417-9B68C147466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A21</xm:sqref>
        </x14:conditionalFormatting>
        <x14:conditionalFormatting xmlns:xm="http://schemas.microsoft.com/office/excel/2006/main">
          <x14:cfRule type="iconSet" priority="1" id="{3487A4C5-30CE-4C4F-862B-3303E9D1D8DC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I5:I14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553FB-55AF-412E-8CC5-BC3E6C2CF51A}">
  <dimension ref="A1:M29"/>
  <sheetViews>
    <sheetView showGridLines="0" zoomScale="92" workbookViewId="0">
      <selection activeCell="P3" sqref="P3"/>
    </sheetView>
  </sheetViews>
  <sheetFormatPr defaultRowHeight="13.8"/>
  <cols>
    <col min="1" max="1" width="4.77734375" customWidth="1"/>
    <col min="2" max="2" width="22.21875" customWidth="1"/>
    <col min="3" max="3" width="9.77734375" customWidth="1"/>
    <col min="4" max="4" width="7.6640625" customWidth="1"/>
    <col min="5" max="5" width="9" customWidth="1"/>
    <col min="6" max="6" width="9.33203125" customWidth="1"/>
    <col min="7" max="7" width="8.109375" customWidth="1"/>
    <col min="8" max="8" width="11.33203125" customWidth="1"/>
    <col min="9" max="9" width="10.109375" customWidth="1"/>
    <col min="10" max="10" width="9.6640625" customWidth="1"/>
    <col min="11" max="11" width="10.44140625" customWidth="1"/>
    <col min="12" max="12" width="13" customWidth="1"/>
    <col min="13" max="13" width="13.44140625" customWidth="1"/>
  </cols>
  <sheetData>
    <row r="1" spans="1:13" ht="26.4" customHeight="1">
      <c r="A1" s="46" t="s">
        <v>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20.399999999999999" thickBot="1">
      <c r="A2" s="49" t="s">
        <v>49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1"/>
    </row>
    <row r="3" spans="1:13" ht="42" thickBot="1">
      <c r="A3" s="24" t="s">
        <v>25</v>
      </c>
      <c r="B3" s="24" t="s">
        <v>26</v>
      </c>
      <c r="C3" s="25" t="s">
        <v>27</v>
      </c>
      <c r="D3" s="25" t="s">
        <v>28</v>
      </c>
      <c r="E3" s="25" t="s">
        <v>29</v>
      </c>
      <c r="F3" s="25" t="s">
        <v>47</v>
      </c>
      <c r="G3" s="25" t="s">
        <v>30</v>
      </c>
      <c r="H3" s="25" t="s">
        <v>31</v>
      </c>
      <c r="I3" s="25" t="s">
        <v>32</v>
      </c>
      <c r="J3" s="25" t="s">
        <v>33</v>
      </c>
      <c r="K3" s="25" t="s">
        <v>34</v>
      </c>
      <c r="L3" s="25" t="s">
        <v>35</v>
      </c>
      <c r="M3" s="25" t="s">
        <v>36</v>
      </c>
    </row>
    <row r="4" spans="1:13" ht="14.4" thickBot="1">
      <c r="A4" s="27">
        <v>1</v>
      </c>
      <c r="B4" s="26" t="s">
        <v>37</v>
      </c>
      <c r="C4" s="15">
        <v>8000000</v>
      </c>
      <c r="D4" s="15">
        <f>C4*10%</f>
        <v>800000</v>
      </c>
      <c r="E4" s="15">
        <f>C4*8%</f>
        <v>640000</v>
      </c>
      <c r="F4" s="15">
        <f>C4+D4+E4</f>
        <v>9440000</v>
      </c>
      <c r="G4" s="1">
        <v>24</v>
      </c>
      <c r="H4" s="15">
        <f>F4*20%</f>
        <v>1888000</v>
      </c>
      <c r="I4" s="15">
        <f>F4-H4</f>
        <v>7552000</v>
      </c>
      <c r="J4" s="15">
        <f>I4*(1%*G4)</f>
        <v>1812480</v>
      </c>
      <c r="K4" s="15">
        <f>F4+J4</f>
        <v>11252480</v>
      </c>
      <c r="L4" s="15">
        <f>K4/G4</f>
        <v>468853.33333333331</v>
      </c>
      <c r="M4" s="15">
        <f>K4-F4</f>
        <v>1812480</v>
      </c>
    </row>
    <row r="5" spans="1:13" ht="14.4" thickBot="1">
      <c r="A5" s="27">
        <v>2</v>
      </c>
      <c r="B5" s="26" t="s">
        <v>38</v>
      </c>
      <c r="C5" s="15">
        <v>9000000</v>
      </c>
      <c r="D5" s="15">
        <f t="shared" ref="D5:D13" si="0">C5*10%</f>
        <v>900000</v>
      </c>
      <c r="E5" s="15">
        <f t="shared" ref="E5:E13" si="1">C5*8%</f>
        <v>720000</v>
      </c>
      <c r="F5" s="15">
        <f t="shared" ref="F5:F13" si="2">C5+D5+E5</f>
        <v>10620000</v>
      </c>
      <c r="G5" s="1">
        <v>12</v>
      </c>
      <c r="H5" s="15">
        <f t="shared" ref="H5:H13" si="3">F5*20%</f>
        <v>2124000</v>
      </c>
      <c r="I5" s="15">
        <f t="shared" ref="I5:I13" si="4">F5-H5</f>
        <v>8496000</v>
      </c>
      <c r="J5" s="15">
        <f t="shared" ref="J5:J13" si="5">I5*(1%*G5)</f>
        <v>1019520</v>
      </c>
      <c r="K5" s="15">
        <f t="shared" ref="K5:K13" si="6">F5+J5</f>
        <v>11639520</v>
      </c>
      <c r="L5" s="15">
        <f t="shared" ref="L5:L13" si="7">K5/G5</f>
        <v>969960</v>
      </c>
      <c r="M5" s="15">
        <f t="shared" ref="M5:M13" si="8">K5-F5</f>
        <v>1019520</v>
      </c>
    </row>
    <row r="6" spans="1:13" ht="14.4" thickBot="1">
      <c r="A6" s="27">
        <v>3</v>
      </c>
      <c r="B6" s="26" t="s">
        <v>39</v>
      </c>
      <c r="C6" s="15">
        <v>10000000</v>
      </c>
      <c r="D6" s="15">
        <f t="shared" si="0"/>
        <v>1000000</v>
      </c>
      <c r="E6" s="15">
        <f t="shared" si="1"/>
        <v>800000</v>
      </c>
      <c r="F6" s="15">
        <f t="shared" si="2"/>
        <v>11800000</v>
      </c>
      <c r="G6" s="1">
        <v>12</v>
      </c>
      <c r="H6" s="15">
        <f t="shared" si="3"/>
        <v>2360000</v>
      </c>
      <c r="I6" s="15">
        <f t="shared" si="4"/>
        <v>9440000</v>
      </c>
      <c r="J6" s="15">
        <f t="shared" si="5"/>
        <v>1132800</v>
      </c>
      <c r="K6" s="15">
        <f t="shared" si="6"/>
        <v>12932800</v>
      </c>
      <c r="L6" s="15">
        <f t="shared" si="7"/>
        <v>1077733.3333333333</v>
      </c>
      <c r="M6" s="15">
        <f t="shared" si="8"/>
        <v>1132800</v>
      </c>
    </row>
    <row r="7" spans="1:13" ht="14.4" thickBot="1">
      <c r="A7" s="27">
        <v>4</v>
      </c>
      <c r="B7" s="26" t="s">
        <v>40</v>
      </c>
      <c r="C7" s="15">
        <v>11000000</v>
      </c>
      <c r="D7" s="15">
        <f t="shared" si="0"/>
        <v>1100000</v>
      </c>
      <c r="E7" s="15">
        <f t="shared" si="1"/>
        <v>880000</v>
      </c>
      <c r="F7" s="15">
        <f t="shared" si="2"/>
        <v>12980000</v>
      </c>
      <c r="G7" s="1">
        <v>12</v>
      </c>
      <c r="H7" s="15">
        <f t="shared" si="3"/>
        <v>2596000</v>
      </c>
      <c r="I7" s="15">
        <f t="shared" si="4"/>
        <v>10384000</v>
      </c>
      <c r="J7" s="15">
        <f t="shared" si="5"/>
        <v>1246080</v>
      </c>
      <c r="K7" s="15">
        <f t="shared" si="6"/>
        <v>14226080</v>
      </c>
      <c r="L7" s="15">
        <f t="shared" si="7"/>
        <v>1185506.6666666667</v>
      </c>
      <c r="M7" s="15">
        <f t="shared" si="8"/>
        <v>1246080</v>
      </c>
    </row>
    <row r="8" spans="1:13" ht="14.4" thickBot="1">
      <c r="A8" s="27">
        <v>5</v>
      </c>
      <c r="B8" s="26" t="s">
        <v>41</v>
      </c>
      <c r="C8" s="15">
        <v>12000000</v>
      </c>
      <c r="D8" s="15">
        <f t="shared" si="0"/>
        <v>1200000</v>
      </c>
      <c r="E8" s="15">
        <f t="shared" si="1"/>
        <v>960000</v>
      </c>
      <c r="F8" s="15">
        <f t="shared" si="2"/>
        <v>14160000</v>
      </c>
      <c r="G8" s="1">
        <v>24</v>
      </c>
      <c r="H8" s="15">
        <f t="shared" si="3"/>
        <v>2832000</v>
      </c>
      <c r="I8" s="15">
        <f t="shared" si="4"/>
        <v>11328000</v>
      </c>
      <c r="J8" s="15">
        <f t="shared" si="5"/>
        <v>2718720</v>
      </c>
      <c r="K8" s="15">
        <f t="shared" si="6"/>
        <v>16878720</v>
      </c>
      <c r="L8" s="15">
        <f t="shared" si="7"/>
        <v>703280</v>
      </c>
      <c r="M8" s="15">
        <f t="shared" si="8"/>
        <v>2718720</v>
      </c>
    </row>
    <row r="9" spans="1:13" ht="14.4" thickBot="1">
      <c r="A9" s="27">
        <v>6</v>
      </c>
      <c r="B9" s="26" t="s">
        <v>42</v>
      </c>
      <c r="C9" s="15">
        <v>10500000</v>
      </c>
      <c r="D9" s="15">
        <f t="shared" si="0"/>
        <v>1050000</v>
      </c>
      <c r="E9" s="15">
        <f t="shared" si="1"/>
        <v>840000</v>
      </c>
      <c r="F9" s="15">
        <f t="shared" si="2"/>
        <v>12390000</v>
      </c>
      <c r="G9" s="1">
        <v>12</v>
      </c>
      <c r="H9" s="15">
        <f t="shared" si="3"/>
        <v>2478000</v>
      </c>
      <c r="I9" s="15">
        <f t="shared" si="4"/>
        <v>9912000</v>
      </c>
      <c r="J9" s="15">
        <f t="shared" si="5"/>
        <v>1189440</v>
      </c>
      <c r="K9" s="15">
        <f t="shared" si="6"/>
        <v>13579440</v>
      </c>
      <c r="L9" s="15">
        <f t="shared" si="7"/>
        <v>1131620</v>
      </c>
      <c r="M9" s="15">
        <f t="shared" si="8"/>
        <v>1189440</v>
      </c>
    </row>
    <row r="10" spans="1:13" ht="14.4" thickBot="1">
      <c r="A10" s="27">
        <v>7</v>
      </c>
      <c r="B10" s="26" t="s">
        <v>43</v>
      </c>
      <c r="C10" s="15">
        <v>18000000</v>
      </c>
      <c r="D10" s="15">
        <f t="shared" si="0"/>
        <v>1800000</v>
      </c>
      <c r="E10" s="15">
        <f t="shared" si="1"/>
        <v>1440000</v>
      </c>
      <c r="F10" s="15">
        <f t="shared" si="2"/>
        <v>21240000</v>
      </c>
      <c r="G10" s="1">
        <v>36</v>
      </c>
      <c r="H10" s="15">
        <f t="shared" si="3"/>
        <v>4248000</v>
      </c>
      <c r="I10" s="15">
        <f t="shared" si="4"/>
        <v>16992000</v>
      </c>
      <c r="J10" s="15">
        <f t="shared" si="5"/>
        <v>6117120</v>
      </c>
      <c r="K10" s="15">
        <f t="shared" si="6"/>
        <v>27357120</v>
      </c>
      <c r="L10" s="15">
        <f t="shared" si="7"/>
        <v>759920</v>
      </c>
      <c r="M10" s="15">
        <f t="shared" si="8"/>
        <v>6117120</v>
      </c>
    </row>
    <row r="11" spans="1:13" ht="14.4" thickBot="1">
      <c r="A11" s="27">
        <v>8</v>
      </c>
      <c r="B11" s="26" t="s">
        <v>44</v>
      </c>
      <c r="C11" s="15">
        <v>12000000</v>
      </c>
      <c r="D11" s="15">
        <f t="shared" si="0"/>
        <v>1200000</v>
      </c>
      <c r="E11" s="15">
        <f t="shared" si="1"/>
        <v>960000</v>
      </c>
      <c r="F11" s="15">
        <f t="shared" si="2"/>
        <v>14160000</v>
      </c>
      <c r="G11" s="1">
        <v>36</v>
      </c>
      <c r="H11" s="15">
        <f t="shared" si="3"/>
        <v>2832000</v>
      </c>
      <c r="I11" s="15">
        <f t="shared" si="4"/>
        <v>11328000</v>
      </c>
      <c r="J11" s="15">
        <f t="shared" si="5"/>
        <v>4078080</v>
      </c>
      <c r="K11" s="15">
        <f t="shared" si="6"/>
        <v>18238080</v>
      </c>
      <c r="L11" s="15">
        <f t="shared" si="7"/>
        <v>506613.33333333331</v>
      </c>
      <c r="M11" s="15">
        <f t="shared" si="8"/>
        <v>4078080</v>
      </c>
    </row>
    <row r="12" spans="1:13" ht="14.4" thickBot="1">
      <c r="A12" s="27">
        <v>9</v>
      </c>
      <c r="B12" s="26" t="s">
        <v>45</v>
      </c>
      <c r="C12" s="15">
        <v>11500000</v>
      </c>
      <c r="D12" s="15">
        <f t="shared" si="0"/>
        <v>1150000</v>
      </c>
      <c r="E12" s="15">
        <f t="shared" si="1"/>
        <v>920000</v>
      </c>
      <c r="F12" s="15">
        <f t="shared" si="2"/>
        <v>13570000</v>
      </c>
      <c r="G12" s="1">
        <v>24</v>
      </c>
      <c r="H12" s="15">
        <f t="shared" si="3"/>
        <v>2714000</v>
      </c>
      <c r="I12" s="15">
        <f t="shared" si="4"/>
        <v>10856000</v>
      </c>
      <c r="J12" s="15">
        <f t="shared" si="5"/>
        <v>2605440</v>
      </c>
      <c r="K12" s="15">
        <f t="shared" si="6"/>
        <v>16175440</v>
      </c>
      <c r="L12" s="15">
        <f t="shared" si="7"/>
        <v>673976.66666666663</v>
      </c>
      <c r="M12" s="15">
        <f t="shared" si="8"/>
        <v>2605440</v>
      </c>
    </row>
    <row r="13" spans="1:13" ht="14.4" thickBot="1">
      <c r="A13" s="27">
        <v>10</v>
      </c>
      <c r="B13" s="26" t="s">
        <v>46</v>
      </c>
      <c r="C13" s="15">
        <v>17000000</v>
      </c>
      <c r="D13" s="15">
        <f t="shared" si="0"/>
        <v>1700000</v>
      </c>
      <c r="E13" s="15">
        <f t="shared" si="1"/>
        <v>1360000</v>
      </c>
      <c r="F13" s="15">
        <f t="shared" si="2"/>
        <v>20060000</v>
      </c>
      <c r="G13" s="1">
        <v>36</v>
      </c>
      <c r="H13" s="15">
        <f t="shared" si="3"/>
        <v>4012000</v>
      </c>
      <c r="I13" s="15">
        <f t="shared" si="4"/>
        <v>16048000</v>
      </c>
      <c r="J13" s="15">
        <f t="shared" si="5"/>
        <v>5777280</v>
      </c>
      <c r="K13" s="15">
        <f t="shared" si="6"/>
        <v>25837280</v>
      </c>
      <c r="L13" s="15">
        <f t="shared" si="7"/>
        <v>717702.22222222225</v>
      </c>
      <c r="M13" s="15">
        <f t="shared" si="8"/>
        <v>5777280</v>
      </c>
    </row>
    <row r="14" spans="1:13">
      <c r="A14" s="17"/>
      <c r="M14" s="18"/>
    </row>
    <row r="15" spans="1:13">
      <c r="A15" s="17"/>
      <c r="M15" s="18"/>
    </row>
    <row r="16" spans="1:13">
      <c r="A16" s="17"/>
      <c r="M16" s="18"/>
    </row>
    <row r="17" spans="1:13">
      <c r="A17" s="17"/>
      <c r="M17" s="18"/>
    </row>
    <row r="18" spans="1:13">
      <c r="A18" s="17"/>
      <c r="M18" s="18"/>
    </row>
    <row r="19" spans="1:13">
      <c r="A19" s="17"/>
      <c r="M19" s="18"/>
    </row>
    <row r="20" spans="1:13">
      <c r="A20" s="17"/>
      <c r="M20" s="18"/>
    </row>
    <row r="21" spans="1:13">
      <c r="A21" s="17"/>
      <c r="M21" s="18"/>
    </row>
    <row r="22" spans="1:13">
      <c r="A22" s="17"/>
      <c r="M22" s="18"/>
    </row>
    <row r="23" spans="1:13">
      <c r="A23" s="17"/>
      <c r="M23" s="18"/>
    </row>
    <row r="24" spans="1:13">
      <c r="A24" s="17"/>
      <c r="M24" s="18"/>
    </row>
    <row r="25" spans="1:13">
      <c r="A25" s="17"/>
      <c r="M25" s="18"/>
    </row>
    <row r="26" spans="1:13">
      <c r="A26" s="17"/>
      <c r="M26" s="18"/>
    </row>
    <row r="27" spans="1:13">
      <c r="A27" s="17"/>
      <c r="M27" s="18"/>
    </row>
    <row r="28" spans="1:13" ht="14.4" thickBot="1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1"/>
    </row>
    <row r="29" spans="1:13">
      <c r="A29" s="23" t="s">
        <v>51</v>
      </c>
    </row>
  </sheetData>
  <mergeCells count="2">
    <mergeCell ref="A1:M1"/>
    <mergeCell ref="A2:M2"/>
  </mergeCells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2799-D78B-42DA-A8DA-9A24F8E4B5A8}">
  <dimension ref="A1:L28"/>
  <sheetViews>
    <sheetView showGridLines="0" zoomScale="90" workbookViewId="0">
      <selection activeCell="P7" sqref="P7"/>
    </sheetView>
  </sheetViews>
  <sheetFormatPr defaultRowHeight="13.8"/>
  <cols>
    <col min="1" max="1" width="2.44140625" bestFit="1" customWidth="1"/>
    <col min="2" max="2" width="14.77734375" customWidth="1"/>
    <col min="3" max="3" width="8.109375" customWidth="1"/>
    <col min="4" max="4" width="9.33203125" bestFit="1" customWidth="1"/>
    <col min="5" max="5" width="6.109375" customWidth="1"/>
    <col min="6" max="6" width="9.33203125" bestFit="1" customWidth="1"/>
    <col min="8" max="8" width="6.109375" customWidth="1"/>
    <col min="11" max="11" width="5.21875" customWidth="1"/>
  </cols>
  <sheetData>
    <row r="1" spans="1:12" ht="19.8">
      <c r="A1" s="52" t="s">
        <v>72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4"/>
    </row>
    <row r="2" spans="1:12">
      <c r="A2" s="55" t="s">
        <v>73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1:12" ht="15" customHeight="1" thickBot="1">
      <c r="A3" s="58" t="s">
        <v>25</v>
      </c>
      <c r="B3" s="58" t="s">
        <v>52</v>
      </c>
      <c r="C3" s="60" t="s">
        <v>53</v>
      </c>
      <c r="D3" s="62" t="s">
        <v>54</v>
      </c>
      <c r="E3" s="62"/>
      <c r="F3" s="62"/>
      <c r="G3" s="62" t="s">
        <v>58</v>
      </c>
      <c r="H3" s="62"/>
      <c r="I3" s="62"/>
      <c r="J3" s="62" t="s">
        <v>59</v>
      </c>
      <c r="K3" s="62"/>
      <c r="L3" s="62"/>
    </row>
    <row r="4" spans="1:12" ht="32.4" customHeight="1" thickBot="1">
      <c r="A4" s="59"/>
      <c r="B4" s="59"/>
      <c r="C4" s="61"/>
      <c r="D4" s="28" t="s">
        <v>55</v>
      </c>
      <c r="E4" s="28" t="s">
        <v>56</v>
      </c>
      <c r="F4" s="28" t="s">
        <v>57</v>
      </c>
      <c r="G4" s="28" t="s">
        <v>55</v>
      </c>
      <c r="H4" s="28" t="s">
        <v>70</v>
      </c>
      <c r="I4" s="28" t="s">
        <v>57</v>
      </c>
      <c r="J4" s="28" t="s">
        <v>55</v>
      </c>
      <c r="K4" s="28" t="s">
        <v>71</v>
      </c>
      <c r="L4" s="28" t="s">
        <v>57</v>
      </c>
    </row>
    <row r="5" spans="1:12" ht="14.4" thickBot="1">
      <c r="A5" s="29">
        <v>1</v>
      </c>
      <c r="B5" s="30" t="s">
        <v>60</v>
      </c>
      <c r="C5" s="30">
        <v>2250000</v>
      </c>
      <c r="D5" s="30">
        <f>C5/12</f>
        <v>187500</v>
      </c>
      <c r="E5" s="30">
        <f>C5*5%</f>
        <v>112500</v>
      </c>
      <c r="F5" s="30">
        <f>D5+E5</f>
        <v>300000</v>
      </c>
      <c r="G5" s="30">
        <f>C5/24</f>
        <v>93750</v>
      </c>
      <c r="H5" s="30">
        <f>C5*10%</f>
        <v>225000</v>
      </c>
      <c r="I5" s="30">
        <f>G5+H5</f>
        <v>318750</v>
      </c>
      <c r="J5" s="30">
        <f>C5/36</f>
        <v>62500</v>
      </c>
      <c r="K5" s="30">
        <f>C5*15%</f>
        <v>337500</v>
      </c>
      <c r="L5" s="30">
        <f>J5+K5</f>
        <v>400000</v>
      </c>
    </row>
    <row r="6" spans="1:12" ht="14.4" thickBot="1">
      <c r="A6" s="29">
        <v>2</v>
      </c>
      <c r="B6" s="30" t="s">
        <v>61</v>
      </c>
      <c r="C6" s="30">
        <v>2500000</v>
      </c>
      <c r="D6" s="30">
        <f t="shared" ref="D6:D14" si="0">C6/12</f>
        <v>208333.33333333334</v>
      </c>
      <c r="E6" s="30">
        <f t="shared" ref="E6:E14" si="1">C6*5%</f>
        <v>125000</v>
      </c>
      <c r="F6" s="30">
        <f t="shared" ref="F6:F14" si="2">D6+E6</f>
        <v>333333.33333333337</v>
      </c>
      <c r="G6" s="30">
        <f t="shared" ref="G6:G14" si="3">C6/24</f>
        <v>104166.66666666667</v>
      </c>
      <c r="H6" s="30">
        <f t="shared" ref="H6:H14" si="4">C6*10%</f>
        <v>250000</v>
      </c>
      <c r="I6" s="30">
        <f t="shared" ref="I6:I14" si="5">G6+H6</f>
        <v>354166.66666666669</v>
      </c>
      <c r="J6" s="30">
        <f t="shared" ref="J6:J14" si="6">C6/36</f>
        <v>69444.444444444438</v>
      </c>
      <c r="K6" s="30">
        <f t="shared" ref="K6:K14" si="7">C6*15%</f>
        <v>375000</v>
      </c>
      <c r="L6" s="30">
        <f t="shared" ref="L6:L14" si="8">J6+K6</f>
        <v>444444.44444444444</v>
      </c>
    </row>
    <row r="7" spans="1:12" ht="14.4" thickBot="1">
      <c r="A7" s="29">
        <v>3</v>
      </c>
      <c r="B7" s="30" t="s">
        <v>62</v>
      </c>
      <c r="C7" s="30">
        <v>3000000</v>
      </c>
      <c r="D7" s="30">
        <f t="shared" si="0"/>
        <v>250000</v>
      </c>
      <c r="E7" s="30">
        <f t="shared" si="1"/>
        <v>150000</v>
      </c>
      <c r="F7" s="30">
        <f t="shared" si="2"/>
        <v>400000</v>
      </c>
      <c r="G7" s="30">
        <f t="shared" si="3"/>
        <v>125000</v>
      </c>
      <c r="H7" s="30">
        <f t="shared" si="4"/>
        <v>300000</v>
      </c>
      <c r="I7" s="30">
        <f t="shared" si="5"/>
        <v>425000</v>
      </c>
      <c r="J7" s="30">
        <f t="shared" si="6"/>
        <v>83333.333333333328</v>
      </c>
      <c r="K7" s="30">
        <f t="shared" si="7"/>
        <v>450000</v>
      </c>
      <c r="L7" s="30">
        <f t="shared" si="8"/>
        <v>533333.33333333337</v>
      </c>
    </row>
    <row r="8" spans="1:12" ht="14.4" thickBot="1">
      <c r="A8" s="29">
        <v>4</v>
      </c>
      <c r="B8" s="30" t="s">
        <v>63</v>
      </c>
      <c r="C8" s="30">
        <v>3250000</v>
      </c>
      <c r="D8" s="30">
        <f t="shared" si="0"/>
        <v>270833.33333333331</v>
      </c>
      <c r="E8" s="30">
        <f t="shared" si="1"/>
        <v>162500</v>
      </c>
      <c r="F8" s="30">
        <f t="shared" si="2"/>
        <v>433333.33333333331</v>
      </c>
      <c r="G8" s="30">
        <f t="shared" si="3"/>
        <v>135416.66666666666</v>
      </c>
      <c r="H8" s="30">
        <f t="shared" si="4"/>
        <v>325000</v>
      </c>
      <c r="I8" s="30">
        <f t="shared" si="5"/>
        <v>460416.66666666663</v>
      </c>
      <c r="J8" s="30">
        <f t="shared" si="6"/>
        <v>90277.777777777781</v>
      </c>
      <c r="K8" s="30">
        <f t="shared" si="7"/>
        <v>487500</v>
      </c>
      <c r="L8" s="30">
        <f t="shared" si="8"/>
        <v>577777.77777777775</v>
      </c>
    </row>
    <row r="9" spans="1:12" ht="14.4" thickBot="1">
      <c r="A9" s="29">
        <v>5</v>
      </c>
      <c r="B9" s="30" t="s">
        <v>64</v>
      </c>
      <c r="C9" s="30">
        <v>3500000</v>
      </c>
      <c r="D9" s="30">
        <f t="shared" si="0"/>
        <v>291666.66666666669</v>
      </c>
      <c r="E9" s="30">
        <f t="shared" si="1"/>
        <v>175000</v>
      </c>
      <c r="F9" s="30">
        <f t="shared" si="2"/>
        <v>466666.66666666669</v>
      </c>
      <c r="G9" s="30">
        <f t="shared" si="3"/>
        <v>145833.33333333334</v>
      </c>
      <c r="H9" s="30">
        <f t="shared" si="4"/>
        <v>350000</v>
      </c>
      <c r="I9" s="30">
        <f t="shared" si="5"/>
        <v>495833.33333333337</v>
      </c>
      <c r="J9" s="30">
        <f t="shared" si="6"/>
        <v>97222.222222222219</v>
      </c>
      <c r="K9" s="30">
        <f t="shared" si="7"/>
        <v>525000</v>
      </c>
      <c r="L9" s="30">
        <f t="shared" si="8"/>
        <v>622222.22222222225</v>
      </c>
    </row>
    <row r="10" spans="1:12" ht="14.4" thickBot="1">
      <c r="A10" s="29">
        <v>6</v>
      </c>
      <c r="B10" s="30" t="s">
        <v>65</v>
      </c>
      <c r="C10" s="30">
        <v>4000000</v>
      </c>
      <c r="D10" s="30">
        <f t="shared" si="0"/>
        <v>333333.33333333331</v>
      </c>
      <c r="E10" s="30">
        <f t="shared" si="1"/>
        <v>200000</v>
      </c>
      <c r="F10" s="30">
        <f t="shared" si="2"/>
        <v>533333.33333333326</v>
      </c>
      <c r="G10" s="30">
        <f t="shared" si="3"/>
        <v>166666.66666666666</v>
      </c>
      <c r="H10" s="30">
        <f t="shared" si="4"/>
        <v>400000</v>
      </c>
      <c r="I10" s="30">
        <f t="shared" si="5"/>
        <v>566666.66666666663</v>
      </c>
      <c r="J10" s="30">
        <f t="shared" si="6"/>
        <v>111111.11111111111</v>
      </c>
      <c r="K10" s="30">
        <f t="shared" si="7"/>
        <v>600000</v>
      </c>
      <c r="L10" s="30">
        <f t="shared" si="8"/>
        <v>711111.11111111112</v>
      </c>
    </row>
    <row r="11" spans="1:12" ht="14.4" thickBot="1">
      <c r="A11" s="29">
        <v>7</v>
      </c>
      <c r="B11" s="30" t="s">
        <v>66</v>
      </c>
      <c r="C11" s="30">
        <v>4500000</v>
      </c>
      <c r="D11" s="30">
        <f t="shared" si="0"/>
        <v>375000</v>
      </c>
      <c r="E11" s="30">
        <f t="shared" si="1"/>
        <v>225000</v>
      </c>
      <c r="F11" s="30">
        <f t="shared" si="2"/>
        <v>600000</v>
      </c>
      <c r="G11" s="30">
        <f t="shared" si="3"/>
        <v>187500</v>
      </c>
      <c r="H11" s="30">
        <f t="shared" si="4"/>
        <v>450000</v>
      </c>
      <c r="I11" s="30">
        <f t="shared" si="5"/>
        <v>637500</v>
      </c>
      <c r="J11" s="30">
        <f t="shared" si="6"/>
        <v>125000</v>
      </c>
      <c r="K11" s="30">
        <f t="shared" si="7"/>
        <v>675000</v>
      </c>
      <c r="L11" s="30">
        <f t="shared" si="8"/>
        <v>800000</v>
      </c>
    </row>
    <row r="12" spans="1:12" ht="14.4" thickBot="1">
      <c r="A12" s="29">
        <v>8</v>
      </c>
      <c r="B12" s="30" t="s">
        <v>67</v>
      </c>
      <c r="C12" s="30">
        <v>5000000</v>
      </c>
      <c r="D12" s="30">
        <f t="shared" si="0"/>
        <v>416666.66666666669</v>
      </c>
      <c r="E12" s="30">
        <f t="shared" si="1"/>
        <v>250000</v>
      </c>
      <c r="F12" s="30">
        <f t="shared" si="2"/>
        <v>666666.66666666674</v>
      </c>
      <c r="G12" s="30">
        <f t="shared" si="3"/>
        <v>208333.33333333334</v>
      </c>
      <c r="H12" s="30">
        <f t="shared" si="4"/>
        <v>500000</v>
      </c>
      <c r="I12" s="30">
        <f t="shared" si="5"/>
        <v>708333.33333333337</v>
      </c>
      <c r="J12" s="30">
        <f t="shared" si="6"/>
        <v>138888.88888888888</v>
      </c>
      <c r="K12" s="30">
        <f t="shared" si="7"/>
        <v>750000</v>
      </c>
      <c r="L12" s="30">
        <f t="shared" si="8"/>
        <v>888888.88888888888</v>
      </c>
    </row>
    <row r="13" spans="1:12" ht="14.4" thickBot="1">
      <c r="A13" s="29">
        <v>9</v>
      </c>
      <c r="B13" s="30" t="s">
        <v>68</v>
      </c>
      <c r="C13" s="30">
        <v>5500000</v>
      </c>
      <c r="D13" s="30">
        <f t="shared" si="0"/>
        <v>458333.33333333331</v>
      </c>
      <c r="E13" s="30">
        <f t="shared" si="1"/>
        <v>275000</v>
      </c>
      <c r="F13" s="30">
        <f t="shared" si="2"/>
        <v>733333.33333333326</v>
      </c>
      <c r="G13" s="30">
        <f t="shared" si="3"/>
        <v>229166.66666666666</v>
      </c>
      <c r="H13" s="30">
        <f t="shared" si="4"/>
        <v>550000</v>
      </c>
      <c r="I13" s="30">
        <f t="shared" si="5"/>
        <v>779166.66666666663</v>
      </c>
      <c r="J13" s="30">
        <f t="shared" si="6"/>
        <v>152777.77777777778</v>
      </c>
      <c r="K13" s="30">
        <f t="shared" si="7"/>
        <v>825000</v>
      </c>
      <c r="L13" s="30">
        <f t="shared" si="8"/>
        <v>977777.77777777775</v>
      </c>
    </row>
    <row r="14" spans="1:12" ht="14.4" thickBot="1">
      <c r="A14" s="29">
        <v>10</v>
      </c>
      <c r="B14" s="30" t="s">
        <v>69</v>
      </c>
      <c r="C14" s="30">
        <v>6000000</v>
      </c>
      <c r="D14" s="30">
        <f t="shared" si="0"/>
        <v>500000</v>
      </c>
      <c r="E14" s="30">
        <f t="shared" si="1"/>
        <v>300000</v>
      </c>
      <c r="F14" s="30">
        <f t="shared" si="2"/>
        <v>800000</v>
      </c>
      <c r="G14" s="30">
        <f t="shared" si="3"/>
        <v>250000</v>
      </c>
      <c r="H14" s="30">
        <f t="shared" si="4"/>
        <v>600000</v>
      </c>
      <c r="I14" s="30">
        <f t="shared" si="5"/>
        <v>850000</v>
      </c>
      <c r="J14" s="30">
        <f t="shared" si="6"/>
        <v>166666.66666666666</v>
      </c>
      <c r="K14" s="30">
        <f t="shared" si="7"/>
        <v>900000</v>
      </c>
      <c r="L14" s="30">
        <f t="shared" si="8"/>
        <v>1066666.6666666667</v>
      </c>
    </row>
    <row r="15" spans="1:12">
      <c r="A15" s="17"/>
      <c r="L15" s="18"/>
    </row>
    <row r="16" spans="1:12">
      <c r="A16" s="17"/>
      <c r="L16" s="18"/>
    </row>
    <row r="17" spans="1:12">
      <c r="A17" s="17"/>
      <c r="L17" s="18"/>
    </row>
    <row r="18" spans="1:12">
      <c r="A18" s="17"/>
      <c r="L18" s="18"/>
    </row>
    <row r="19" spans="1:12">
      <c r="A19" s="17"/>
      <c r="L19" s="18"/>
    </row>
    <row r="20" spans="1:12">
      <c r="A20" s="17"/>
      <c r="L20" s="18"/>
    </row>
    <row r="21" spans="1:12">
      <c r="A21" s="17"/>
      <c r="L21" s="18"/>
    </row>
    <row r="22" spans="1:12">
      <c r="A22" s="17"/>
      <c r="L22" s="18"/>
    </row>
    <row r="23" spans="1:12">
      <c r="A23" s="17"/>
      <c r="L23" s="18"/>
    </row>
    <row r="24" spans="1:12">
      <c r="A24" s="17"/>
      <c r="L24" s="18"/>
    </row>
    <row r="25" spans="1:12">
      <c r="A25" s="17"/>
      <c r="L25" s="18"/>
    </row>
    <row r="26" spans="1:12">
      <c r="A26" s="17"/>
      <c r="L26" s="18"/>
    </row>
    <row r="27" spans="1:12" ht="14.4" thickBot="1">
      <c r="A27" s="19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1"/>
    </row>
    <row r="28" spans="1:12">
      <c r="A28" s="23" t="s">
        <v>51</v>
      </c>
    </row>
  </sheetData>
  <mergeCells count="8">
    <mergeCell ref="A1:L1"/>
    <mergeCell ref="A2:L2"/>
    <mergeCell ref="A3:A4"/>
    <mergeCell ref="B3:B4"/>
    <mergeCell ref="C3:C4"/>
    <mergeCell ref="D3:F3"/>
    <mergeCell ref="G3:I3"/>
    <mergeCell ref="J3:L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AF2B-559B-41F4-BAA4-19EDD8C5E443}">
  <dimension ref="A1:H25"/>
  <sheetViews>
    <sheetView showGridLines="0" workbookViewId="0">
      <selection activeCell="I7" sqref="I7"/>
    </sheetView>
  </sheetViews>
  <sheetFormatPr defaultRowHeight="13.8"/>
  <cols>
    <col min="1" max="1" width="6" customWidth="1"/>
    <col min="2" max="2" width="12.21875" customWidth="1"/>
    <col min="3" max="3" width="10.77734375" customWidth="1"/>
    <col min="4" max="4" width="10" customWidth="1"/>
    <col min="5" max="5" width="14" customWidth="1"/>
    <col min="6" max="6" width="15.88671875" bestFit="1" customWidth="1"/>
    <col min="7" max="7" width="20.44140625" bestFit="1" customWidth="1"/>
    <col min="8" max="8" width="13.109375" bestFit="1" customWidth="1"/>
  </cols>
  <sheetData>
    <row r="1" spans="1:7" ht="23.4">
      <c r="A1" s="73" t="s">
        <v>85</v>
      </c>
      <c r="B1" s="74"/>
      <c r="C1" s="74"/>
      <c r="D1" s="74"/>
      <c r="E1" s="74"/>
      <c r="F1" s="74"/>
      <c r="G1" s="75"/>
    </row>
    <row r="2" spans="1:7" ht="14.4" thickBot="1">
      <c r="A2" s="43" t="s">
        <v>86</v>
      </c>
      <c r="B2" s="44"/>
      <c r="C2" s="44"/>
      <c r="D2" s="44"/>
      <c r="E2" s="44"/>
      <c r="F2" s="44"/>
      <c r="G2" s="45"/>
    </row>
    <row r="3" spans="1:7" ht="14.4" thickBot="1">
      <c r="A3" s="24" t="s">
        <v>25</v>
      </c>
      <c r="B3" s="24" t="s">
        <v>74</v>
      </c>
      <c r="C3" s="24" t="s">
        <v>75</v>
      </c>
      <c r="D3" s="24" t="s">
        <v>76</v>
      </c>
      <c r="E3" s="24" t="s">
        <v>82</v>
      </c>
      <c r="F3" s="24" t="s">
        <v>83</v>
      </c>
      <c r="G3" s="24" t="s">
        <v>84</v>
      </c>
    </row>
    <row r="4" spans="1:7" ht="14.4" thickBot="1">
      <c r="A4" s="27">
        <v>1</v>
      </c>
      <c r="B4" s="7" t="s">
        <v>77</v>
      </c>
      <c r="C4" s="7">
        <v>14560</v>
      </c>
      <c r="D4" s="81">
        <v>43</v>
      </c>
      <c r="E4" s="81">
        <v>5</v>
      </c>
      <c r="F4" s="82">
        <f>C4*E4</f>
        <v>72800</v>
      </c>
      <c r="G4" s="83">
        <f>C4*D4</f>
        <v>626080</v>
      </c>
    </row>
    <row r="5" spans="1:7" ht="14.4" thickBot="1">
      <c r="A5" s="27">
        <v>2</v>
      </c>
      <c r="B5" s="7" t="s">
        <v>78</v>
      </c>
      <c r="C5" s="7">
        <v>9520</v>
      </c>
      <c r="D5" s="81">
        <v>30</v>
      </c>
      <c r="E5" s="81">
        <v>4</v>
      </c>
      <c r="F5" s="82">
        <f t="shared" ref="F5:F8" si="0">C5*E5</f>
        <v>38080</v>
      </c>
      <c r="G5" s="83">
        <f t="shared" ref="G5:G8" si="1">C5*D5</f>
        <v>285600</v>
      </c>
    </row>
    <row r="6" spans="1:7" ht="14.4" thickBot="1">
      <c r="A6" s="27">
        <v>3</v>
      </c>
      <c r="B6" s="7" t="s">
        <v>79</v>
      </c>
      <c r="C6" s="7">
        <v>15120</v>
      </c>
      <c r="D6" s="81">
        <v>80</v>
      </c>
      <c r="E6" s="81">
        <v>11</v>
      </c>
      <c r="F6" s="82">
        <f t="shared" si="0"/>
        <v>166320</v>
      </c>
      <c r="G6" s="83">
        <f t="shared" si="1"/>
        <v>1209600</v>
      </c>
    </row>
    <row r="7" spans="1:7" ht="14.4" thickBot="1">
      <c r="A7" s="27">
        <v>4</v>
      </c>
      <c r="B7" s="7" t="s">
        <v>80</v>
      </c>
      <c r="C7" s="7">
        <v>28000</v>
      </c>
      <c r="D7" s="81">
        <v>120</v>
      </c>
      <c r="E7" s="81">
        <v>8</v>
      </c>
      <c r="F7" s="82">
        <f t="shared" si="0"/>
        <v>224000</v>
      </c>
      <c r="G7" s="83">
        <f t="shared" si="1"/>
        <v>3360000</v>
      </c>
    </row>
    <row r="8" spans="1:7" ht="14.4" thickBot="1">
      <c r="A8" s="27">
        <v>5</v>
      </c>
      <c r="B8" s="7" t="s">
        <v>81</v>
      </c>
      <c r="C8" s="7">
        <v>12320</v>
      </c>
      <c r="D8" s="81">
        <v>165</v>
      </c>
      <c r="E8" s="81">
        <v>12</v>
      </c>
      <c r="F8" s="82">
        <f t="shared" si="0"/>
        <v>147840</v>
      </c>
      <c r="G8" s="83">
        <f t="shared" si="1"/>
        <v>2032800</v>
      </c>
    </row>
    <row r="9" spans="1:7" ht="14.4" thickBot="1">
      <c r="A9" s="84" t="s">
        <v>100</v>
      </c>
      <c r="B9" s="84"/>
      <c r="C9" s="84"/>
      <c r="D9" s="84"/>
      <c r="E9" s="84"/>
      <c r="F9" s="69">
        <f>SUM(F4:F8)</f>
        <v>649040</v>
      </c>
      <c r="G9" s="69">
        <f>SUM(G4:G8)</f>
        <v>7514080</v>
      </c>
    </row>
    <row r="10" spans="1:7">
      <c r="A10" s="63"/>
      <c r="B10" s="64"/>
      <c r="C10" s="64"/>
      <c r="D10" s="64"/>
      <c r="E10" s="64"/>
      <c r="F10" s="71"/>
      <c r="G10" s="18"/>
    </row>
    <row r="11" spans="1:7">
      <c r="A11" s="17"/>
      <c r="B11" s="71"/>
      <c r="C11" s="71"/>
      <c r="D11" s="71"/>
      <c r="E11" s="71"/>
      <c r="F11" s="71"/>
      <c r="G11" s="18"/>
    </row>
    <row r="12" spans="1:7">
      <c r="A12" s="17"/>
      <c r="B12" s="71"/>
      <c r="C12" s="71"/>
      <c r="D12" s="71"/>
      <c r="E12" s="71"/>
      <c r="F12" s="71"/>
      <c r="G12" s="18"/>
    </row>
    <row r="13" spans="1:7">
      <c r="A13" s="17"/>
      <c r="B13" s="71"/>
      <c r="C13" s="71"/>
      <c r="D13" s="71"/>
      <c r="E13" s="71"/>
      <c r="F13" s="71"/>
      <c r="G13" s="18"/>
    </row>
    <row r="14" spans="1:7">
      <c r="A14" s="17"/>
      <c r="B14" s="71"/>
      <c r="C14" s="71"/>
      <c r="D14" s="71"/>
      <c r="E14" s="71"/>
      <c r="F14" s="71"/>
      <c r="G14" s="18"/>
    </row>
    <row r="15" spans="1:7">
      <c r="A15" s="17"/>
      <c r="B15" s="71"/>
      <c r="C15" s="71"/>
      <c r="D15" s="71"/>
      <c r="E15" s="71"/>
      <c r="F15" s="71"/>
      <c r="G15" s="18"/>
    </row>
    <row r="16" spans="1:7">
      <c r="A16" s="17"/>
      <c r="B16" s="71"/>
      <c r="C16" s="71"/>
      <c r="D16" s="71"/>
      <c r="E16" s="71"/>
      <c r="F16" s="71"/>
      <c r="G16" s="18"/>
    </row>
    <row r="17" spans="1:8">
      <c r="A17" s="17"/>
      <c r="B17" s="71"/>
      <c r="C17" s="71"/>
      <c r="D17" s="71"/>
      <c r="E17" s="71"/>
      <c r="F17" s="71"/>
      <c r="G17" s="18"/>
    </row>
    <row r="18" spans="1:8">
      <c r="A18" s="17"/>
      <c r="B18" s="71"/>
      <c r="C18" s="71"/>
      <c r="D18" s="71"/>
      <c r="E18" s="71"/>
      <c r="F18" s="71"/>
      <c r="G18" s="18"/>
    </row>
    <row r="19" spans="1:8">
      <c r="A19" s="17"/>
      <c r="B19" s="71"/>
      <c r="C19" s="71"/>
      <c r="D19" s="71"/>
      <c r="E19" s="71"/>
      <c r="F19" s="71"/>
      <c r="G19" s="18"/>
      <c r="H19" s="70"/>
    </row>
    <row r="20" spans="1:8">
      <c r="A20" s="17"/>
      <c r="B20" s="71"/>
      <c r="C20" s="71"/>
      <c r="D20" s="71"/>
      <c r="E20" s="71"/>
      <c r="F20" s="71"/>
      <c r="G20" s="18"/>
    </row>
    <row r="21" spans="1:8">
      <c r="A21" s="17"/>
      <c r="B21" s="71"/>
      <c r="C21" s="71"/>
      <c r="D21" s="71"/>
      <c r="E21" s="71"/>
      <c r="F21" s="71"/>
      <c r="G21" s="18"/>
    </row>
    <row r="22" spans="1:8">
      <c r="A22" s="17"/>
      <c r="B22" s="71"/>
      <c r="C22" s="71"/>
      <c r="D22" s="71"/>
      <c r="E22" s="71"/>
      <c r="F22" s="71"/>
      <c r="G22" s="18"/>
    </row>
    <row r="23" spans="1:8">
      <c r="A23" s="17"/>
      <c r="B23" s="71"/>
      <c r="C23" s="71"/>
      <c r="D23" s="71"/>
      <c r="E23" s="71"/>
      <c r="F23" s="71"/>
      <c r="G23" s="18"/>
    </row>
    <row r="24" spans="1:8">
      <c r="A24" s="17"/>
      <c r="B24" s="71"/>
      <c r="C24" s="71"/>
      <c r="D24" s="71"/>
      <c r="E24" s="71"/>
      <c r="F24" s="71"/>
      <c r="G24" s="18"/>
    </row>
    <row r="25" spans="1:8" ht="14.4" thickBot="1">
      <c r="A25" s="19"/>
      <c r="B25" s="20"/>
      <c r="C25" s="20"/>
      <c r="D25" s="20"/>
      <c r="E25" s="20"/>
      <c r="F25" s="20"/>
      <c r="G25" s="21"/>
    </row>
  </sheetData>
  <mergeCells count="4">
    <mergeCell ref="A1:G1"/>
    <mergeCell ref="A2:G2"/>
    <mergeCell ref="A9:E9"/>
    <mergeCell ref="A10:E10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A74B-4902-43A3-A1C9-49CDD38AA15F}">
  <dimension ref="A1:H28"/>
  <sheetViews>
    <sheetView showGridLines="0" workbookViewId="0">
      <selection activeCell="F30" sqref="F30"/>
    </sheetView>
  </sheetViews>
  <sheetFormatPr defaultRowHeight="13.8"/>
  <cols>
    <col min="2" max="2" width="17.6640625" customWidth="1"/>
    <col min="3" max="3" width="14.5546875" bestFit="1" customWidth="1"/>
    <col min="4" max="4" width="15.6640625" customWidth="1"/>
    <col min="5" max="5" width="21.5546875" customWidth="1"/>
    <col min="6" max="6" width="19.33203125" customWidth="1"/>
    <col min="7" max="7" width="21.6640625" customWidth="1"/>
    <col min="8" max="8" width="18.109375" bestFit="1" customWidth="1"/>
  </cols>
  <sheetData>
    <row r="1" spans="1:8" ht="23.4">
      <c r="A1" s="73" t="s">
        <v>101</v>
      </c>
      <c r="B1" s="74"/>
      <c r="C1" s="74"/>
      <c r="D1" s="74"/>
      <c r="E1" s="75"/>
    </row>
    <row r="2" spans="1:8" ht="14.4" thickBot="1">
      <c r="A2" s="43" t="s">
        <v>102</v>
      </c>
      <c r="B2" s="44"/>
      <c r="C2" s="44"/>
      <c r="D2" s="44"/>
      <c r="E2" s="45"/>
    </row>
    <row r="3" spans="1:8" ht="14.4" thickBot="1">
      <c r="A3" s="24" t="s">
        <v>25</v>
      </c>
      <c r="B3" s="24" t="s">
        <v>87</v>
      </c>
      <c r="C3" s="24" t="s">
        <v>75</v>
      </c>
      <c r="D3" s="24" t="s">
        <v>89</v>
      </c>
      <c r="E3" s="24" t="s">
        <v>90</v>
      </c>
      <c r="G3" s="24" t="s">
        <v>103</v>
      </c>
      <c r="H3" s="24" t="s">
        <v>75</v>
      </c>
    </row>
    <row r="4" spans="1:8" ht="14.4" thickBot="1">
      <c r="A4" s="27">
        <v>1</v>
      </c>
      <c r="B4" s="7" t="s">
        <v>88</v>
      </c>
      <c r="C4" s="76">
        <v>120000</v>
      </c>
      <c r="D4" s="7">
        <v>5326</v>
      </c>
      <c r="E4" s="77">
        <f>C4*D4</f>
        <v>639120000</v>
      </c>
      <c r="G4" s="79" t="str">
        <f>INDEX($B$4:$B$10,MATCH(H4,$E$4:$E$10,0))</f>
        <v>Kimia</v>
      </c>
      <c r="H4" s="80" cm="1">
        <f t="array" ref="H4:H8">LARGE($E$4:$E$10,{1;2;3;4;5})</f>
        <v>1220625000</v>
      </c>
    </row>
    <row r="5" spans="1:8" ht="14.4" thickBot="1">
      <c r="A5" s="27">
        <v>2</v>
      </c>
      <c r="B5" s="7" t="s">
        <v>91</v>
      </c>
      <c r="C5" s="76">
        <v>85000</v>
      </c>
      <c r="D5" s="7">
        <v>2352</v>
      </c>
      <c r="E5" s="77">
        <f t="shared" ref="E5:E10" si="0">C5*D5</f>
        <v>199920000</v>
      </c>
      <c r="G5" s="79" t="str">
        <f t="shared" ref="G5:G8" si="1">INDEX($B$4:$B$10,MATCH(H5,$E$4:$E$10,0))</f>
        <v>Ekonomi</v>
      </c>
      <c r="H5" s="80">
        <v>734080000</v>
      </c>
    </row>
    <row r="6" spans="1:8" ht="14.4" thickBot="1">
      <c r="A6" s="27">
        <v>3</v>
      </c>
      <c r="B6" s="7" t="s">
        <v>92</v>
      </c>
      <c r="C6" s="76">
        <v>75000</v>
      </c>
      <c r="D6" s="7">
        <v>3266</v>
      </c>
      <c r="E6" s="77">
        <f t="shared" si="0"/>
        <v>244950000</v>
      </c>
      <c r="G6" s="79" t="str">
        <f>INDEX($B$4:$B$10,MATCH(H6,$E$4:$E$10,0))</f>
        <v>Fisika</v>
      </c>
      <c r="H6" s="80">
        <v>649050000</v>
      </c>
    </row>
    <row r="7" spans="1:8" ht="14.4" thickBot="1">
      <c r="A7" s="27">
        <v>4</v>
      </c>
      <c r="B7" s="7" t="s">
        <v>93</v>
      </c>
      <c r="C7" s="76">
        <v>150000</v>
      </c>
      <c r="D7" s="7">
        <v>4327</v>
      </c>
      <c r="E7" s="77">
        <f t="shared" si="0"/>
        <v>649050000</v>
      </c>
      <c r="G7" s="79" t="str">
        <f t="shared" si="1"/>
        <v>IPA</v>
      </c>
      <c r="H7" s="80">
        <v>639120000</v>
      </c>
    </row>
    <row r="8" spans="1:8" ht="14.4" thickBot="1">
      <c r="A8" s="27">
        <v>5</v>
      </c>
      <c r="B8" s="7" t="s">
        <v>94</v>
      </c>
      <c r="C8" s="76">
        <v>125000</v>
      </c>
      <c r="D8" s="7">
        <v>9765</v>
      </c>
      <c r="E8" s="77">
        <f t="shared" si="0"/>
        <v>1220625000</v>
      </c>
      <c r="G8" s="79" t="str">
        <f t="shared" si="1"/>
        <v>Geografi</v>
      </c>
      <c r="H8" s="80">
        <v>502040000</v>
      </c>
    </row>
    <row r="9" spans="1:8" ht="14.4" thickBot="1">
      <c r="A9" s="27">
        <v>6</v>
      </c>
      <c r="B9" s="7" t="s">
        <v>95</v>
      </c>
      <c r="C9" s="76">
        <v>160000</v>
      </c>
      <c r="D9" s="7">
        <v>4588</v>
      </c>
      <c r="E9" s="77">
        <f t="shared" si="0"/>
        <v>734080000</v>
      </c>
    </row>
    <row r="10" spans="1:8" ht="14.4" thickBot="1">
      <c r="A10" s="27">
        <v>7</v>
      </c>
      <c r="B10" s="7" t="s">
        <v>96</v>
      </c>
      <c r="C10" s="76">
        <v>110000</v>
      </c>
      <c r="D10" s="7">
        <v>4564</v>
      </c>
      <c r="E10" s="77">
        <f t="shared" si="0"/>
        <v>502040000</v>
      </c>
    </row>
    <row r="11" spans="1:8" ht="14.4" thickBot="1">
      <c r="A11" s="78" t="s">
        <v>97</v>
      </c>
      <c r="B11" s="78"/>
      <c r="C11" s="78"/>
      <c r="D11" s="78"/>
      <c r="E11" s="68">
        <f>MAX(E4:E10)</f>
        <v>1220625000</v>
      </c>
    </row>
    <row r="12" spans="1:8" ht="14.4" thickBot="1">
      <c r="A12" s="78" t="s">
        <v>98</v>
      </c>
      <c r="B12" s="78"/>
      <c r="C12" s="78"/>
      <c r="D12" s="78"/>
      <c r="E12" s="68">
        <f>MIN(E4:E10)</f>
        <v>199920000</v>
      </c>
    </row>
    <row r="13" spans="1:8" ht="14.4" thickBot="1">
      <c r="A13" s="78" t="s">
        <v>99</v>
      </c>
      <c r="B13" s="78"/>
      <c r="C13" s="78"/>
      <c r="D13" s="78"/>
      <c r="E13" s="68">
        <f>AVERAGE(E4:E10)</f>
        <v>598540714.28571427</v>
      </c>
    </row>
    <row r="14" spans="1:8">
      <c r="A14" s="17"/>
      <c r="B14" s="71"/>
      <c r="C14" s="71"/>
      <c r="D14" s="71"/>
      <c r="E14" s="18"/>
    </row>
    <row r="15" spans="1:8">
      <c r="A15" s="17"/>
      <c r="B15" s="71"/>
      <c r="C15" s="71"/>
      <c r="D15" s="71"/>
      <c r="E15" s="72"/>
      <c r="F15" s="65"/>
    </row>
    <row r="16" spans="1:8">
      <c r="A16" s="17"/>
      <c r="B16" s="71"/>
      <c r="C16" s="71"/>
      <c r="D16" s="71"/>
      <c r="E16" s="72"/>
      <c r="F16" s="66"/>
    </row>
    <row r="17" spans="1:6">
      <c r="A17" s="17"/>
      <c r="B17" s="71"/>
      <c r="C17" s="71"/>
      <c r="D17" s="71"/>
      <c r="E17" s="72"/>
      <c r="F17" s="66"/>
    </row>
    <row r="18" spans="1:6">
      <c r="A18" s="17"/>
      <c r="B18" s="71"/>
      <c r="C18" s="71"/>
      <c r="D18" s="71"/>
      <c r="E18" s="72"/>
      <c r="F18" s="66"/>
    </row>
    <row r="19" spans="1:6">
      <c r="A19" s="17"/>
      <c r="B19" s="71"/>
      <c r="C19" s="71"/>
      <c r="D19" s="71"/>
      <c r="E19" s="72"/>
      <c r="F19" s="66"/>
    </row>
    <row r="20" spans="1:6">
      <c r="A20" s="17"/>
      <c r="B20" s="71"/>
      <c r="C20" s="71"/>
      <c r="D20" s="71"/>
      <c r="E20" s="72"/>
      <c r="F20" s="66"/>
    </row>
    <row r="21" spans="1:6">
      <c r="A21" s="17"/>
      <c r="B21" s="71"/>
      <c r="C21" s="71"/>
      <c r="D21" s="71"/>
      <c r="E21" s="18"/>
    </row>
    <row r="22" spans="1:6">
      <c r="A22" s="17"/>
      <c r="B22" s="71"/>
      <c r="C22" s="71"/>
      <c r="D22" s="71"/>
      <c r="E22" s="18"/>
    </row>
    <row r="23" spans="1:6">
      <c r="A23" s="17"/>
      <c r="B23" s="71"/>
      <c r="C23" s="71"/>
      <c r="D23" s="71"/>
      <c r="E23" s="18"/>
    </row>
    <row r="24" spans="1:6">
      <c r="A24" s="17"/>
      <c r="B24" s="71"/>
      <c r="C24" s="71"/>
      <c r="D24" s="71"/>
      <c r="E24" s="18"/>
    </row>
    <row r="25" spans="1:6">
      <c r="A25" s="17"/>
      <c r="B25" s="71"/>
      <c r="C25" s="71"/>
      <c r="D25" s="71"/>
      <c r="E25" s="18"/>
    </row>
    <row r="26" spans="1:6">
      <c r="A26" s="17"/>
      <c r="B26" s="71"/>
      <c r="C26" s="71"/>
      <c r="D26" s="71"/>
      <c r="E26" s="18"/>
    </row>
    <row r="27" spans="1:6">
      <c r="A27" s="17"/>
      <c r="B27" s="71"/>
      <c r="C27" s="71"/>
      <c r="D27" s="71"/>
      <c r="E27" s="18"/>
    </row>
    <row r="28" spans="1:6" ht="14.4" thickBot="1">
      <c r="A28" s="19"/>
      <c r="B28" s="20"/>
      <c r="C28" s="20"/>
      <c r="D28" s="20"/>
      <c r="E28" s="21"/>
    </row>
  </sheetData>
  <mergeCells count="5">
    <mergeCell ref="A11:D11"/>
    <mergeCell ref="A12:D12"/>
    <mergeCell ref="A13:D13"/>
    <mergeCell ref="A1:E1"/>
    <mergeCell ref="A2:E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C279-5F78-4B96-892C-C7778E7B28C6}">
  <dimension ref="A1:F27"/>
  <sheetViews>
    <sheetView showGridLines="0" workbookViewId="0">
      <selection activeCell="I11" sqref="I11"/>
    </sheetView>
  </sheetViews>
  <sheetFormatPr defaultRowHeight="13.8"/>
  <cols>
    <col min="2" max="2" width="11.5546875" bestFit="1" customWidth="1"/>
    <col min="3" max="3" width="12.109375" bestFit="1" customWidth="1"/>
    <col min="4" max="4" width="13.88671875" customWidth="1"/>
    <col min="5" max="5" width="15.33203125" customWidth="1"/>
    <col min="6" max="6" width="21" bestFit="1" customWidth="1"/>
  </cols>
  <sheetData>
    <row r="1" spans="1:6" ht="23.4">
      <c r="A1" s="73" t="s">
        <v>116</v>
      </c>
      <c r="B1" s="74"/>
      <c r="C1" s="74"/>
      <c r="D1" s="74"/>
      <c r="E1" s="74"/>
      <c r="F1" s="75"/>
    </row>
    <row r="2" spans="1:6" ht="14.4" thickBot="1">
      <c r="A2" s="43" t="s">
        <v>117</v>
      </c>
      <c r="B2" s="44"/>
      <c r="C2" s="44"/>
      <c r="D2" s="44"/>
      <c r="E2" s="44"/>
      <c r="F2" s="45"/>
    </row>
    <row r="3" spans="1:6" ht="14.4" thickBot="1">
      <c r="A3" s="24" t="s">
        <v>25</v>
      </c>
      <c r="B3" s="24" t="s">
        <v>104</v>
      </c>
      <c r="C3" s="24" t="s">
        <v>105</v>
      </c>
      <c r="D3" s="24" t="s">
        <v>89</v>
      </c>
      <c r="E3" s="24" t="s">
        <v>106</v>
      </c>
      <c r="F3" s="24" t="s">
        <v>107</v>
      </c>
    </row>
    <row r="4" spans="1:6" ht="14.4" thickBot="1">
      <c r="A4" s="27">
        <v>1</v>
      </c>
      <c r="B4" s="85" t="s">
        <v>108</v>
      </c>
      <c r="C4" s="86">
        <v>5000</v>
      </c>
      <c r="D4" s="85">
        <v>5</v>
      </c>
      <c r="E4" s="85">
        <v>45</v>
      </c>
      <c r="F4" s="87">
        <f>C4*E4</f>
        <v>225000</v>
      </c>
    </row>
    <row r="5" spans="1:6" ht="14.4" thickBot="1">
      <c r="A5" s="27">
        <v>2</v>
      </c>
      <c r="B5" s="85" t="s">
        <v>109</v>
      </c>
      <c r="C5" s="86">
        <v>9000</v>
      </c>
      <c r="D5" s="85">
        <v>3</v>
      </c>
      <c r="E5" s="85">
        <v>44</v>
      </c>
      <c r="F5" s="87">
        <f t="shared" ref="F5:F8" si="0">C5*E5</f>
        <v>396000</v>
      </c>
    </row>
    <row r="6" spans="1:6" ht="14.4" thickBot="1">
      <c r="A6" s="27">
        <v>3</v>
      </c>
      <c r="B6" s="85" t="s">
        <v>110</v>
      </c>
      <c r="C6" s="86">
        <v>12000</v>
      </c>
      <c r="D6" s="85">
        <v>6</v>
      </c>
      <c r="E6" s="85">
        <v>32</v>
      </c>
      <c r="F6" s="87">
        <f t="shared" si="0"/>
        <v>384000</v>
      </c>
    </row>
    <row r="7" spans="1:6" ht="14.4" thickBot="1">
      <c r="A7" s="27">
        <v>4</v>
      </c>
      <c r="B7" s="85" t="s">
        <v>111</v>
      </c>
      <c r="C7" s="86">
        <v>20000</v>
      </c>
      <c r="D7" s="85">
        <v>2</v>
      </c>
      <c r="E7" s="85">
        <v>64</v>
      </c>
      <c r="F7" s="87">
        <f t="shared" si="0"/>
        <v>1280000</v>
      </c>
    </row>
    <row r="8" spans="1:6" ht="14.4" thickBot="1">
      <c r="A8" s="27">
        <v>5</v>
      </c>
      <c r="B8" s="85" t="s">
        <v>112</v>
      </c>
      <c r="C8" s="86">
        <v>2300</v>
      </c>
      <c r="D8" s="85">
        <v>4</v>
      </c>
      <c r="E8" s="85">
        <v>23</v>
      </c>
      <c r="F8" s="87">
        <f t="shared" si="0"/>
        <v>52900</v>
      </c>
    </row>
    <row r="9" spans="1:6" ht="14.4" thickBot="1">
      <c r="A9" s="88" t="s">
        <v>113</v>
      </c>
      <c r="B9" s="88"/>
      <c r="C9" s="88"/>
      <c r="D9" s="88"/>
      <c r="E9" s="88"/>
      <c r="F9" s="67">
        <f>SUM(F4:F8)</f>
        <v>2337900</v>
      </c>
    </row>
    <row r="10" spans="1:6" ht="14.4" thickBot="1">
      <c r="A10" s="88" t="s">
        <v>114</v>
      </c>
      <c r="B10" s="88"/>
      <c r="C10" s="88"/>
      <c r="D10" s="88"/>
      <c r="E10" s="88"/>
      <c r="F10" s="67">
        <f>MAX(F4:F8)</f>
        <v>1280000</v>
      </c>
    </row>
    <row r="11" spans="1:6" ht="14.4" thickBot="1">
      <c r="A11" s="88" t="s">
        <v>115</v>
      </c>
      <c r="B11" s="88"/>
      <c r="C11" s="88"/>
      <c r="D11" s="88"/>
      <c r="E11" s="88"/>
      <c r="F11" s="67">
        <f>MIN(F4:F8)</f>
        <v>52900</v>
      </c>
    </row>
    <row r="12" spans="1:6">
      <c r="A12" s="17"/>
      <c r="B12" s="71"/>
      <c r="C12" s="71"/>
      <c r="D12" s="71"/>
      <c r="E12" s="71"/>
      <c r="F12" s="18"/>
    </row>
    <row r="13" spans="1:6">
      <c r="A13" s="17"/>
      <c r="B13" s="71"/>
      <c r="C13" s="71"/>
      <c r="D13" s="71"/>
      <c r="E13" s="71"/>
      <c r="F13" s="18"/>
    </row>
    <row r="14" spans="1:6">
      <c r="A14" s="17"/>
      <c r="B14" s="71"/>
      <c r="C14" s="71"/>
      <c r="D14" s="71"/>
      <c r="E14" s="71"/>
      <c r="F14" s="18"/>
    </row>
    <row r="15" spans="1:6">
      <c r="A15" s="17"/>
      <c r="B15" s="71"/>
      <c r="C15" s="71"/>
      <c r="D15" s="71"/>
      <c r="E15" s="71"/>
      <c r="F15" s="18"/>
    </row>
    <row r="16" spans="1:6">
      <c r="A16" s="17"/>
      <c r="B16" s="71"/>
      <c r="C16" s="71"/>
      <c r="D16" s="71"/>
      <c r="E16" s="71"/>
      <c r="F16" s="18"/>
    </row>
    <row r="17" spans="1:6">
      <c r="A17" s="17"/>
      <c r="B17" s="71"/>
      <c r="C17" s="71"/>
      <c r="D17" s="71"/>
      <c r="E17" s="71"/>
      <c r="F17" s="18"/>
    </row>
    <row r="18" spans="1:6">
      <c r="A18" s="17"/>
      <c r="B18" s="71"/>
      <c r="C18" s="71"/>
      <c r="D18" s="71"/>
      <c r="E18" s="71"/>
      <c r="F18" s="18"/>
    </row>
    <row r="19" spans="1:6">
      <c r="A19" s="17"/>
      <c r="B19" s="71"/>
      <c r="C19" s="71"/>
      <c r="D19" s="71"/>
      <c r="E19" s="71"/>
      <c r="F19" s="18"/>
    </row>
    <row r="20" spans="1:6">
      <c r="A20" s="17"/>
      <c r="B20" s="71"/>
      <c r="C20" s="71"/>
      <c r="D20" s="71"/>
      <c r="E20" s="71"/>
      <c r="F20" s="18"/>
    </row>
    <row r="21" spans="1:6">
      <c r="A21" s="17"/>
      <c r="B21" s="71"/>
      <c r="C21" s="71"/>
      <c r="D21" s="71"/>
      <c r="E21" s="71"/>
      <c r="F21" s="18"/>
    </row>
    <row r="22" spans="1:6">
      <c r="A22" s="17"/>
      <c r="B22" s="71"/>
      <c r="C22" s="71"/>
      <c r="D22" s="71"/>
      <c r="E22" s="71"/>
      <c r="F22" s="18"/>
    </row>
    <row r="23" spans="1:6">
      <c r="A23" s="17"/>
      <c r="B23" s="71"/>
      <c r="C23" s="71"/>
      <c r="D23" s="71"/>
      <c r="E23" s="71"/>
      <c r="F23" s="18"/>
    </row>
    <row r="24" spans="1:6">
      <c r="A24" s="17"/>
      <c r="B24" s="71"/>
      <c r="C24" s="71"/>
      <c r="D24" s="71"/>
      <c r="E24" s="71"/>
      <c r="F24" s="18"/>
    </row>
    <row r="25" spans="1:6">
      <c r="A25" s="17"/>
      <c r="B25" s="71"/>
      <c r="C25" s="71"/>
      <c r="D25" s="71"/>
      <c r="E25" s="71"/>
      <c r="F25" s="18"/>
    </row>
    <row r="26" spans="1:6">
      <c r="A26" s="17"/>
      <c r="B26" s="71"/>
      <c r="C26" s="71"/>
      <c r="D26" s="71"/>
      <c r="E26" s="71"/>
      <c r="F26" s="18"/>
    </row>
    <row r="27" spans="1:6" ht="14.4" thickBot="1">
      <c r="A27" s="19"/>
      <c r="B27" s="20"/>
      <c r="C27" s="20"/>
      <c r="D27" s="20"/>
      <c r="E27" s="20"/>
      <c r="F27" s="21"/>
    </row>
  </sheetData>
  <mergeCells count="5">
    <mergeCell ref="A9:E9"/>
    <mergeCell ref="A10:E10"/>
    <mergeCell ref="A11:E11"/>
    <mergeCell ref="A1:F1"/>
    <mergeCell ref="A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daftar_gaji</vt:lpstr>
      <vt:lpstr>harga_kredit</vt:lpstr>
      <vt:lpstr>harga_computer</vt:lpstr>
      <vt:lpstr>toko_buah</vt:lpstr>
      <vt:lpstr>toko_buku</vt:lpstr>
      <vt:lpstr>toko_kelontong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FarSyaFad Corp</dc:creator>
  <cp:lastModifiedBy>FarSyaFad Corp</cp:lastModifiedBy>
  <cp:lastPrinted>2024-11-21T19:44:39Z</cp:lastPrinted>
  <dcterms:created xsi:type="dcterms:W3CDTF">2024-11-01T04:24:56Z</dcterms:created>
  <dcterms:modified xsi:type="dcterms:W3CDTF">2024-11-28T13:43:16Z</dcterms:modified>
</cp:coreProperties>
</file>