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E:\Dersler\ITU\ELE\ELE-504E\HWs\DigitalMosInteg.Circ.Design\HW6\"/>
    </mc:Choice>
  </mc:AlternateContent>
  <xr:revisionPtr revIDLastSave="0" documentId="13_ncr:1_{8F335CC4-3EC4-4360-91C0-86800ED3C4FA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results" sheetId="1" r:id="rId1"/>
    <sheet name="calculation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 s="1"/>
  <c r="F6" i="1" s="1"/>
  <c r="F7" i="1" s="1"/>
  <c r="F8" i="1" s="1"/>
  <c r="F9" i="1" s="1"/>
  <c r="B15" i="2"/>
  <c r="B16" i="2" s="1"/>
  <c r="B8" i="1"/>
  <c r="A8" i="1"/>
  <c r="C8" i="1" s="1"/>
  <c r="G3" i="1"/>
  <c r="B18" i="2"/>
  <c r="B14" i="2"/>
  <c r="G5" i="1" l="1"/>
  <c r="G4" i="1"/>
  <c r="G6" i="1" l="1"/>
  <c r="G7" i="1" l="1"/>
  <c r="G9" i="1" l="1"/>
  <c r="G8" i="1"/>
</calcChain>
</file>

<file path=xl/sharedStrings.xml><?xml version="1.0" encoding="utf-8"?>
<sst xmlns="http://schemas.openxmlformats.org/spreadsheetml/2006/main" count="35" uniqueCount="24">
  <si>
    <t>n</t>
  </si>
  <si>
    <t>m</t>
  </si>
  <si>
    <t>L</t>
  </si>
  <si>
    <t>Table 5.1</t>
  </si>
  <si>
    <t>Table 5.3</t>
  </si>
  <si>
    <t>Tphl</t>
  </si>
  <si>
    <t>Tplh</t>
  </si>
  <si>
    <t>Table 5.2</t>
  </si>
  <si>
    <t>Inverter</t>
  </si>
  <si>
    <t>Wn</t>
  </si>
  <si>
    <t>Wp</t>
  </si>
  <si>
    <t>jnmax</t>
  </si>
  <si>
    <t>jpmax</t>
  </si>
  <si>
    <t>cl</t>
  </si>
  <si>
    <t>wn</t>
  </si>
  <si>
    <t>cgso</t>
  </si>
  <si>
    <t>vdd</t>
  </si>
  <si>
    <t>lmin</t>
  </si>
  <si>
    <t>cox</t>
  </si>
  <si>
    <t>wp/wn</t>
  </si>
  <si>
    <t>um</t>
  </si>
  <si>
    <t>Table 5.4</t>
  </si>
  <si>
    <t>Simulated L for Stage Buffer</t>
  </si>
  <si>
    <t>Simulated L for single inverter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</si>
</sst>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workbookViewId="0">
      <selection activeCell="O15" sqref="O15"/>
    </sheetView>
  </sheetViews>
  <sheetFormatPr defaultRowHeight="15" x14ac:dyDescent="0.25"/>
  <cols>
    <col min="1" max="1" width="12" bestFit="1" customWidth="1"/>
    <col min="6" max="6" width="10" bestFit="1" customWidth="1"/>
    <col min="7" max="7" width="10.42578125" bestFit="1" customWidth="1"/>
    <col min="12" max="12" width="26.140625" bestFit="1" customWidth="1"/>
    <col min="13" max="13" width="28.140625" bestFit="1" customWidth="1"/>
  </cols>
  <sheetData>
    <row r="1" spans="1:13" x14ac:dyDescent="0.25">
      <c r="A1" s="4" t="s">
        <v>3</v>
      </c>
      <c r="B1" s="4"/>
      <c r="E1" s="4" t="s">
        <v>7</v>
      </c>
      <c r="F1" s="4"/>
      <c r="G1" s="4"/>
      <c r="L1" s="4" t="s">
        <v>21</v>
      </c>
      <c r="M1" s="4"/>
    </row>
    <row r="2" spans="1:13" x14ac:dyDescent="0.25">
      <c r="A2" t="s">
        <v>0</v>
      </c>
      <c r="B2">
        <v>7</v>
      </c>
      <c r="E2" t="s">
        <v>8</v>
      </c>
      <c r="F2" t="s">
        <v>9</v>
      </c>
      <c r="G2" t="s">
        <v>10</v>
      </c>
      <c r="L2" t="s">
        <v>22</v>
      </c>
      <c r="M2" t="s">
        <v>23</v>
      </c>
    </row>
    <row r="3" spans="1:13" x14ac:dyDescent="0.25">
      <c r="A3" t="s">
        <v>1</v>
      </c>
      <c r="B3">
        <v>3.07</v>
      </c>
      <c r="E3">
        <v>1</v>
      </c>
      <c r="F3" s="3">
        <v>0.5</v>
      </c>
      <c r="G3" s="2">
        <f>F3*1.505</f>
        <v>0.75249999999999995</v>
      </c>
      <c r="H3" t="s">
        <v>20</v>
      </c>
      <c r="I3" t="s">
        <v>19</v>
      </c>
      <c r="J3">
        <v>1.5049999999999999</v>
      </c>
      <c r="L3" s="1">
        <v>8.6999999999999999E-10</v>
      </c>
      <c r="M3" s="1">
        <v>6.5799999999999994E-8</v>
      </c>
    </row>
    <row r="4" spans="1:13" x14ac:dyDescent="0.25">
      <c r="A4" t="s">
        <v>2</v>
      </c>
      <c r="B4" s="1">
        <v>3.73E-10</v>
      </c>
      <c r="E4">
        <v>2</v>
      </c>
      <c r="F4" s="3">
        <f>F3*3.07</f>
        <v>1.5349999999999999</v>
      </c>
      <c r="G4" s="2">
        <f t="shared" ref="G4:G9" si="0">F4*1.505</f>
        <v>2.3101749999999996</v>
      </c>
      <c r="H4" t="s">
        <v>20</v>
      </c>
    </row>
    <row r="5" spans="1:13" x14ac:dyDescent="0.25">
      <c r="E5">
        <v>3</v>
      </c>
      <c r="F5" s="3">
        <f t="shared" ref="F5:F9" si="1">F4*3.07</f>
        <v>4.7124499999999996</v>
      </c>
      <c r="G5" s="2">
        <f t="shared" si="0"/>
        <v>7.0922372499999993</v>
      </c>
      <c r="H5" t="s">
        <v>20</v>
      </c>
    </row>
    <row r="6" spans="1:13" x14ac:dyDescent="0.25">
      <c r="A6" s="4" t="s">
        <v>4</v>
      </c>
      <c r="B6" s="4"/>
      <c r="C6" s="4"/>
      <c r="E6">
        <v>4</v>
      </c>
      <c r="F6" s="3">
        <f t="shared" si="1"/>
        <v>14.467221499999997</v>
      </c>
      <c r="G6" s="2">
        <f t="shared" si="0"/>
        <v>21.773168357499994</v>
      </c>
      <c r="H6" t="s">
        <v>20</v>
      </c>
    </row>
    <row r="7" spans="1:13" x14ac:dyDescent="0.25">
      <c r="A7" t="s">
        <v>5</v>
      </c>
      <c r="B7" t="s">
        <v>6</v>
      </c>
      <c r="C7" t="s">
        <v>2</v>
      </c>
      <c r="E7">
        <v>5</v>
      </c>
      <c r="F7" s="3">
        <f t="shared" si="1"/>
        <v>44.414370004999988</v>
      </c>
      <c r="G7" s="2">
        <f t="shared" si="0"/>
        <v>66.843626857524981</v>
      </c>
      <c r="H7" t="s">
        <v>20</v>
      </c>
    </row>
    <row r="8" spans="1:13" x14ac:dyDescent="0.25">
      <c r="A8" s="1">
        <f>(calculations!B4*calculations!B11)/(0.0000005*2*calculations!B9)</f>
        <v>3.5433070866141732E-8</v>
      </c>
      <c r="B8" s="1">
        <f>(calculations!B4*calculations!B11)/(0.00000075*2*calculations!B10)</f>
        <v>5.3571428571428564E-8</v>
      </c>
      <c r="C8" s="1">
        <f>(A8+B8)/2</f>
        <v>4.4502249718785145E-8</v>
      </c>
      <c r="E8">
        <v>6</v>
      </c>
      <c r="F8" s="3">
        <f t="shared" si="1"/>
        <v>136.35211591534997</v>
      </c>
      <c r="G8" s="2">
        <f t="shared" si="0"/>
        <v>205.20993445260169</v>
      </c>
      <c r="H8" t="s">
        <v>20</v>
      </c>
    </row>
    <row r="9" spans="1:13" x14ac:dyDescent="0.25">
      <c r="E9">
        <v>7</v>
      </c>
      <c r="F9" s="3">
        <f t="shared" si="1"/>
        <v>418.60099586012439</v>
      </c>
      <c r="G9" s="2">
        <f t="shared" si="0"/>
        <v>629.99449876948711</v>
      </c>
      <c r="H9" t="s">
        <v>20</v>
      </c>
    </row>
  </sheetData>
  <mergeCells count="4">
    <mergeCell ref="A1:B1"/>
    <mergeCell ref="A6:C6"/>
    <mergeCell ref="E1:G1"/>
    <mergeCell ref="L1:M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22285-FBB4-4EB0-B122-AAC1DBBD81C6}">
  <dimension ref="A4:C18"/>
  <sheetViews>
    <sheetView workbookViewId="0">
      <selection activeCell="B16" sqref="B16"/>
    </sheetView>
  </sheetViews>
  <sheetFormatPr defaultRowHeight="15" x14ac:dyDescent="0.25"/>
  <cols>
    <col min="1" max="1" width="19.140625" bestFit="1" customWidth="1"/>
  </cols>
  <sheetData>
    <row r="4" spans="1:3" x14ac:dyDescent="0.25">
      <c r="A4" t="s">
        <v>13</v>
      </c>
      <c r="B4" s="1">
        <v>9.9999999999999994E-12</v>
      </c>
    </row>
    <row r="5" spans="1:3" x14ac:dyDescent="0.25">
      <c r="A5" t="s">
        <v>14</v>
      </c>
      <c r="B5" s="1">
        <v>4.9999999999999998E-7</v>
      </c>
    </row>
    <row r="6" spans="1:3" x14ac:dyDescent="0.25">
      <c r="A6" t="s">
        <v>15</v>
      </c>
      <c r="B6" s="1">
        <v>7.1849999999999995E-10</v>
      </c>
    </row>
    <row r="7" spans="1:3" x14ac:dyDescent="0.25">
      <c r="A7" t="s">
        <v>17</v>
      </c>
      <c r="B7" s="1">
        <v>1.9999999999999999E-7</v>
      </c>
    </row>
    <row r="8" spans="1:3" x14ac:dyDescent="0.25">
      <c r="A8" t="s">
        <v>18</v>
      </c>
      <c r="B8" s="1">
        <v>8.4290000000000007E-3</v>
      </c>
    </row>
    <row r="9" spans="1:3" x14ac:dyDescent="0.25">
      <c r="A9" t="s">
        <v>11</v>
      </c>
      <c r="B9" s="1">
        <v>508</v>
      </c>
    </row>
    <row r="10" spans="1:3" x14ac:dyDescent="0.25">
      <c r="A10" t="s">
        <v>12</v>
      </c>
      <c r="B10" s="1">
        <v>224</v>
      </c>
    </row>
    <row r="11" spans="1:3" x14ac:dyDescent="0.25">
      <c r="A11" t="s">
        <v>16</v>
      </c>
      <c r="B11" s="1">
        <v>1.8</v>
      </c>
    </row>
    <row r="14" spans="1:3" x14ac:dyDescent="0.25">
      <c r="A14" t="s">
        <v>0</v>
      </c>
      <c r="B14">
        <f>LN(B4/
(((1+SQRT(B9/B10))*(B7*B8+2*B6)*B5
)))</f>
        <v>7.8460933572850315</v>
      </c>
      <c r="C14">
        <v>7</v>
      </c>
    </row>
    <row r="15" spans="1:3" x14ac:dyDescent="0.25">
      <c r="A15" t="s">
        <v>1</v>
      </c>
      <c r="B15" s="1">
        <f>((B4/
(((1+SQRT(B9/B10))*(B7*B8+2*B6)*B5
))))^(1/7)</f>
        <v>3.0675232579014469</v>
      </c>
    </row>
    <row r="16" spans="1:3" x14ac:dyDescent="0.25">
      <c r="A16" t="s">
        <v>2</v>
      </c>
      <c r="B16" s="1">
        <f>(1/4)*
(
(1/SQRT(B9))+(1/SQRT(B10))
)^2
*(B7*B8+2*B6)
*B15*C14*B11</f>
        <v>3.7300995902695044E-10</v>
      </c>
    </row>
    <row r="18" spans="1:2" x14ac:dyDescent="0.25">
      <c r="A18" t="s">
        <v>19</v>
      </c>
      <c r="B18">
        <f>SQRT(B9/B10)</f>
        <v>1.5059406173077154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</dc:creator>
  <cp:lastModifiedBy>omer</cp:lastModifiedBy>
  <dcterms:created xsi:type="dcterms:W3CDTF">2015-06-05T18:17:20Z</dcterms:created>
  <dcterms:modified xsi:type="dcterms:W3CDTF">2025-06-21T20:04:25Z</dcterms:modified>
</cp:coreProperties>
</file>