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VV\NUXT\favv-apphub\static\thuc-tich-ircs\"/>
    </mc:Choice>
  </mc:AlternateContent>
  <xr:revisionPtr revIDLastSave="0" documentId="13_ncr:1_{CF57BB52-EFEB-44A8-87AB-6751DA6C0DA0}" xr6:coauthVersionLast="36" xr6:coauthVersionMax="36" xr10:uidLastSave="{00000000-0000-0000-0000-000000000000}"/>
  <bookViews>
    <workbookView xWindow="0" yWindow="0" windowWidth="15360" windowHeight="7515" firstSheet="3" activeTab="3" xr2:uid="{00000000-000D-0000-FFFF-FFFF00000000}"/>
  </bookViews>
  <sheets>
    <sheet name=" MAU CA 4 " sheetId="6" state="hidden" r:id="rId1"/>
    <sheet name=" MAU CA 3" sheetId="7" state="hidden" r:id="rId2"/>
    <sheet name="F_MAU" sheetId="41" state="hidden" r:id="rId3"/>
    <sheet name="Sheet1" sheetId="43" r:id="rId4"/>
  </sheets>
  <definedNames>
    <definedName name="_xlnm.Print_Area" localSheetId="2">F_MAU!$A$1:$V$27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41" l="1"/>
  <c r="G21" i="41"/>
  <c r="Q5" i="41" l="1"/>
  <c r="S5" i="41" s="1"/>
  <c r="U5" i="41" s="1"/>
  <c r="F5" i="41"/>
  <c r="H5" i="41" s="1"/>
  <c r="H6" i="41" l="1"/>
  <c r="J5" i="41"/>
  <c r="J6" i="41" s="1"/>
  <c r="S9" i="41"/>
  <c r="U9" i="41" s="1"/>
  <c r="S10" i="41"/>
  <c r="U10" i="41" s="1"/>
  <c r="S11" i="41"/>
  <c r="T11" i="41" s="1"/>
  <c r="S12" i="41"/>
  <c r="U12" i="41" s="1"/>
  <c r="S13" i="41"/>
  <c r="T13" i="41" s="1"/>
  <c r="S14" i="41"/>
  <c r="U14" i="41" s="1"/>
  <c r="S15" i="41"/>
  <c r="T15" i="41" s="1"/>
  <c r="S16" i="41"/>
  <c r="T16" i="41" s="1"/>
  <c r="S17" i="41"/>
  <c r="T17" i="41" s="1"/>
  <c r="S8" i="41"/>
  <c r="Q9" i="41"/>
  <c r="Q10" i="41"/>
  <c r="Q11" i="41"/>
  <c r="Q12" i="41"/>
  <c r="Q13" i="41"/>
  <c r="Q14" i="41"/>
  <c r="Q15" i="41"/>
  <c r="Q16" i="41"/>
  <c r="Q17" i="41"/>
  <c r="Q8" i="41"/>
  <c r="Q21" i="41" s="1"/>
  <c r="F8" i="41"/>
  <c r="H9" i="41"/>
  <c r="J9" i="41" s="1"/>
  <c r="H10" i="41"/>
  <c r="J10" i="41" s="1"/>
  <c r="H11" i="41"/>
  <c r="J11" i="41" s="1"/>
  <c r="H12" i="41"/>
  <c r="J12" i="41" s="1"/>
  <c r="H13" i="41"/>
  <c r="I13" i="41" s="1"/>
  <c r="H14" i="41"/>
  <c r="I14" i="41" s="1"/>
  <c r="H15" i="41"/>
  <c r="J15" i="41" s="1"/>
  <c r="H16" i="41"/>
  <c r="I16" i="41" s="1"/>
  <c r="H17" i="41"/>
  <c r="J17" i="41" s="1"/>
  <c r="H18" i="41"/>
  <c r="J18" i="41" s="1"/>
  <c r="H19" i="41"/>
  <c r="J19" i="41" s="1"/>
  <c r="H20" i="41"/>
  <c r="J20" i="41" s="1"/>
  <c r="H8" i="41"/>
  <c r="I8" i="41" s="1"/>
  <c r="F9" i="41"/>
  <c r="F10" i="41"/>
  <c r="F11" i="41"/>
  <c r="F12" i="41"/>
  <c r="F13" i="41"/>
  <c r="F14" i="41"/>
  <c r="F15" i="41"/>
  <c r="F16" i="41"/>
  <c r="F17" i="41"/>
  <c r="F18" i="41"/>
  <c r="F19" i="41"/>
  <c r="F20" i="41"/>
  <c r="P14" i="41"/>
  <c r="P15" i="41"/>
  <c r="P16" i="41"/>
  <c r="P17" i="41"/>
  <c r="P13" i="41"/>
  <c r="P12" i="41"/>
  <c r="P11" i="41"/>
  <c r="P8" i="41"/>
  <c r="P9" i="41"/>
  <c r="P10" i="41"/>
  <c r="E20" i="41"/>
  <c r="E19" i="41"/>
  <c r="E18" i="41"/>
  <c r="E17" i="41"/>
  <c r="E16" i="41"/>
  <c r="E15" i="41"/>
  <c r="E12" i="41"/>
  <c r="E13" i="41"/>
  <c r="E14" i="41"/>
  <c r="E11" i="41"/>
  <c r="E10" i="41"/>
  <c r="E9" i="41"/>
  <c r="E8" i="41"/>
  <c r="T10" i="41" l="1"/>
  <c r="T9" i="41"/>
  <c r="U15" i="41"/>
  <c r="U17" i="41"/>
  <c r="U16" i="41"/>
  <c r="T14" i="41"/>
  <c r="I20" i="41"/>
  <c r="U13" i="41"/>
  <c r="T12" i="41"/>
  <c r="U11" i="41"/>
  <c r="I12" i="41"/>
  <c r="J16" i="41"/>
  <c r="J14" i="41"/>
  <c r="I17" i="41"/>
  <c r="I18" i="41"/>
  <c r="I11" i="41"/>
  <c r="J13" i="41"/>
  <c r="I10" i="41"/>
  <c r="I9" i="41"/>
  <c r="I19" i="41"/>
  <c r="J8" i="41"/>
  <c r="I15" i="41"/>
  <c r="U8" i="41"/>
  <c r="T8" i="41" l="1"/>
  <c r="S6" i="41" l="1"/>
  <c r="U6" i="41"/>
  <c r="T23" i="41" l="1"/>
  <c r="T22" i="41"/>
  <c r="F21" i="41" l="1"/>
  <c r="I19" i="7" l="1"/>
  <c r="H19" i="7"/>
  <c r="F19" i="7"/>
  <c r="E19" i="7"/>
  <c r="G5" i="7"/>
  <c r="I5" i="7" s="1"/>
  <c r="G5" i="6"/>
  <c r="I5" i="6" s="1"/>
  <c r="I23" i="41" l="1"/>
  <c r="I22" i="41"/>
  <c r="G19" i="7"/>
  <c r="I21" i="6"/>
  <c r="H21" i="6"/>
  <c r="F21" i="6"/>
  <c r="E21" i="6"/>
  <c r="G2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PCT4</author>
  </authors>
  <commentList>
    <comment ref="E5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CA 3 : 9.6
CA 4 : 11.3</t>
        </r>
      </text>
    </comment>
    <comment ref="F5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SẢN L</t>
        </r>
        <r>
          <rPr>
            <b/>
            <sz val="9"/>
            <color indexed="81"/>
            <rFont val="Arial"/>
            <family val="2"/>
          </rPr>
          <t>Ư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ỢNG MỖI 
NGÀY 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PCT4</author>
  </authors>
  <commentList>
    <comment ref="E5" authorId="0" shapeId="0" xr:uid="{00000000-0006-0000-0400-000001000000}">
      <text>
        <r>
          <rPr>
            <b/>
            <sz val="9"/>
            <color indexed="81"/>
            <rFont val="MS P ゴシック"/>
            <family val="3"/>
            <charset val="128"/>
          </rPr>
          <t>CA 3 : 9.6
CA 4 : 11.3</t>
        </r>
      </text>
    </comment>
    <comment ref="F5" authorId="0" shapeId="0" xr:uid="{00000000-0006-0000-0400-000002000000}">
      <text>
        <r>
          <rPr>
            <b/>
            <sz val="9"/>
            <color indexed="81"/>
            <rFont val="MS P ゴシック"/>
            <family val="3"/>
            <charset val="128"/>
          </rPr>
          <t>SẢN L</t>
        </r>
        <r>
          <rPr>
            <b/>
            <sz val="9"/>
            <color indexed="81"/>
            <rFont val="Arial"/>
            <family val="2"/>
          </rPr>
          <t>Ư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ỢNG MỖI 
NGÀY 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IT2021-256</author>
  </authors>
  <commentList>
    <comment ref="J5" authorId="0" shapeId="0" xr:uid="{FDCA2731-AE51-413A-9E32-F9A0238D6E1A}">
      <text>
        <r>
          <rPr>
            <b/>
            <sz val="20"/>
            <color indexed="81"/>
            <rFont val="MS P ゴシック"/>
            <family val="3"/>
            <charset val="128"/>
          </rPr>
          <t>CONGTHUC TINH</t>
        </r>
      </text>
    </comment>
    <comment ref="U5" authorId="0" shapeId="0" xr:uid="{268BA100-08C2-48CA-945B-694E2BF97EAF}">
      <text>
        <r>
          <rPr>
            <b/>
            <sz val="20"/>
            <color indexed="81"/>
            <rFont val="MS P ゴシック"/>
            <family val="3"/>
            <charset val="128"/>
          </rPr>
          <t>CONGTHUC TINH</t>
        </r>
      </text>
    </comment>
    <comment ref="F8" authorId="0" shapeId="0" xr:uid="{F714E94C-7F91-4A72-898E-59B8AEF173ED}">
      <text>
        <r>
          <rPr>
            <b/>
            <sz val="20"/>
            <color indexed="81"/>
            <rFont val="MS P ゴシック"/>
            <family val="3"/>
            <charset val="128"/>
          </rPr>
          <t>CONG THUC TINH</t>
        </r>
      </text>
    </comment>
    <comment ref="J8" authorId="0" shapeId="0" xr:uid="{B18CB411-02CE-4EC0-B750-A8E5FAAF832A}">
      <text>
        <r>
          <rPr>
            <b/>
            <sz val="9"/>
            <color indexed="81"/>
            <rFont val="MS P ゴシック"/>
            <family val="3"/>
            <charset val="128"/>
          </rPr>
          <t>CÔNG THUC TÍNH</t>
        </r>
      </text>
    </comment>
    <comment ref="Q8" authorId="0" shapeId="0" xr:uid="{755D7174-7293-44AF-BEF3-09669D085C5E}">
      <text>
        <r>
          <rPr>
            <b/>
            <sz val="20"/>
            <color indexed="81"/>
            <rFont val="MS P ゴシック"/>
            <family val="3"/>
            <charset val="128"/>
          </rPr>
          <t>CONG THUC TINH</t>
        </r>
      </text>
    </comment>
    <comment ref="U8" authorId="0" shapeId="0" xr:uid="{887ECBF1-8409-4DFE-AC36-4872A1AEC96D}">
      <text>
        <r>
          <rPr>
            <b/>
            <sz val="9"/>
            <color indexed="81"/>
            <rFont val="MS P ゴシック"/>
            <family val="3"/>
            <charset val="128"/>
          </rPr>
          <t>CÔNG THUC TÍNH</t>
        </r>
      </text>
    </comment>
  </commentList>
</comments>
</file>

<file path=xl/sharedStrings.xml><?xml version="1.0" encoding="utf-8"?>
<sst xmlns="http://schemas.openxmlformats.org/spreadsheetml/2006/main" count="140" uniqueCount="48">
  <si>
    <t>～</t>
    <phoneticPr fontId="1"/>
  </si>
  <si>
    <t>4直</t>
    <rPh sb="1" eb="2">
      <t>チョク</t>
    </rPh>
    <phoneticPr fontId="1"/>
  </si>
  <si>
    <t>1月29日（月）</t>
    <rPh sb="1" eb="2">
      <t>ガツ</t>
    </rPh>
    <rPh sb="4" eb="5">
      <t>ニチ</t>
    </rPh>
    <rPh sb="6" eb="7">
      <t>ゲツ</t>
    </rPh>
    <phoneticPr fontId="1"/>
  </si>
  <si>
    <t>3直</t>
    <rPh sb="1" eb="2">
      <t>チョク</t>
    </rPh>
    <phoneticPr fontId="1"/>
  </si>
  <si>
    <t xml:space="preserve">生産品
SẢN PHẨM SẢN XUẤT </t>
    <rPh sb="0" eb="3">
      <t>セイサンヒン</t>
    </rPh>
    <phoneticPr fontId="1"/>
  </si>
  <si>
    <t>稼働時間
THỜI GIAN 
GIA ĐỘNG</t>
    <rPh sb="0" eb="2">
      <t>カドウ</t>
    </rPh>
    <rPh sb="2" eb="4">
      <t>ジカン</t>
    </rPh>
    <phoneticPr fontId="1"/>
  </si>
  <si>
    <r>
      <t>計画数
SẢN L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 xml:space="preserve">ỢNG 
KẾ HOẠCH </t>
    </r>
    <rPh sb="0" eb="3">
      <t>ケイカクスウ</t>
    </rPh>
    <phoneticPr fontId="1"/>
  </si>
  <si>
    <t>可動率
MỤC 
TIÊU 
TỶ LỆ KHẢ 
ĐỘNG</t>
    <rPh sb="0" eb="2">
      <t>カドウ</t>
    </rPh>
    <rPh sb="2" eb="3">
      <t>リツ</t>
    </rPh>
    <phoneticPr fontId="1"/>
  </si>
  <si>
    <t xml:space="preserve">時間 THỜI GIAN </t>
    <rPh sb="0" eb="2">
      <t>ジカン</t>
    </rPh>
    <phoneticPr fontId="1"/>
  </si>
  <si>
    <t>計画数
MỤC TIÊU S/H</t>
    <rPh sb="0" eb="2">
      <t>ケイカク</t>
    </rPh>
    <rPh sb="2" eb="3">
      <t>スウ</t>
    </rPh>
    <phoneticPr fontId="1"/>
  </si>
  <si>
    <t>実績数
THỰC 
TÍCH S/H</t>
    <rPh sb="0" eb="2">
      <t>ジッセキ</t>
    </rPh>
    <rPh sb="2" eb="3">
      <t>スウ</t>
    </rPh>
    <phoneticPr fontId="1"/>
  </si>
  <si>
    <t>差
CHÊNH LỆCH</t>
    <rPh sb="0" eb="1">
      <t>サ</t>
    </rPh>
    <phoneticPr fontId="1"/>
  </si>
  <si>
    <t xml:space="preserve">判定
PHÁN ĐỊNH </t>
    <rPh sb="0" eb="2">
      <t>ハンテイ</t>
    </rPh>
    <phoneticPr fontId="1"/>
  </si>
  <si>
    <t xml:space="preserve">停止時間
THỜI GIAN </t>
    <rPh sb="0" eb="2">
      <t>テイシ</t>
    </rPh>
    <rPh sb="2" eb="4">
      <t>ジカン</t>
    </rPh>
    <phoneticPr fontId="1"/>
  </si>
  <si>
    <t xml:space="preserve">未達の原因
NGUYÊN NHÂN KHÔNG ĐẠT 
GHI LUÔN ĐỐI SÁCH </t>
    <rPh sb="0" eb="2">
      <t>ミタツ</t>
    </rPh>
    <rPh sb="3" eb="5">
      <t>ゲンイン</t>
    </rPh>
    <phoneticPr fontId="1"/>
  </si>
  <si>
    <t>コンベアスピード
TỐC ĐỘ THIẾT 
ĐỊNH CỦA 
CHUYỀN
(GIÂY)</t>
    <phoneticPr fontId="1"/>
  </si>
  <si>
    <t>T.T
TỐC ĐỘ 
MỤC TIÊU
(GIÂY)</t>
    <phoneticPr fontId="1"/>
  </si>
  <si>
    <t>製造８課　Line    　　生産管理板</t>
    <rPh sb="0" eb="2">
      <t>セイゾウ</t>
    </rPh>
    <rPh sb="3" eb="4">
      <t>カ</t>
    </rPh>
    <rPh sb="15" eb="20">
      <t>セイサンカンリバン</t>
    </rPh>
    <phoneticPr fontId="1"/>
  </si>
  <si>
    <t>製造８課　Line　　生産管理板</t>
    <rPh sb="0" eb="2">
      <t>セイゾウ</t>
    </rPh>
    <rPh sb="3" eb="4">
      <t>カ</t>
    </rPh>
    <rPh sb="11" eb="16">
      <t>セイサンカンリバン</t>
    </rPh>
    <phoneticPr fontId="1"/>
  </si>
  <si>
    <r>
      <t>計画数
SẢN L</t>
    </r>
    <r>
      <rPr>
        <sz val="20"/>
        <color theme="1"/>
        <rFont val="Arial"/>
        <family val="2"/>
      </rPr>
      <t>Ư</t>
    </r>
    <r>
      <rPr>
        <sz val="20"/>
        <color theme="1"/>
        <rFont val="Meiryo UI"/>
        <family val="3"/>
        <charset val="128"/>
      </rPr>
      <t xml:space="preserve">ỢNG 
KẾ HOẠCH </t>
    </r>
    <rPh sb="0" eb="3">
      <t>ケイカクスウ</t>
    </rPh>
    <phoneticPr fontId="1"/>
  </si>
  <si>
    <t>〇</t>
    <phoneticPr fontId="1"/>
  </si>
  <si>
    <t>×</t>
    <phoneticPr fontId="1"/>
  </si>
  <si>
    <t>製造課</t>
    <rPh sb="0" eb="2">
      <t>セイゾウ</t>
    </rPh>
    <phoneticPr fontId="1"/>
  </si>
  <si>
    <t>18</t>
    <phoneticPr fontId="1"/>
  </si>
  <si>
    <t>17</t>
    <phoneticPr fontId="1"/>
  </si>
  <si>
    <t>16</t>
    <phoneticPr fontId="1"/>
  </si>
  <si>
    <t>15</t>
    <phoneticPr fontId="1"/>
  </si>
  <si>
    <t>14</t>
    <phoneticPr fontId="1"/>
  </si>
  <si>
    <t>13</t>
    <phoneticPr fontId="1"/>
  </si>
  <si>
    <t>12</t>
    <phoneticPr fontId="1"/>
  </si>
  <si>
    <t>11</t>
    <phoneticPr fontId="1"/>
  </si>
  <si>
    <t>10</t>
    <phoneticPr fontId="1"/>
  </si>
  <si>
    <t>09</t>
    <phoneticPr fontId="1"/>
  </si>
  <si>
    <t>08</t>
    <phoneticPr fontId="1"/>
  </si>
  <si>
    <t>07</t>
    <phoneticPr fontId="1"/>
  </si>
  <si>
    <t>06</t>
    <phoneticPr fontId="1"/>
  </si>
  <si>
    <t>20</t>
    <phoneticPr fontId="1"/>
  </si>
  <si>
    <t>21</t>
    <phoneticPr fontId="1"/>
  </si>
  <si>
    <t>22</t>
    <phoneticPr fontId="1"/>
  </si>
  <si>
    <t>23</t>
    <phoneticPr fontId="1"/>
  </si>
  <si>
    <t>00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</si>
  <si>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</si>
  <si>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</si>
  <si>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</si>
  <si>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</si>
  <si>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</si>
  <si>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LINE_NAME</t>
    <phoneticPr fontId="1"/>
  </si>
  <si>
    <t>D_ASSY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</si>
</sst>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_ "/>
    <numFmt numFmtId="179" formatCode="0.000000000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indexed="81"/>
      <name val="Arial"/>
      <family val="2"/>
    </font>
    <font>
      <sz val="11"/>
      <color theme="1"/>
      <name val="Arial"/>
      <family val="2"/>
    </font>
    <font>
      <sz val="11"/>
      <color theme="0"/>
      <name val="游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22"/>
      <color theme="1"/>
      <name val="Meiryo UI"/>
      <family val="3"/>
      <charset val="128"/>
    </font>
    <font>
      <sz val="26"/>
      <color theme="1"/>
      <name val="Meiryo UI"/>
      <family val="3"/>
      <charset val="128"/>
    </font>
    <font>
      <sz val="22"/>
      <color theme="1"/>
      <name val="游ゴシック"/>
      <family val="2"/>
      <charset val="128"/>
      <scheme val="minor"/>
    </font>
    <font>
      <b/>
      <sz val="14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20"/>
      <color theme="1"/>
      <name val="Arial"/>
      <family val="2"/>
    </font>
    <font>
      <sz val="28"/>
      <color theme="1"/>
      <name val="Meiryo UI"/>
      <family val="3"/>
      <charset val="128"/>
    </font>
    <font>
      <b/>
      <sz val="26"/>
      <color theme="1"/>
      <name val="Meiryo UI"/>
      <family val="3"/>
      <charset val="128"/>
    </font>
    <font>
      <b/>
      <sz val="26"/>
      <color theme="1"/>
      <name val="游ゴシック"/>
      <family val="2"/>
      <charset val="128"/>
      <scheme val="minor"/>
    </font>
    <font>
      <b/>
      <sz val="20"/>
      <color indexed="81"/>
      <name val="MS P ゴシック"/>
      <family val="3"/>
      <charset val="128"/>
    </font>
    <font>
      <b/>
      <sz val="22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6" fontId="2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6" fontId="14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177" fontId="15" fillId="0" borderId="1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17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1" xfId="0" applyFont="1" applyFill="1" applyBorder="1" applyAlignment="1">
      <alignment horizontal="center" vertical="center"/>
    </xf>
    <xf numFmtId="177" fontId="19" fillId="0" borderId="1" xfId="0" applyNumberFormat="1" applyFont="1" applyFill="1" applyBorder="1" applyAlignment="1">
      <alignment horizontal="center" vertical="center"/>
    </xf>
    <xf numFmtId="9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20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" fillId="0" borderId="0" xfId="0" quotePrefix="1" applyFont="1">
      <alignment vertical="center"/>
    </xf>
    <xf numFmtId="178" fontId="17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79" fontId="1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view="pageBreakPreview" topLeftCell="A10" zoomScale="68" zoomScaleNormal="100" zoomScaleSheetLayoutView="68" workbookViewId="0">
      <selection activeCell="J15" sqref="J15"/>
    </sheetView>
  </sheetViews>
  <sheetFormatPr defaultRowHeight="18.75"/>
  <cols>
    <col min="1" max="1" width="1.875" customWidth="1"/>
    <col min="2" max="2" width="7.625" style="1" customWidth="1"/>
    <col min="3" max="3" width="4.625" customWidth="1"/>
    <col min="4" max="4" width="7.625" style="1" customWidth="1"/>
    <col min="5" max="5" width="12" customWidth="1"/>
    <col min="6" max="6" width="9.625" customWidth="1"/>
    <col min="7" max="7" width="12.375" customWidth="1"/>
    <col min="8" max="8" width="11.875" customWidth="1"/>
    <col min="9" max="9" width="15.875" customWidth="1"/>
    <col min="10" max="10" width="84.25" customWidth="1"/>
    <col min="11" max="11" width="5" customWidth="1"/>
  </cols>
  <sheetData>
    <row r="1" spans="1:10" ht="27.6" customHeight="1">
      <c r="A1" s="7" t="s">
        <v>18</v>
      </c>
      <c r="B1" s="8"/>
      <c r="C1" s="7"/>
      <c r="D1" s="8"/>
      <c r="E1" s="7"/>
      <c r="F1" s="2"/>
      <c r="G1" s="2"/>
      <c r="H1" s="2"/>
      <c r="I1" s="2"/>
      <c r="J1" s="2"/>
    </row>
    <row r="2" spans="1:10" ht="18.95" customHeight="1">
      <c r="A2" s="2"/>
      <c r="B2" s="3"/>
      <c r="C2" s="2"/>
      <c r="D2" s="3"/>
      <c r="E2" s="2"/>
      <c r="F2" s="2"/>
      <c r="G2" s="2"/>
      <c r="H2" s="2"/>
      <c r="I2" s="2"/>
      <c r="J2" s="2"/>
    </row>
    <row r="3" spans="1:10" ht="18.95" customHeight="1">
      <c r="A3" s="2"/>
      <c r="B3" s="6" t="s">
        <v>2</v>
      </c>
      <c r="C3" s="2"/>
      <c r="D3" s="3"/>
      <c r="E3" s="2" t="s">
        <v>1</v>
      </c>
      <c r="F3" s="2"/>
      <c r="G3" s="2"/>
      <c r="H3" s="2"/>
      <c r="I3" s="2"/>
      <c r="J3" s="2"/>
    </row>
    <row r="4" spans="1:10" ht="103.5" customHeight="1">
      <c r="A4" s="2"/>
      <c r="B4" s="58" t="s">
        <v>4</v>
      </c>
      <c r="C4" s="59"/>
      <c r="D4" s="59"/>
      <c r="E4" s="14" t="s">
        <v>5</v>
      </c>
      <c r="F4" s="14" t="s">
        <v>6</v>
      </c>
      <c r="G4" s="14" t="s">
        <v>16</v>
      </c>
      <c r="H4" s="14" t="s">
        <v>7</v>
      </c>
      <c r="I4" s="14" t="s">
        <v>15</v>
      </c>
      <c r="J4" s="2"/>
    </row>
    <row r="5" spans="1:10" ht="18.95" customHeight="1">
      <c r="A5" s="2"/>
      <c r="B5" s="59"/>
      <c r="C5" s="59"/>
      <c r="D5" s="59"/>
      <c r="E5" s="9">
        <v>11.3</v>
      </c>
      <c r="F5" s="9">
        <v>150</v>
      </c>
      <c r="G5" s="17">
        <f>(11.3*3600)/F5</f>
        <v>271.2</v>
      </c>
      <c r="H5" s="16">
        <v>0.95</v>
      </c>
      <c r="I5" s="18">
        <f>G5*0.95</f>
        <v>257.64</v>
      </c>
      <c r="J5" s="2"/>
    </row>
    <row r="6" spans="1:10">
      <c r="A6" s="2"/>
      <c r="F6" s="2"/>
      <c r="G6" s="2"/>
      <c r="H6" s="2"/>
      <c r="I6" s="2"/>
      <c r="J6" s="2"/>
    </row>
    <row r="7" spans="1:10" ht="47.25">
      <c r="A7" s="2"/>
      <c r="B7" s="59" t="s">
        <v>8</v>
      </c>
      <c r="C7" s="59"/>
      <c r="D7" s="59"/>
      <c r="E7" s="14" t="s">
        <v>9</v>
      </c>
      <c r="F7" s="14" t="s">
        <v>10</v>
      </c>
      <c r="G7" s="14" t="s">
        <v>11</v>
      </c>
      <c r="H7" s="14" t="s">
        <v>12</v>
      </c>
      <c r="I7" s="15" t="s">
        <v>13</v>
      </c>
      <c r="J7" s="15" t="s">
        <v>14</v>
      </c>
    </row>
    <row r="8" spans="1:10" ht="72" customHeight="1">
      <c r="A8" s="2"/>
      <c r="B8" s="4">
        <v>0.25</v>
      </c>
      <c r="C8" s="12" t="s">
        <v>0</v>
      </c>
      <c r="D8" s="4">
        <v>0.29166666666666669</v>
      </c>
      <c r="E8" s="12"/>
      <c r="F8" s="12"/>
      <c r="G8" s="12"/>
      <c r="H8" s="12"/>
      <c r="I8" s="12"/>
      <c r="J8" s="12"/>
    </row>
    <row r="9" spans="1:10" ht="72" customHeight="1">
      <c r="A9" s="2"/>
      <c r="B9" s="4">
        <v>0.29166666666666669</v>
      </c>
      <c r="C9" s="12" t="s">
        <v>0</v>
      </c>
      <c r="D9" s="4">
        <v>0.3263888888888889</v>
      </c>
      <c r="E9" s="12"/>
      <c r="F9" s="12"/>
      <c r="G9" s="12"/>
      <c r="H9" s="12"/>
      <c r="I9" s="12"/>
      <c r="J9" s="5"/>
    </row>
    <row r="10" spans="1:10" ht="72" customHeight="1">
      <c r="A10" s="2"/>
      <c r="B10" s="4">
        <v>0.33333333333333331</v>
      </c>
      <c r="C10" s="12" t="s">
        <v>0</v>
      </c>
      <c r="D10" s="4">
        <v>0.375</v>
      </c>
      <c r="E10" s="12"/>
      <c r="F10" s="12"/>
      <c r="G10" s="12"/>
      <c r="H10" s="12"/>
      <c r="I10" s="12"/>
      <c r="J10" s="5"/>
    </row>
    <row r="11" spans="1:10" ht="72" customHeight="1">
      <c r="A11" s="2"/>
      <c r="B11" s="4">
        <v>0.375</v>
      </c>
      <c r="C11" s="12" t="s">
        <v>0</v>
      </c>
      <c r="D11" s="4">
        <v>0.41666666666666669</v>
      </c>
      <c r="E11" s="12"/>
      <c r="F11" s="12"/>
      <c r="G11" s="12"/>
      <c r="H11" s="12"/>
      <c r="I11" s="12"/>
      <c r="J11" s="5"/>
    </row>
    <row r="12" spans="1:10" ht="72" customHeight="1">
      <c r="A12" s="2"/>
      <c r="B12" s="4">
        <v>0.4236111111111111</v>
      </c>
      <c r="C12" s="12" t="s">
        <v>0</v>
      </c>
      <c r="D12" s="4">
        <v>0.45833333333333331</v>
      </c>
      <c r="E12" s="12"/>
      <c r="F12" s="12"/>
      <c r="G12" s="12"/>
      <c r="H12" s="12"/>
      <c r="I12" s="12"/>
      <c r="J12" s="5"/>
    </row>
    <row r="13" spans="1:10" ht="72" customHeight="1">
      <c r="A13" s="2"/>
      <c r="B13" s="4">
        <v>0.45833333333333331</v>
      </c>
      <c r="C13" s="12" t="s">
        <v>0</v>
      </c>
      <c r="D13" s="4">
        <v>0.5</v>
      </c>
      <c r="E13" s="12"/>
      <c r="F13" s="12"/>
      <c r="G13" s="12"/>
      <c r="H13" s="12"/>
      <c r="I13" s="12"/>
      <c r="J13" s="5"/>
    </row>
    <row r="14" spans="1:10" ht="72" customHeight="1">
      <c r="A14" s="2"/>
      <c r="B14" s="10">
        <v>0.5</v>
      </c>
      <c r="C14" s="9" t="s">
        <v>0</v>
      </c>
      <c r="D14" s="10">
        <v>0.54166666666666663</v>
      </c>
      <c r="E14" s="12"/>
      <c r="F14" s="12"/>
      <c r="G14" s="12"/>
      <c r="H14" s="12"/>
      <c r="I14" s="12"/>
      <c r="J14" s="5"/>
    </row>
    <row r="15" spans="1:10" ht="72" customHeight="1">
      <c r="A15" s="2"/>
      <c r="B15" s="4">
        <v>0.54166666666666663</v>
      </c>
      <c r="C15" s="12" t="s">
        <v>0</v>
      </c>
      <c r="D15" s="4">
        <v>0.58333333333333337</v>
      </c>
      <c r="E15" s="12"/>
      <c r="F15" s="12"/>
      <c r="G15" s="12"/>
      <c r="H15" s="12"/>
      <c r="I15" s="12"/>
      <c r="J15" s="5"/>
    </row>
    <row r="16" spans="1:10" ht="72" customHeight="1">
      <c r="A16" s="2"/>
      <c r="B16" s="4">
        <v>0.58333333333333337</v>
      </c>
      <c r="C16" s="12" t="s">
        <v>0</v>
      </c>
      <c r="D16" s="4">
        <v>0.625</v>
      </c>
      <c r="E16" s="12"/>
      <c r="F16" s="12"/>
      <c r="G16" s="12"/>
      <c r="H16" s="12"/>
      <c r="I16" s="12"/>
      <c r="J16" s="5"/>
    </row>
    <row r="17" spans="1:10" ht="72" customHeight="1">
      <c r="A17" s="2"/>
      <c r="B17" s="4">
        <v>0.63194444444444442</v>
      </c>
      <c r="C17" s="12" t="s">
        <v>0</v>
      </c>
      <c r="D17" s="4">
        <v>0.66666666666666663</v>
      </c>
      <c r="E17" s="12"/>
      <c r="F17" s="12"/>
      <c r="G17" s="12"/>
      <c r="H17" s="12"/>
      <c r="I17" s="12"/>
      <c r="J17" s="5"/>
    </row>
    <row r="18" spans="1:10" ht="72" customHeight="1">
      <c r="A18" s="2"/>
      <c r="B18" s="4">
        <v>0.66666666666666663</v>
      </c>
      <c r="C18" s="12" t="s">
        <v>0</v>
      </c>
      <c r="D18" s="4">
        <v>0.70833333333333337</v>
      </c>
      <c r="E18" s="12"/>
      <c r="F18" s="12"/>
      <c r="G18" s="12"/>
      <c r="H18" s="12"/>
      <c r="I18" s="12"/>
      <c r="J18" s="5"/>
    </row>
    <row r="19" spans="1:10" ht="72" customHeight="1">
      <c r="A19" s="2"/>
      <c r="B19" s="4">
        <v>0.71527777777777779</v>
      </c>
      <c r="C19" s="12" t="s">
        <v>0</v>
      </c>
      <c r="D19" s="4">
        <v>0.75</v>
      </c>
      <c r="E19" s="12"/>
      <c r="F19" s="12"/>
      <c r="G19" s="12"/>
      <c r="H19" s="12"/>
      <c r="I19" s="12"/>
      <c r="J19" s="5"/>
    </row>
    <row r="20" spans="1:10" ht="72" customHeight="1">
      <c r="A20" s="2"/>
      <c r="B20" s="4">
        <v>0.75</v>
      </c>
      <c r="C20" s="12" t="s">
        <v>0</v>
      </c>
      <c r="D20" s="4">
        <v>0.79166666666666696</v>
      </c>
      <c r="E20" s="12"/>
      <c r="F20" s="12"/>
      <c r="G20" s="12"/>
      <c r="H20" s="12"/>
      <c r="I20" s="12"/>
      <c r="J20" s="5"/>
    </row>
    <row r="21" spans="1:10" ht="28.5" customHeight="1">
      <c r="A21" s="2"/>
      <c r="B21" s="3"/>
      <c r="C21" s="2"/>
      <c r="D21" s="3"/>
      <c r="E21" s="11">
        <f>SUM(E8:E20)</f>
        <v>0</v>
      </c>
      <c r="F21" s="12">
        <f t="shared" ref="F21:I21" si="0">SUM(F8:F19)</f>
        <v>0</v>
      </c>
      <c r="G21" s="12">
        <f t="shared" si="0"/>
        <v>0</v>
      </c>
      <c r="H21" s="12">
        <f t="shared" si="0"/>
        <v>0</v>
      </c>
      <c r="I21" s="9">
        <f t="shared" si="0"/>
        <v>0</v>
      </c>
      <c r="J21" s="2"/>
    </row>
  </sheetData>
  <mergeCells count="3">
    <mergeCell ref="B4:D4"/>
    <mergeCell ref="B5:D5"/>
    <mergeCell ref="B7:D7"/>
  </mergeCells>
  <phoneticPr fontId="1"/>
  <pageMargins left="0.19685039370078741" right="0.15748031496062992" top="0.19685039370078741" bottom="0.27559055118110237" header="0.31496062992125984" footer="0.31496062992125984"/>
  <pageSetup paperSize="8" scale="6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view="pageBreakPreview" topLeftCell="A7" zoomScale="85" zoomScaleNormal="100" zoomScaleSheetLayoutView="85" workbookViewId="0">
      <selection activeCell="D9" sqref="D9"/>
    </sheetView>
  </sheetViews>
  <sheetFormatPr defaultRowHeight="18.75"/>
  <cols>
    <col min="1" max="1" width="1.875" customWidth="1"/>
    <col min="2" max="2" width="7.625" style="1" customWidth="1"/>
    <col min="3" max="3" width="4.625" customWidth="1"/>
    <col min="4" max="4" width="7.625" style="1" customWidth="1"/>
    <col min="5" max="5" width="12" customWidth="1"/>
    <col min="6" max="6" width="9.625" customWidth="1"/>
    <col min="7" max="7" width="12.375" customWidth="1"/>
    <col min="8" max="8" width="11.875" customWidth="1"/>
    <col min="9" max="9" width="15.875" customWidth="1"/>
    <col min="10" max="10" width="64" customWidth="1"/>
    <col min="11" max="11" width="5" customWidth="1"/>
  </cols>
  <sheetData>
    <row r="1" spans="1:10" ht="27.6" customHeight="1">
      <c r="A1" s="7" t="s">
        <v>17</v>
      </c>
      <c r="B1" s="8"/>
      <c r="C1" s="7"/>
      <c r="D1" s="8"/>
      <c r="E1" s="7"/>
      <c r="F1" s="2"/>
      <c r="G1" s="2"/>
      <c r="H1" s="2"/>
      <c r="I1" s="2"/>
      <c r="J1" s="2"/>
    </row>
    <row r="2" spans="1:10" ht="18.95" customHeight="1">
      <c r="A2" s="2"/>
      <c r="B2" s="3"/>
      <c r="C2" s="2"/>
      <c r="D2" s="3"/>
      <c r="E2" s="2"/>
      <c r="F2" s="2"/>
      <c r="G2" s="2"/>
      <c r="H2" s="2"/>
      <c r="I2" s="2"/>
      <c r="J2" s="2"/>
    </row>
    <row r="3" spans="1:10" ht="18.95" customHeight="1">
      <c r="A3" s="2"/>
      <c r="B3" s="6" t="s">
        <v>2</v>
      </c>
      <c r="C3" s="2"/>
      <c r="D3" s="3"/>
      <c r="E3" s="2" t="s">
        <v>1</v>
      </c>
      <c r="F3" s="2"/>
      <c r="G3" s="2"/>
      <c r="H3" s="2"/>
      <c r="I3" s="2"/>
      <c r="J3" s="2"/>
    </row>
    <row r="4" spans="1:10" ht="103.5" customHeight="1">
      <c r="A4" s="2"/>
      <c r="B4" s="58" t="s">
        <v>4</v>
      </c>
      <c r="C4" s="59"/>
      <c r="D4" s="59"/>
      <c r="E4" s="14" t="s">
        <v>5</v>
      </c>
      <c r="F4" s="14" t="s">
        <v>6</v>
      </c>
      <c r="G4" s="14" t="s">
        <v>16</v>
      </c>
      <c r="H4" s="14" t="s">
        <v>7</v>
      </c>
      <c r="I4" s="14" t="s">
        <v>15</v>
      </c>
      <c r="J4" s="2"/>
    </row>
    <row r="5" spans="1:10" ht="18.95" customHeight="1">
      <c r="A5" s="2"/>
      <c r="B5" s="59"/>
      <c r="C5" s="59"/>
      <c r="D5" s="59"/>
      <c r="E5" s="9">
        <v>9.6</v>
      </c>
      <c r="F5" s="9">
        <v>150</v>
      </c>
      <c r="G5" s="17">
        <f>(11.3*3600)/F5</f>
        <v>271.2</v>
      </c>
      <c r="H5" s="16">
        <v>0.95</v>
      </c>
      <c r="I5" s="18">
        <f>G5*0.95</f>
        <v>257.64</v>
      </c>
      <c r="J5" s="2"/>
    </row>
    <row r="6" spans="1:10">
      <c r="A6" s="2"/>
      <c r="F6" s="2"/>
      <c r="G6" s="2"/>
      <c r="H6" s="2"/>
      <c r="I6" s="2"/>
      <c r="J6" s="2"/>
    </row>
    <row r="7" spans="1:10" ht="47.25">
      <c r="A7" s="2"/>
      <c r="B7" s="59" t="s">
        <v>8</v>
      </c>
      <c r="C7" s="59"/>
      <c r="D7" s="59"/>
      <c r="E7" s="14" t="s">
        <v>9</v>
      </c>
      <c r="F7" s="14" t="s">
        <v>10</v>
      </c>
      <c r="G7" s="14" t="s">
        <v>11</v>
      </c>
      <c r="H7" s="14" t="s">
        <v>12</v>
      </c>
      <c r="I7" s="15" t="s">
        <v>13</v>
      </c>
      <c r="J7" s="15" t="s">
        <v>14</v>
      </c>
    </row>
    <row r="8" spans="1:10" ht="81" customHeight="1">
      <c r="A8" s="2"/>
      <c r="B8" s="4">
        <v>0.79166666666666663</v>
      </c>
      <c r="C8" s="13" t="s">
        <v>0</v>
      </c>
      <c r="D8" s="4">
        <v>0.82638888888888884</v>
      </c>
      <c r="E8" s="13"/>
      <c r="F8" s="13"/>
      <c r="G8" s="13"/>
      <c r="H8" s="13"/>
      <c r="I8" s="13"/>
      <c r="J8" s="13"/>
    </row>
    <row r="9" spans="1:10" ht="81" customHeight="1">
      <c r="A9" s="2"/>
      <c r="B9" s="4">
        <v>0.83333333333333337</v>
      </c>
      <c r="C9" s="13" t="s">
        <v>0</v>
      </c>
      <c r="D9" s="4">
        <v>0.875</v>
      </c>
      <c r="E9" s="13"/>
      <c r="F9" s="13"/>
      <c r="G9" s="13"/>
      <c r="H9" s="13"/>
      <c r="I9" s="13"/>
      <c r="J9" s="5"/>
    </row>
    <row r="10" spans="1:10" ht="81" customHeight="1">
      <c r="A10" s="2"/>
      <c r="B10" s="4">
        <v>0.875</v>
      </c>
      <c r="C10" s="13" t="s">
        <v>0</v>
      </c>
      <c r="D10" s="4">
        <v>0.90972222222222221</v>
      </c>
      <c r="E10" s="13"/>
      <c r="F10" s="13"/>
      <c r="G10" s="13"/>
      <c r="H10" s="13"/>
      <c r="I10" s="13"/>
      <c r="J10" s="5"/>
    </row>
    <row r="11" spans="1:10" ht="81" customHeight="1">
      <c r="A11" s="2"/>
      <c r="B11" s="4">
        <v>0.91666666666666663</v>
      </c>
      <c r="C11" s="13" t="s">
        <v>0</v>
      </c>
      <c r="D11" s="4">
        <v>0.95833333333333337</v>
      </c>
      <c r="E11" s="13"/>
      <c r="F11" s="13"/>
      <c r="G11" s="13"/>
      <c r="H11" s="13"/>
      <c r="I11" s="13"/>
      <c r="J11" s="5"/>
    </row>
    <row r="12" spans="1:10" ht="81" customHeight="1">
      <c r="A12" s="2"/>
      <c r="B12" s="4">
        <v>0.95833333333333337</v>
      </c>
      <c r="C12" s="13" t="s">
        <v>0</v>
      </c>
      <c r="D12" s="4">
        <v>1</v>
      </c>
      <c r="E12" s="13"/>
      <c r="F12" s="13"/>
      <c r="G12" s="13"/>
      <c r="H12" s="13"/>
      <c r="I12" s="13"/>
      <c r="J12" s="5"/>
    </row>
    <row r="13" spans="1:10" ht="81" customHeight="1">
      <c r="A13" s="2"/>
      <c r="B13" s="4">
        <v>1.0069444444444444</v>
      </c>
      <c r="C13" s="13" t="s">
        <v>0</v>
      </c>
      <c r="D13" s="4">
        <v>5.5555555555555552E-2</v>
      </c>
      <c r="E13" s="13"/>
      <c r="F13" s="13"/>
      <c r="G13" s="13"/>
      <c r="H13" s="13"/>
      <c r="I13" s="13"/>
      <c r="J13" s="5"/>
    </row>
    <row r="14" spans="1:10" ht="81" customHeight="1">
      <c r="A14" s="2"/>
      <c r="B14" s="10">
        <v>5.5555555555555552E-2</v>
      </c>
      <c r="C14" s="9" t="s">
        <v>0</v>
      </c>
      <c r="D14" s="10">
        <v>8.3333333333333329E-2</v>
      </c>
      <c r="E14" s="13"/>
      <c r="F14" s="13"/>
      <c r="G14" s="13"/>
      <c r="H14" s="13"/>
      <c r="I14" s="13"/>
      <c r="J14" s="5"/>
    </row>
    <row r="15" spans="1:10" ht="81" customHeight="1">
      <c r="A15" s="2"/>
      <c r="B15" s="4">
        <v>8.3333333333333329E-2</v>
      </c>
      <c r="C15" s="13" t="s">
        <v>0</v>
      </c>
      <c r="D15" s="4">
        <v>0.125</v>
      </c>
      <c r="E15" s="13"/>
      <c r="F15" s="13"/>
      <c r="G15" s="13"/>
      <c r="H15" s="13"/>
      <c r="I15" s="13"/>
      <c r="J15" s="5"/>
    </row>
    <row r="16" spans="1:10" ht="81" customHeight="1">
      <c r="A16" s="2"/>
      <c r="B16" s="4">
        <v>0.125</v>
      </c>
      <c r="C16" s="13" t="s">
        <v>0</v>
      </c>
      <c r="D16" s="4">
        <v>0.16666666666666666</v>
      </c>
      <c r="E16" s="13"/>
      <c r="F16" s="13"/>
      <c r="G16" s="13"/>
      <c r="H16" s="13"/>
      <c r="I16" s="13"/>
      <c r="J16" s="5"/>
    </row>
    <row r="17" spans="1:10" ht="81" customHeight="1">
      <c r="A17" s="2"/>
      <c r="B17" s="4">
        <v>0.16666666666666666</v>
      </c>
      <c r="C17" s="13" t="s">
        <v>0</v>
      </c>
      <c r="D17" s="4">
        <v>0.20833333333333334</v>
      </c>
      <c r="E17" s="13"/>
      <c r="F17" s="13"/>
      <c r="G17" s="13"/>
      <c r="H17" s="13"/>
      <c r="I17" s="13"/>
      <c r="J17" s="5"/>
    </row>
    <row r="18" spans="1:10" ht="81" customHeight="1">
      <c r="A18" s="2"/>
      <c r="B18" s="4">
        <v>0.20833333333333334</v>
      </c>
      <c r="C18" s="13" t="s">
        <v>0</v>
      </c>
      <c r="D18" s="4">
        <v>0.25</v>
      </c>
      <c r="E18" s="13"/>
      <c r="F18" s="13"/>
      <c r="G18" s="13"/>
      <c r="H18" s="13"/>
      <c r="I18" s="13"/>
      <c r="J18" s="5"/>
    </row>
    <row r="19" spans="1:10" ht="81" customHeight="1">
      <c r="A19" s="2"/>
      <c r="B19" s="3"/>
      <c r="C19" s="2"/>
      <c r="D19" s="3"/>
      <c r="E19" s="11">
        <f>SUM(E8:E18)</f>
        <v>0</v>
      </c>
      <c r="F19" s="13">
        <f>SUM(F8:F18)</f>
        <v>0</v>
      </c>
      <c r="G19" s="13">
        <f>SUM(G8:G18)</f>
        <v>0</v>
      </c>
      <c r="H19" s="13">
        <f>SUM(H8:H18)</f>
        <v>0</v>
      </c>
      <c r="I19" s="9">
        <f>SUM(I8:I18)</f>
        <v>0</v>
      </c>
      <c r="J19" s="2"/>
    </row>
  </sheetData>
  <mergeCells count="3">
    <mergeCell ref="B4:D4"/>
    <mergeCell ref="B5:D5"/>
    <mergeCell ref="B7:D7"/>
  </mergeCells>
  <phoneticPr fontId="1"/>
  <pageMargins left="0.19685039370078741" right="0.15748031496062992" top="0.19685039370078741" bottom="0.27559055118110237" header="0.31496062992125984" footer="0.31496062992125984"/>
  <pageSetup paperSize="8" scale="84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4"/>
  <sheetViews>
    <sheetView view="pageBreakPreview" zoomScale="25" zoomScaleNormal="100" zoomScaleSheetLayoutView="25" workbookViewId="0">
      <selection activeCell="B3" sqref="B3"/>
    </sheetView>
  </sheetViews>
  <sheetFormatPr defaultRowHeight="18.75"/>
  <cols>
    <col min="1" max="1" width="3.75" customWidth="1"/>
    <col min="2" max="2" width="17.125" style="1" customWidth="1"/>
    <col min="3" max="3" width="13.125" customWidth="1"/>
    <col min="4" max="4" width="22.875" style="1" customWidth="1"/>
    <col min="5" max="6" width="25" customWidth="1"/>
    <col min="7" max="7" width="19.5" customWidth="1"/>
    <col min="8" max="8" width="19.5" style="35" customWidth="1"/>
    <col min="9" max="9" width="19.5" customWidth="1"/>
    <col min="10" max="10" width="22" style="30" customWidth="1"/>
    <col min="11" max="11" width="203.5" customWidth="1"/>
    <col min="12" max="12" width="3.75" customWidth="1"/>
    <col min="13" max="13" width="17.125" style="1" customWidth="1"/>
    <col min="14" max="14" width="13.125" customWidth="1"/>
    <col min="15" max="15" width="22.875" style="1" customWidth="1"/>
    <col min="16" max="17" width="25" customWidth="1"/>
    <col min="18" max="18" width="19.5" customWidth="1"/>
    <col min="19" max="19" width="19.5" style="35" customWidth="1"/>
    <col min="20" max="20" width="19.5" customWidth="1"/>
    <col min="21" max="21" width="22" style="30" customWidth="1"/>
    <col min="22" max="22" width="203.5" customWidth="1"/>
  </cols>
  <sheetData>
    <row r="1" spans="1:22" ht="53.25" customHeight="1">
      <c r="A1" s="20" t="s">
        <v>22</v>
      </c>
      <c r="B1" s="8"/>
      <c r="C1" s="20" t="s">
        <v>46</v>
      </c>
      <c r="D1" s="24"/>
      <c r="E1" s="7"/>
      <c r="F1" s="7"/>
      <c r="G1" s="2"/>
      <c r="H1" s="31"/>
      <c r="I1" s="2"/>
      <c r="J1" s="27"/>
      <c r="K1" s="2"/>
      <c r="L1" s="20" t="s">
        <v>22</v>
      </c>
      <c r="M1" s="8"/>
      <c r="N1" s="20" t="s">
        <v>46</v>
      </c>
      <c r="O1" s="24"/>
      <c r="P1" s="7"/>
      <c r="Q1" s="7"/>
      <c r="R1" s="2"/>
      <c r="S1" s="31"/>
      <c r="T1" s="2"/>
      <c r="U1" s="27"/>
      <c r="V1" s="2"/>
    </row>
    <row r="2" spans="1:22" ht="18.95" customHeight="1">
      <c r="A2" s="2"/>
      <c r="B2" s="3"/>
      <c r="C2" s="2"/>
      <c r="D2" s="3"/>
      <c r="E2" s="2"/>
      <c r="F2" s="2"/>
      <c r="G2" s="2"/>
      <c r="H2" s="31"/>
      <c r="I2" s="2"/>
      <c r="J2" s="27"/>
      <c r="K2" s="2"/>
      <c r="L2" s="2"/>
      <c r="M2" s="3"/>
      <c r="N2" s="2"/>
      <c r="O2" s="3"/>
      <c r="P2" s="2"/>
      <c r="Q2" s="2"/>
      <c r="R2" s="2"/>
      <c r="S2" s="31"/>
      <c r="T2" s="2"/>
      <c r="U2" s="27"/>
      <c r="V2" s="2"/>
    </row>
    <row r="3" spans="1:22" s="23" customFormat="1" ht="51.75" customHeight="1">
      <c r="A3" s="19"/>
      <c r="B3" s="21" t="s">
        <v>47</v>
      </c>
      <c r="C3" s="19"/>
      <c r="D3" s="22"/>
      <c r="E3" s="19"/>
      <c r="F3" s="52" t="s">
        <v>1</v>
      </c>
      <c r="G3" s="19"/>
      <c r="H3" s="32"/>
      <c r="I3" s="19"/>
      <c r="J3" s="28"/>
      <c r="K3" s="19"/>
      <c r="L3" s="19"/>
      <c r="M3" s="21" t="s">
        <v>47</v>
      </c>
      <c r="N3" s="19"/>
      <c r="O3" s="22"/>
      <c r="P3" s="19"/>
      <c r="Q3" s="52" t="s">
        <v>3</v>
      </c>
      <c r="R3" s="19"/>
      <c r="S3" s="32"/>
      <c r="T3" s="19"/>
      <c r="U3" s="28"/>
      <c r="V3" s="19"/>
    </row>
    <row r="4" spans="1:22" ht="160.5" customHeight="1">
      <c r="A4" s="2"/>
      <c r="B4" s="60" t="s">
        <v>4</v>
      </c>
      <c r="C4" s="61"/>
      <c r="D4" s="61"/>
      <c r="E4" s="25" t="s">
        <v>5</v>
      </c>
      <c r="F4" s="56"/>
      <c r="G4" s="25" t="s">
        <v>19</v>
      </c>
      <c r="H4" s="33" t="s">
        <v>16</v>
      </c>
      <c r="I4" s="26" t="s">
        <v>7</v>
      </c>
      <c r="J4" s="29" t="s">
        <v>15</v>
      </c>
      <c r="K4" s="2"/>
      <c r="L4" s="2"/>
      <c r="M4" s="60" t="s">
        <v>4</v>
      </c>
      <c r="N4" s="61"/>
      <c r="O4" s="61"/>
      <c r="P4" s="49" t="s">
        <v>5</v>
      </c>
      <c r="Q4" s="56"/>
      <c r="R4" s="49" t="s">
        <v>19</v>
      </c>
      <c r="S4" s="33" t="s">
        <v>16</v>
      </c>
      <c r="T4" s="26" t="s">
        <v>7</v>
      </c>
      <c r="U4" s="29" t="s">
        <v>15</v>
      </c>
      <c r="V4" s="2"/>
    </row>
    <row r="5" spans="1:22" ht="127.5" customHeight="1">
      <c r="A5" s="2"/>
      <c r="B5" s="62"/>
      <c r="C5" s="62"/>
      <c r="D5" s="62"/>
      <c r="E5" s="45">
        <v>0</v>
      </c>
      <c r="F5" s="45">
        <f>15/60</f>
        <v>0.25</v>
      </c>
      <c r="G5" s="45">
        <v>0</v>
      </c>
      <c r="H5" s="46" t="e">
        <f>(E5-F5)*3600/G5</f>
        <v>#DIV/0!</v>
      </c>
      <c r="I5" s="47">
        <v>0.95</v>
      </c>
      <c r="J5" s="48" t="e">
        <f>H5*I5</f>
        <v>#DIV/0!</v>
      </c>
      <c r="K5" s="2"/>
      <c r="L5" s="2"/>
      <c r="M5" s="62"/>
      <c r="N5" s="62"/>
      <c r="O5" s="62"/>
      <c r="P5" s="45">
        <v>0</v>
      </c>
      <c r="Q5" s="45">
        <f>15/60</f>
        <v>0.25</v>
      </c>
      <c r="R5" s="45">
        <v>0</v>
      </c>
      <c r="S5" s="46" t="e">
        <f>(P5-Q5)*3600/R5</f>
        <v>#DIV/0!</v>
      </c>
      <c r="T5" s="47">
        <v>0.95</v>
      </c>
      <c r="U5" s="48" t="e">
        <f>S5*T5</f>
        <v>#DIV/0!</v>
      </c>
      <c r="V5" s="2"/>
    </row>
    <row r="6" spans="1:22">
      <c r="A6" s="2"/>
      <c r="G6" s="2"/>
      <c r="H6" s="31" t="e">
        <f>H5/60</f>
        <v>#DIV/0!</v>
      </c>
      <c r="I6" s="2"/>
      <c r="J6" s="27" t="e">
        <f>J5/60</f>
        <v>#DIV/0!</v>
      </c>
      <c r="K6" s="2"/>
      <c r="L6" s="2"/>
      <c r="R6" s="2"/>
      <c r="S6" s="31" t="e">
        <f>S5/60</f>
        <v>#DIV/0!</v>
      </c>
      <c r="T6" s="2"/>
      <c r="U6" s="27" t="e">
        <f>U5/60</f>
        <v>#DIV/0!</v>
      </c>
      <c r="V6" s="2"/>
    </row>
    <row r="7" spans="1:22" ht="86.25" customHeight="1">
      <c r="A7" s="2"/>
      <c r="B7" s="63" t="s">
        <v>8</v>
      </c>
      <c r="C7" s="63"/>
      <c r="D7" s="63"/>
      <c r="E7" s="26"/>
      <c r="F7" s="26" t="s">
        <v>9</v>
      </c>
      <c r="G7" s="26" t="s">
        <v>10</v>
      </c>
      <c r="H7" s="34" t="s">
        <v>11</v>
      </c>
      <c r="I7" s="26" t="s">
        <v>12</v>
      </c>
      <c r="J7" s="26" t="s">
        <v>13</v>
      </c>
      <c r="K7" s="15" t="s">
        <v>14</v>
      </c>
      <c r="L7" s="2"/>
      <c r="M7" s="63" t="s">
        <v>8</v>
      </c>
      <c r="N7" s="63"/>
      <c r="O7" s="63"/>
      <c r="P7" s="26"/>
      <c r="Q7" s="26" t="s">
        <v>9</v>
      </c>
      <c r="R7" s="26" t="s">
        <v>10</v>
      </c>
      <c r="S7" s="34" t="s">
        <v>11</v>
      </c>
      <c r="T7" s="26" t="s">
        <v>12</v>
      </c>
      <c r="U7" s="26" t="s">
        <v>13</v>
      </c>
      <c r="V7" s="15" t="s">
        <v>14</v>
      </c>
    </row>
    <row r="8" spans="1:22" ht="201" customHeight="1">
      <c r="A8" s="53" t="s">
        <v>35</v>
      </c>
      <c r="B8" s="40">
        <v>0.27083333333333331</v>
      </c>
      <c r="C8" s="36" t="s">
        <v>0</v>
      </c>
      <c r="D8" s="40">
        <v>0.3125</v>
      </c>
      <c r="E8" s="55">
        <f>+((D8-B8)*1440)-10</f>
        <v>50.000000000000028</v>
      </c>
      <c r="F8" s="39" t="str">
        <f>IF(G8&lt;&gt;"",IFERROR(E8*60/$H$5,""),"")</f>
        <v/>
      </c>
      <c r="G8" s="36"/>
      <c r="H8" s="54" t="str">
        <f>IF(G8&lt;&gt;"",G8-F8,"")</f>
        <v/>
      </c>
      <c r="I8" s="36" t="str">
        <f>+IF(H8&lt;&gt;"",IF(H8&lt;0,$H$23,$H$22),"")</f>
        <v/>
      </c>
      <c r="J8" s="37" t="str">
        <f>IF(H8&lt;&gt;"",H8*$H$5/60,"")</f>
        <v/>
      </c>
      <c r="K8" s="42"/>
      <c r="L8" s="53" t="s">
        <v>36</v>
      </c>
      <c r="M8" s="40">
        <v>0.83333333333333337</v>
      </c>
      <c r="N8" s="36" t="s">
        <v>0</v>
      </c>
      <c r="O8" s="40">
        <v>0.875</v>
      </c>
      <c r="P8" s="39">
        <f>+((IF((O8-M8)&lt;0,1+O8-M8,O8-M8))*1440)-10</f>
        <v>49.999999999999943</v>
      </c>
      <c r="Q8" s="39" t="str">
        <f>IF(R8&lt;&gt;"",IFERROR(P8*60/$S$5,""),"")</f>
        <v/>
      </c>
      <c r="R8" s="36"/>
      <c r="S8" s="54" t="str">
        <f>IF(R8&lt;&gt;"",R8-Q8,"")</f>
        <v/>
      </c>
      <c r="T8" s="36" t="str">
        <f>+IF(S8&lt;&gt;"",IF(S8&lt;0,$S$23,$S$22),"")</f>
        <v/>
      </c>
      <c r="U8" s="37" t="str">
        <f>IF(S8&lt;&gt;"",S8*$S$5/60,"")</f>
        <v/>
      </c>
      <c r="V8" s="57"/>
    </row>
    <row r="9" spans="1:22" ht="201" customHeight="1">
      <c r="A9" s="53" t="s">
        <v>34</v>
      </c>
      <c r="B9" s="40">
        <v>0.3125</v>
      </c>
      <c r="C9" s="36" t="s">
        <v>0</v>
      </c>
      <c r="D9" s="40">
        <v>0.35416666666666669</v>
      </c>
      <c r="E9" s="55">
        <f>+((D9-B9)*1440)</f>
        <v>60.000000000000028</v>
      </c>
      <c r="F9" s="39" t="str">
        <f t="shared" ref="F9:F20" si="0">IF(G9&lt;&gt;"",IFERROR(E9*60/$H$5,""),"")</f>
        <v/>
      </c>
      <c r="G9" s="36"/>
      <c r="H9" s="54" t="str">
        <f t="shared" ref="H9:H20" si="1">IF(G9&lt;&gt;"",G9-F9,"")</f>
        <v/>
      </c>
      <c r="I9" s="36" t="str">
        <f t="shared" ref="I9:I19" si="2">+IF(H9&lt;&gt;"",IF(H9&lt;0,$H$23,$H$22),"")</f>
        <v/>
      </c>
      <c r="J9" s="37" t="str">
        <f t="shared" ref="J9:J20" si="3">IF(H9&lt;&gt;"",H9*$H$5/60,"")</f>
        <v/>
      </c>
      <c r="K9" s="42"/>
      <c r="L9" s="53" t="s">
        <v>37</v>
      </c>
      <c r="M9" s="40">
        <v>0.875</v>
      </c>
      <c r="N9" s="36" t="s">
        <v>0</v>
      </c>
      <c r="O9" s="40">
        <v>0.91666666666666663</v>
      </c>
      <c r="P9" s="39">
        <f t="shared" ref="P9:P11" si="4">+((IF((O9-M9)&lt;0,1+O9-M9,O9-M9))*1440)</f>
        <v>59.999999999999943</v>
      </c>
      <c r="Q9" s="39" t="str">
        <f t="shared" ref="Q9:Q17" si="5">IF(R9&lt;&gt;"",IFERROR(P9*60/$S$5,""),"")</f>
        <v/>
      </c>
      <c r="R9" s="36"/>
      <c r="S9" s="54" t="str">
        <f t="shared" ref="S9:S17" si="6">IF(R9&lt;&gt;"",R9-Q9,"")</f>
        <v/>
      </c>
      <c r="T9" s="36" t="str">
        <f t="shared" ref="T9:T17" si="7">+IF(S9&lt;&gt;"",IF(S9&lt;0,$S$23,$S$22),"")</f>
        <v/>
      </c>
      <c r="U9" s="37" t="str">
        <f t="shared" ref="U9:U17" si="8">IF(S9&lt;&gt;"",S9*$S$5/60,"")</f>
        <v/>
      </c>
      <c r="V9" s="42"/>
    </row>
    <row r="10" spans="1:22" ht="201" customHeight="1">
      <c r="A10" s="53" t="s">
        <v>33</v>
      </c>
      <c r="B10" s="40">
        <v>0.35416666666666669</v>
      </c>
      <c r="C10" s="36" t="s">
        <v>0</v>
      </c>
      <c r="D10" s="40">
        <v>0.39583333333333331</v>
      </c>
      <c r="E10" s="55">
        <f>+((D10-B10)*1440)</f>
        <v>59.999999999999943</v>
      </c>
      <c r="F10" s="39" t="str">
        <f t="shared" si="0"/>
        <v/>
      </c>
      <c r="G10" s="36"/>
      <c r="H10" s="54" t="str">
        <f t="shared" si="1"/>
        <v/>
      </c>
      <c r="I10" s="36" t="str">
        <f t="shared" si="2"/>
        <v/>
      </c>
      <c r="J10" s="37" t="str">
        <f t="shared" si="3"/>
        <v/>
      </c>
      <c r="K10" s="42"/>
      <c r="L10" s="53" t="s">
        <v>38</v>
      </c>
      <c r="M10" s="40">
        <v>0.91666666666666663</v>
      </c>
      <c r="N10" s="36" t="s">
        <v>0</v>
      </c>
      <c r="O10" s="40">
        <v>0.95833333333333337</v>
      </c>
      <c r="P10" s="39">
        <f t="shared" si="4"/>
        <v>60.000000000000107</v>
      </c>
      <c r="Q10" s="39" t="str">
        <f t="shared" si="5"/>
        <v/>
      </c>
      <c r="R10" s="36"/>
      <c r="S10" s="54" t="str">
        <f t="shared" si="6"/>
        <v/>
      </c>
      <c r="T10" s="36" t="str">
        <f t="shared" si="7"/>
        <v/>
      </c>
      <c r="U10" s="37" t="str">
        <f t="shared" si="8"/>
        <v/>
      </c>
      <c r="V10" s="42"/>
    </row>
    <row r="11" spans="1:22" ht="201" customHeight="1">
      <c r="A11" s="53" t="s">
        <v>32</v>
      </c>
      <c r="B11" s="40">
        <v>0.40277777777777773</v>
      </c>
      <c r="C11" s="36" t="s">
        <v>0</v>
      </c>
      <c r="D11" s="40">
        <v>0.4375</v>
      </c>
      <c r="E11" s="55">
        <f>+((D11-B11)*1440)</f>
        <v>50.000000000000064</v>
      </c>
      <c r="F11" s="39" t="str">
        <f t="shared" si="0"/>
        <v/>
      </c>
      <c r="G11" s="36"/>
      <c r="H11" s="54" t="str">
        <f t="shared" si="1"/>
        <v/>
      </c>
      <c r="I11" s="36" t="str">
        <f t="shared" si="2"/>
        <v/>
      </c>
      <c r="J11" s="37" t="str">
        <f t="shared" si="3"/>
        <v/>
      </c>
      <c r="K11" s="42"/>
      <c r="L11" s="53" t="s">
        <v>39</v>
      </c>
      <c r="M11" s="40">
        <v>0.96527777777777779</v>
      </c>
      <c r="N11" s="36" t="s">
        <v>0</v>
      </c>
      <c r="O11" s="40">
        <v>0</v>
      </c>
      <c r="P11" s="39">
        <f t="shared" si="4"/>
        <v>49.999999999999986</v>
      </c>
      <c r="Q11" s="39" t="str">
        <f t="shared" si="5"/>
        <v/>
      </c>
      <c r="R11" s="36"/>
      <c r="S11" s="54" t="str">
        <f t="shared" si="6"/>
        <v/>
      </c>
      <c r="T11" s="36" t="str">
        <f t="shared" si="7"/>
        <v/>
      </c>
      <c r="U11" s="37" t="str">
        <f t="shared" si="8"/>
        <v/>
      </c>
      <c r="V11" s="42"/>
    </row>
    <row r="12" spans="1:22" ht="201" customHeight="1">
      <c r="A12" s="53" t="s">
        <v>31</v>
      </c>
      <c r="B12" s="40">
        <v>0.4375</v>
      </c>
      <c r="C12" s="36" t="s">
        <v>0</v>
      </c>
      <c r="D12" s="40">
        <v>0.47916666666666669</v>
      </c>
      <c r="E12" s="55">
        <f t="shared" ref="E12:E20" si="9">+((D12-B12)*1440)</f>
        <v>60.000000000000028</v>
      </c>
      <c r="F12" s="39" t="str">
        <f t="shared" si="0"/>
        <v/>
      </c>
      <c r="G12" s="36"/>
      <c r="H12" s="54" t="str">
        <f t="shared" si="1"/>
        <v/>
      </c>
      <c r="I12" s="36" t="str">
        <f t="shared" si="2"/>
        <v/>
      </c>
      <c r="J12" s="37" t="str">
        <f t="shared" si="3"/>
        <v/>
      </c>
      <c r="K12" s="42"/>
      <c r="L12" s="53" t="s">
        <v>40</v>
      </c>
      <c r="M12" s="40">
        <v>0</v>
      </c>
      <c r="N12" s="36" t="s">
        <v>0</v>
      </c>
      <c r="O12" s="40">
        <v>4.1666666666666664E-2</v>
      </c>
      <c r="P12" s="39">
        <f>+((IF((O12-M12)&lt;0,1+O12-M12,O12-M12))*1440)</f>
        <v>60</v>
      </c>
      <c r="Q12" s="39" t="str">
        <f t="shared" si="5"/>
        <v/>
      </c>
      <c r="R12" s="36"/>
      <c r="S12" s="54" t="str">
        <f t="shared" si="6"/>
        <v/>
      </c>
      <c r="T12" s="36" t="str">
        <f t="shared" si="7"/>
        <v/>
      </c>
      <c r="U12" s="37" t="str">
        <f t="shared" si="8"/>
        <v/>
      </c>
      <c r="V12" s="42"/>
    </row>
    <row r="13" spans="1:22" ht="201" customHeight="1">
      <c r="A13" s="53" t="s">
        <v>30</v>
      </c>
      <c r="B13" s="50">
        <v>0.47916666666666669</v>
      </c>
      <c r="C13" s="51" t="s">
        <v>0</v>
      </c>
      <c r="D13" s="50">
        <v>0.52083333333333337</v>
      </c>
      <c r="E13" s="55">
        <f t="shared" si="9"/>
        <v>60.000000000000028</v>
      </c>
      <c r="F13" s="39" t="str">
        <f t="shared" si="0"/>
        <v/>
      </c>
      <c r="G13" s="36"/>
      <c r="H13" s="54" t="str">
        <f t="shared" si="1"/>
        <v/>
      </c>
      <c r="I13" s="36" t="str">
        <f t="shared" si="2"/>
        <v/>
      </c>
      <c r="J13" s="37" t="str">
        <f t="shared" si="3"/>
        <v/>
      </c>
      <c r="K13" s="42"/>
      <c r="L13" s="53" t="s">
        <v>41</v>
      </c>
      <c r="M13" s="50">
        <v>4.1666666666666664E-2</v>
      </c>
      <c r="N13" s="51" t="s">
        <v>0</v>
      </c>
      <c r="O13" s="50">
        <v>8.3333333333333329E-2</v>
      </c>
      <c r="P13" s="39">
        <f>+((IF((O13-M13)&lt;0,1+O13-M13,O13-M13))*1440)</f>
        <v>60</v>
      </c>
      <c r="Q13" s="39" t="str">
        <f t="shared" si="5"/>
        <v/>
      </c>
      <c r="R13" s="36"/>
      <c r="S13" s="54" t="str">
        <f t="shared" si="6"/>
        <v/>
      </c>
      <c r="T13" s="36" t="str">
        <f t="shared" si="7"/>
        <v/>
      </c>
      <c r="U13" s="37" t="str">
        <f t="shared" si="8"/>
        <v/>
      </c>
      <c r="V13" s="42"/>
    </row>
    <row r="14" spans="1:22" ht="201" customHeight="1">
      <c r="A14" s="53" t="s">
        <v>29</v>
      </c>
      <c r="B14" s="40">
        <v>0.52083333333333337</v>
      </c>
      <c r="C14" s="36" t="s">
        <v>0</v>
      </c>
      <c r="D14" s="40">
        <v>0.5625</v>
      </c>
      <c r="E14" s="55">
        <f t="shared" si="9"/>
        <v>59.999999999999943</v>
      </c>
      <c r="F14" s="39" t="str">
        <f t="shared" si="0"/>
        <v/>
      </c>
      <c r="G14" s="36"/>
      <c r="H14" s="54" t="str">
        <f t="shared" si="1"/>
        <v/>
      </c>
      <c r="I14" s="36" t="str">
        <f t="shared" si="2"/>
        <v/>
      </c>
      <c r="J14" s="37" t="str">
        <f t="shared" si="3"/>
        <v/>
      </c>
      <c r="K14" s="42"/>
      <c r="L14" s="53" t="s">
        <v>42</v>
      </c>
      <c r="M14" s="40">
        <v>9.0277777777777776E-2</v>
      </c>
      <c r="N14" s="36" t="s">
        <v>0</v>
      </c>
      <c r="O14" s="40">
        <v>0.125</v>
      </c>
      <c r="P14" s="39">
        <f t="shared" ref="P14:P17" si="10">+((IF((O14-M14)&lt;0,1+O14-M14,O14-M14))*1440)</f>
        <v>50</v>
      </c>
      <c r="Q14" s="39" t="str">
        <f t="shared" si="5"/>
        <v/>
      </c>
      <c r="R14" s="36"/>
      <c r="S14" s="54" t="str">
        <f t="shared" si="6"/>
        <v/>
      </c>
      <c r="T14" s="36" t="str">
        <f t="shared" si="7"/>
        <v/>
      </c>
      <c r="U14" s="37" t="str">
        <f t="shared" si="8"/>
        <v/>
      </c>
      <c r="V14" s="42"/>
    </row>
    <row r="15" spans="1:22" ht="201" customHeight="1">
      <c r="A15" s="53" t="s">
        <v>28</v>
      </c>
      <c r="B15" s="40">
        <v>0.5625</v>
      </c>
      <c r="C15" s="36" t="s">
        <v>0</v>
      </c>
      <c r="D15" s="40">
        <v>0.60416666666666663</v>
      </c>
      <c r="E15" s="55">
        <f t="shared" si="9"/>
        <v>59.999999999999943</v>
      </c>
      <c r="F15" s="39" t="str">
        <f t="shared" si="0"/>
        <v/>
      </c>
      <c r="G15" s="36"/>
      <c r="H15" s="54" t="str">
        <f t="shared" si="1"/>
        <v/>
      </c>
      <c r="I15" s="36" t="str">
        <f t="shared" si="2"/>
        <v/>
      </c>
      <c r="J15" s="37" t="str">
        <f t="shared" si="3"/>
        <v/>
      </c>
      <c r="K15" s="42"/>
      <c r="L15" s="53" t="s">
        <v>43</v>
      </c>
      <c r="M15" s="40">
        <v>0.125</v>
      </c>
      <c r="N15" s="36" t="s">
        <v>0</v>
      </c>
      <c r="O15" s="40">
        <v>0.16666666666666666</v>
      </c>
      <c r="P15" s="39">
        <f t="shared" si="10"/>
        <v>59.999999999999986</v>
      </c>
      <c r="Q15" s="39" t="str">
        <f t="shared" si="5"/>
        <v/>
      </c>
      <c r="R15" s="36"/>
      <c r="S15" s="54" t="str">
        <f t="shared" si="6"/>
        <v/>
      </c>
      <c r="T15" s="36" t="str">
        <f t="shared" si="7"/>
        <v/>
      </c>
      <c r="U15" s="37" t="str">
        <f t="shared" si="8"/>
        <v/>
      </c>
      <c r="V15" s="42"/>
    </row>
    <row r="16" spans="1:22" ht="201" customHeight="1">
      <c r="A16" s="53" t="s">
        <v>27</v>
      </c>
      <c r="B16" s="40">
        <v>0.61111111111111105</v>
      </c>
      <c r="C16" s="36" t="s">
        <v>0</v>
      </c>
      <c r="D16" s="40">
        <v>0.64583333333333337</v>
      </c>
      <c r="E16" s="55">
        <f t="shared" si="9"/>
        <v>50.000000000000142</v>
      </c>
      <c r="F16" s="39" t="str">
        <f t="shared" si="0"/>
        <v/>
      </c>
      <c r="G16" s="36"/>
      <c r="H16" s="54" t="str">
        <f t="shared" si="1"/>
        <v/>
      </c>
      <c r="I16" s="36" t="str">
        <f t="shared" si="2"/>
        <v/>
      </c>
      <c r="J16" s="37" t="str">
        <f t="shared" si="3"/>
        <v/>
      </c>
      <c r="K16" s="42"/>
      <c r="L16" s="53" t="s">
        <v>44</v>
      </c>
      <c r="M16" s="40">
        <v>0.17361111111111113</v>
      </c>
      <c r="N16" s="36" t="s">
        <v>0</v>
      </c>
      <c r="O16" s="40">
        <v>0.20833333333333334</v>
      </c>
      <c r="P16" s="39">
        <f t="shared" si="10"/>
        <v>49.999999999999986</v>
      </c>
      <c r="Q16" s="39" t="str">
        <f t="shared" si="5"/>
        <v/>
      </c>
      <c r="R16" s="36"/>
      <c r="S16" s="54" t="str">
        <f t="shared" si="6"/>
        <v/>
      </c>
      <c r="T16" s="36" t="str">
        <f t="shared" si="7"/>
        <v/>
      </c>
      <c r="U16" s="37" t="str">
        <f t="shared" si="8"/>
        <v/>
      </c>
      <c r="V16" s="42"/>
    </row>
    <row r="17" spans="1:22" ht="201" customHeight="1">
      <c r="A17" s="53" t="s">
        <v>26</v>
      </c>
      <c r="B17" s="40">
        <v>0.64583333333333337</v>
      </c>
      <c r="C17" s="36" t="s">
        <v>0</v>
      </c>
      <c r="D17" s="40">
        <v>0.6875</v>
      </c>
      <c r="E17" s="55">
        <f t="shared" si="9"/>
        <v>59.999999999999943</v>
      </c>
      <c r="F17" s="39" t="str">
        <f t="shared" si="0"/>
        <v/>
      </c>
      <c r="G17" s="36"/>
      <c r="H17" s="54" t="str">
        <f t="shared" si="1"/>
        <v/>
      </c>
      <c r="I17" s="36" t="str">
        <f t="shared" si="2"/>
        <v/>
      </c>
      <c r="J17" s="37" t="str">
        <f t="shared" si="3"/>
        <v/>
      </c>
      <c r="K17" s="42"/>
      <c r="L17" s="53" t="s">
        <v>45</v>
      </c>
      <c r="M17" s="40">
        <v>0.20833333333333334</v>
      </c>
      <c r="N17" s="36" t="s">
        <v>0</v>
      </c>
      <c r="O17" s="40">
        <v>0.25</v>
      </c>
      <c r="P17" s="39">
        <f t="shared" si="10"/>
        <v>59.999999999999986</v>
      </c>
      <c r="Q17" s="39" t="str">
        <f t="shared" si="5"/>
        <v/>
      </c>
      <c r="R17" s="36"/>
      <c r="S17" s="54" t="str">
        <f t="shared" si="6"/>
        <v/>
      </c>
      <c r="T17" s="36" t="str">
        <f t="shared" si="7"/>
        <v/>
      </c>
      <c r="U17" s="37" t="str">
        <f t="shared" si="8"/>
        <v/>
      </c>
      <c r="V17" s="42"/>
    </row>
    <row r="18" spans="1:22" ht="201" customHeight="1">
      <c r="A18" s="53" t="s">
        <v>25</v>
      </c>
      <c r="B18" s="40">
        <v>0.69444444444444453</v>
      </c>
      <c r="C18" s="36" t="s">
        <v>0</v>
      </c>
      <c r="D18" s="40">
        <v>0.72916666666666663</v>
      </c>
      <c r="E18" s="55">
        <f t="shared" si="9"/>
        <v>49.999999999999822</v>
      </c>
      <c r="F18" s="39" t="str">
        <f t="shared" si="0"/>
        <v/>
      </c>
      <c r="G18" s="36"/>
      <c r="H18" s="54" t="str">
        <f t="shared" si="1"/>
        <v/>
      </c>
      <c r="I18" s="36" t="str">
        <f t="shared" si="2"/>
        <v/>
      </c>
      <c r="J18" s="37" t="str">
        <f t="shared" si="3"/>
        <v/>
      </c>
      <c r="K18" s="42"/>
      <c r="L18" s="2"/>
      <c r="M18" s="40"/>
      <c r="N18" s="36"/>
      <c r="O18" s="40"/>
      <c r="P18" s="39"/>
      <c r="Q18" s="39"/>
      <c r="R18" s="36"/>
      <c r="S18" s="41"/>
      <c r="T18" s="36"/>
      <c r="U18" s="37"/>
      <c r="V18" s="42"/>
    </row>
    <row r="19" spans="1:22" ht="201" customHeight="1">
      <c r="A19" s="53" t="s">
        <v>24</v>
      </c>
      <c r="B19" s="40">
        <v>0.72916666666666663</v>
      </c>
      <c r="C19" s="36" t="s">
        <v>0</v>
      </c>
      <c r="D19" s="40">
        <v>0.77083333333333337</v>
      </c>
      <c r="E19" s="55">
        <f t="shared" si="9"/>
        <v>60.000000000000107</v>
      </c>
      <c r="F19" s="39" t="str">
        <f t="shared" si="0"/>
        <v/>
      </c>
      <c r="G19" s="36"/>
      <c r="H19" s="54" t="str">
        <f t="shared" si="1"/>
        <v/>
      </c>
      <c r="I19" s="36" t="str">
        <f t="shared" si="2"/>
        <v/>
      </c>
      <c r="J19" s="37" t="str">
        <f t="shared" si="3"/>
        <v/>
      </c>
      <c r="K19" s="42"/>
      <c r="L19" s="2"/>
      <c r="M19" s="40"/>
      <c r="N19" s="36"/>
      <c r="O19" s="40"/>
      <c r="P19" s="39"/>
      <c r="Q19" s="39"/>
      <c r="R19" s="36"/>
      <c r="S19" s="41"/>
      <c r="T19" s="36"/>
      <c r="U19" s="37"/>
      <c r="V19" s="42"/>
    </row>
    <row r="20" spans="1:22" ht="201" customHeight="1">
      <c r="A20" s="53" t="s">
        <v>23</v>
      </c>
      <c r="B20" s="40">
        <v>0.77083333333333337</v>
      </c>
      <c r="C20" s="36" t="s">
        <v>0</v>
      </c>
      <c r="D20" s="40">
        <v>0.8125</v>
      </c>
      <c r="E20" s="55">
        <f t="shared" si="9"/>
        <v>59.999999999999943</v>
      </c>
      <c r="F20" s="39" t="str">
        <f t="shared" si="0"/>
        <v/>
      </c>
      <c r="G20" s="36"/>
      <c r="H20" s="54" t="str">
        <f t="shared" si="1"/>
        <v/>
      </c>
      <c r="I20" s="36" t="str">
        <f>+IF(H20&lt;&gt;"",IF(H20&lt;0,$H$23,$H$22),"")</f>
        <v/>
      </c>
      <c r="J20" s="37" t="str">
        <f t="shared" si="3"/>
        <v/>
      </c>
      <c r="K20" s="42"/>
      <c r="L20" s="2"/>
      <c r="M20" s="40"/>
      <c r="N20" s="36"/>
      <c r="O20" s="40"/>
      <c r="P20" s="39"/>
      <c r="Q20" s="39"/>
      <c r="R20" s="36"/>
      <c r="S20" s="41"/>
      <c r="T20" s="36"/>
      <c r="U20" s="37"/>
      <c r="V20" s="42"/>
    </row>
    <row r="21" spans="1:22" ht="74.25" customHeight="1">
      <c r="A21" s="2"/>
      <c r="B21" s="43"/>
      <c r="C21" s="44"/>
      <c r="D21" s="43"/>
      <c r="E21" s="39"/>
      <c r="F21" s="39">
        <f>SUM(F8:F20)</f>
        <v>0</v>
      </c>
      <c r="G21" s="36">
        <f>+SUM(G8:G20)</f>
        <v>0</v>
      </c>
      <c r="H21" s="41"/>
      <c r="I21" s="36"/>
      <c r="J21" s="38"/>
      <c r="K21" s="44"/>
      <c r="L21" s="2"/>
      <c r="M21" s="43"/>
      <c r="N21" s="44"/>
      <c r="O21" s="43"/>
      <c r="P21" s="39"/>
      <c r="Q21" s="39">
        <f>SUM(Q8:Q20)</f>
        <v>0</v>
      </c>
      <c r="R21" s="36">
        <f>+SUM(R8:R20)</f>
        <v>0</v>
      </c>
      <c r="S21" s="41"/>
      <c r="T21" s="36"/>
      <c r="U21" s="38"/>
      <c r="V21" s="44"/>
    </row>
    <row r="22" spans="1:22" ht="74.25" customHeight="1">
      <c r="A22" s="2"/>
      <c r="B22" s="43"/>
      <c r="C22" s="44"/>
      <c r="D22" s="43"/>
      <c r="E22" s="43"/>
      <c r="F22" s="43"/>
      <c r="G22" s="43"/>
      <c r="H22" s="41" t="s">
        <v>20</v>
      </c>
      <c r="I22" s="41">
        <f>+COUNTIF($I$8:$I$20,H22)</f>
        <v>0</v>
      </c>
      <c r="J22" s="43"/>
      <c r="K22" s="43"/>
      <c r="L22" s="2"/>
      <c r="M22" s="43"/>
      <c r="N22" s="44"/>
      <c r="O22" s="43"/>
      <c r="P22" s="43"/>
      <c r="Q22" s="43"/>
      <c r="R22" s="43"/>
      <c r="S22" s="41" t="s">
        <v>20</v>
      </c>
      <c r="T22" s="41">
        <f>+COUNTIF($T$8:$T$20,S22)</f>
        <v>0</v>
      </c>
      <c r="U22" s="43"/>
      <c r="V22" s="43"/>
    </row>
    <row r="23" spans="1:22" ht="74.25" customHeight="1">
      <c r="A23" s="2"/>
      <c r="B23" s="43"/>
      <c r="C23" s="44"/>
      <c r="D23" s="43"/>
      <c r="E23" s="43"/>
      <c r="F23" s="43"/>
      <c r="G23" s="43"/>
      <c r="H23" s="41" t="s">
        <v>21</v>
      </c>
      <c r="I23" s="41">
        <f>+COUNTIF($I$8:$I$20,H23)</f>
        <v>0</v>
      </c>
      <c r="J23" s="43"/>
      <c r="K23" s="43"/>
      <c r="L23" s="2"/>
      <c r="M23" s="43"/>
      <c r="N23" s="44"/>
      <c r="O23" s="43"/>
      <c r="P23" s="43"/>
      <c r="Q23" s="43"/>
      <c r="R23" s="43"/>
      <c r="S23" s="41" t="s">
        <v>21</v>
      </c>
      <c r="T23" s="41">
        <f>+COUNTIF($T$8:$T$20,S23)</f>
        <v>0</v>
      </c>
      <c r="U23" s="43"/>
      <c r="V23" s="43"/>
    </row>
    <row r="24" spans="1:22" ht="37.5">
      <c r="D24" s="43"/>
      <c r="E24" s="43"/>
      <c r="F24" s="43"/>
      <c r="I24" s="43"/>
      <c r="J24" s="43"/>
      <c r="K24" s="43"/>
      <c r="O24" s="43"/>
      <c r="P24" s="43"/>
      <c r="Q24" s="43"/>
      <c r="T24" s="43"/>
      <c r="U24" s="43"/>
      <c r="V24" s="43"/>
    </row>
  </sheetData>
  <mergeCells count="6">
    <mergeCell ref="B4:D4"/>
    <mergeCell ref="B5:D5"/>
    <mergeCell ref="B7:D7"/>
    <mergeCell ref="M4:O4"/>
    <mergeCell ref="M5:O5"/>
    <mergeCell ref="M7:O7"/>
  </mergeCells>
  <phoneticPr fontId="1"/>
  <conditionalFormatting sqref="H8:H20">
    <cfRule type="expression" dxfId="7" priority="9">
      <formula>H8&gt;0</formula>
    </cfRule>
    <cfRule type="expression" dxfId="6" priority="10">
      <formula>H8&lt;0</formula>
    </cfRule>
  </conditionalFormatting>
  <conditionalFormatting sqref="S8:S20">
    <cfRule type="expression" dxfId="5" priority="7">
      <formula>S8&gt;0</formula>
    </cfRule>
    <cfRule type="expression" dxfId="4" priority="8">
      <formula>S8&lt;0</formula>
    </cfRule>
  </conditionalFormatting>
  <conditionalFormatting sqref="J8:J20">
    <cfRule type="expression" dxfId="3" priority="3">
      <formula>J8&gt;0</formula>
    </cfRule>
    <cfRule type="expression" dxfId="2" priority="4">
      <formula>J8&lt;0</formula>
    </cfRule>
  </conditionalFormatting>
  <conditionalFormatting sqref="U8:U17">
    <cfRule type="expression" dxfId="1" priority="1">
      <formula>U8&gt;0</formula>
    </cfRule>
    <cfRule type="expression" dxfId="0" priority="2">
      <formula>U8&lt;0</formula>
    </cfRule>
  </conditionalFormatting>
  <pageMargins left="0" right="0" top="0" bottom="0" header="0" footer="0"/>
  <pageSetup paperSize="8" scale="30" orientation="portrait" r:id="rId1"/>
  <colBreaks count="1" manualBreakCount="1">
    <brk id="11" max="26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4D42-EE3B-4946-AC78-DA18448C9EFB}">
  <dimension ref="A1"/>
  <sheetViews>
    <sheetView tabSelected="1" workbookViewId="0">
      <selection activeCell="E22" sqref="E22"/>
    </sheetView>
  </sheetViews>
  <sheetFormatPr defaultRowHeight="18.75"/>
  <sheetData/>
  <phoneticPr fontId="1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 MAU CA 4 </vt:lpstr>
      <vt:lpstr> MAU CA 3</vt:lpstr>
      <vt:lpstr>F_MAU</vt:lpstr>
      <vt:lpstr>Sheet1</vt:lpstr>
      <vt:lpstr>F_MAU!Print_Area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AS84F1</dc:creator>
  <cp:lastModifiedBy>SYS-TAN</cp:lastModifiedBy>
  <cp:lastPrinted>2022-06-08T08:24:02Z</cp:lastPrinted>
  <dcterms:created xsi:type="dcterms:W3CDTF">2021-12-29T00:21:49Z</dcterms:created>
  <dcterms:modified xsi:type="dcterms:W3CDTF">2022-07-08T08:02:22Z</dcterms:modified>
</cp:coreProperties>
</file>