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sal\Downloads\EXCEL WORKS\"/>
    </mc:Choice>
  </mc:AlternateContent>
  <xr:revisionPtr revIDLastSave="0" documentId="13_ncr:1_{EB23AD77-21A5-4F0C-8A3E-3B8FA3198746}" xr6:coauthVersionLast="47" xr6:coauthVersionMax="47" xr10:uidLastSave="{00000000-0000-0000-0000-000000000000}"/>
  <bookViews>
    <workbookView xWindow="-108" yWindow="-108" windowWidth="23256" windowHeight="13176" activeTab="2" xr2:uid="{B08666C5-2265-4B72-AD0E-00A4F9CBDF64}"/>
  </bookViews>
  <sheets>
    <sheet name="BILL" sheetId="1" r:id="rId1"/>
    <sheet name="STOCK" sheetId="2" r:id="rId2"/>
    <sheet name="ITEMS&amp;PRICE" sheetId="3" r:id="rId3"/>
    <sheet name="CUSTOMER DATABASE" sheetId="4" r:id="rId4"/>
    <sheet name="DATAS" sheetId="5" r:id="rId5"/>
    <sheet name="SALES REPORT" sheetId="6" r:id="rId6"/>
    <sheet name="DASHBOARD" sheetId="7" r:id="rId7"/>
  </sheets>
  <externalReferences>
    <externalReference r:id="rId8"/>
  </externalReferences>
  <definedNames>
    <definedName name="CATEGORIES">[1]!Table2[CATEGORIES]</definedName>
    <definedName name="_xlnm.Print_Area" localSheetId="0">BILL!$C$4:$H$45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O34" i="2" l="1"/>
  <c r="P34" i="2" s="1"/>
  <c r="M34" i="2"/>
  <c r="O33" i="2"/>
  <c r="P33" i="2" s="1"/>
  <c r="M33" i="2"/>
  <c r="O32" i="2"/>
  <c r="P32" i="2" s="1"/>
  <c r="M32" i="2"/>
  <c r="F32" i="2"/>
  <c r="G32" i="2" s="1"/>
  <c r="H32" i="2" s="1"/>
  <c r="E32" i="2"/>
  <c r="O31" i="2"/>
  <c r="P31" i="2" s="1"/>
  <c r="M31" i="2"/>
  <c r="E31" i="2"/>
  <c r="F31" i="2" s="1"/>
  <c r="G31" i="2" s="1"/>
  <c r="H31" i="2" s="1"/>
  <c r="O30" i="2"/>
  <c r="P30" i="2" s="1"/>
  <c r="M30" i="2"/>
  <c r="F30" i="2"/>
  <c r="G30" i="2" s="1"/>
  <c r="H30" i="2" s="1"/>
  <c r="E30" i="2"/>
  <c r="O29" i="2"/>
  <c r="P29" i="2" s="1"/>
  <c r="M29" i="2"/>
  <c r="E29" i="2"/>
  <c r="F29" i="2" s="1"/>
  <c r="G29" i="2" s="1"/>
  <c r="H29" i="2" s="1"/>
  <c r="O28" i="2"/>
  <c r="P28" i="2" s="1"/>
  <c r="M28" i="2"/>
  <c r="F28" i="2"/>
  <c r="G28" i="2" s="1"/>
  <c r="H28" i="2" s="1"/>
  <c r="E28" i="2"/>
  <c r="O27" i="2"/>
  <c r="P27" i="2" s="1"/>
  <c r="M27" i="2"/>
  <c r="E27" i="2"/>
  <c r="F27" i="2" s="1"/>
  <c r="G27" i="2" s="1"/>
  <c r="H27" i="2" s="1"/>
  <c r="O26" i="2"/>
  <c r="P26" i="2" s="1"/>
  <c r="M26" i="2"/>
  <c r="F26" i="2"/>
  <c r="G26" i="2" s="1"/>
  <c r="H26" i="2" s="1"/>
  <c r="E26" i="2"/>
  <c r="C26" i="2"/>
  <c r="O25" i="2"/>
  <c r="P25" i="2" s="1"/>
  <c r="M25" i="2"/>
  <c r="E25" i="2"/>
  <c r="F25" i="2" s="1"/>
  <c r="G25" i="2" s="1"/>
  <c r="H25" i="2" s="1"/>
  <c r="O24" i="2"/>
  <c r="P24" i="2" s="1"/>
  <c r="M24" i="2"/>
  <c r="E24" i="2"/>
  <c r="F24" i="2" s="1"/>
  <c r="G24" i="2" s="1"/>
  <c r="H24" i="2" s="1"/>
  <c r="O23" i="2"/>
  <c r="P23" i="2" s="1"/>
  <c r="M23" i="2"/>
  <c r="E23" i="2"/>
  <c r="F23" i="2" s="1"/>
  <c r="G23" i="2" s="1"/>
  <c r="H23" i="2" s="1"/>
  <c r="O22" i="2"/>
  <c r="P22" i="2" s="1"/>
  <c r="M22" i="2"/>
  <c r="E22" i="2"/>
  <c r="F22" i="2" s="1"/>
  <c r="G22" i="2" s="1"/>
  <c r="H22" i="2" s="1"/>
  <c r="O21" i="2"/>
  <c r="P21" i="2" s="1"/>
  <c r="M21" i="2"/>
  <c r="F21" i="2"/>
  <c r="G21" i="2" s="1"/>
  <c r="H21" i="2" s="1"/>
  <c r="E21" i="2"/>
  <c r="O20" i="2"/>
  <c r="P20" i="2" s="1"/>
  <c r="M20" i="2"/>
  <c r="E20" i="2"/>
  <c r="F20" i="2" s="1"/>
  <c r="G20" i="2" s="1"/>
  <c r="H20" i="2" s="1"/>
  <c r="O19" i="2"/>
  <c r="P19" i="2" s="1"/>
  <c r="M19" i="2"/>
  <c r="E19" i="2"/>
  <c r="F19" i="2" s="1"/>
  <c r="G19" i="2" s="1"/>
  <c r="H19" i="2" s="1"/>
  <c r="O18" i="2"/>
  <c r="P18" i="2" s="1"/>
  <c r="M18" i="2"/>
  <c r="E18" i="2"/>
  <c r="F18" i="2" s="1"/>
  <c r="G18" i="2" s="1"/>
  <c r="H18" i="2" s="1"/>
  <c r="O17" i="2"/>
  <c r="P17" i="2" s="1"/>
  <c r="M17" i="2"/>
  <c r="E17" i="2"/>
  <c r="F17" i="2" s="1"/>
  <c r="G17" i="2" s="1"/>
  <c r="H17" i="2" s="1"/>
  <c r="O16" i="2"/>
  <c r="P16" i="2" s="1"/>
  <c r="M16" i="2"/>
  <c r="E16" i="2"/>
  <c r="F16" i="2" s="1"/>
  <c r="G16" i="2" s="1"/>
  <c r="H16" i="2" s="1"/>
  <c r="O15" i="2"/>
  <c r="P15" i="2" s="1"/>
  <c r="M15" i="2"/>
  <c r="E15" i="2"/>
  <c r="F15" i="2" s="1"/>
  <c r="G15" i="2" s="1"/>
  <c r="H15" i="2" s="1"/>
  <c r="O14" i="2"/>
  <c r="P14" i="2" s="1"/>
  <c r="M14" i="2"/>
  <c r="E14" i="2"/>
  <c r="F14" i="2" s="1"/>
  <c r="G14" i="2" s="1"/>
  <c r="H14" i="2" s="1"/>
  <c r="O13" i="2"/>
  <c r="P13" i="2" s="1"/>
  <c r="M13" i="2"/>
  <c r="E13" i="2"/>
  <c r="F13" i="2" s="1"/>
  <c r="G13" i="2" s="1"/>
  <c r="H13" i="2" s="1"/>
  <c r="O12" i="2"/>
  <c r="P12" i="2" s="1"/>
  <c r="M12" i="2"/>
  <c r="E12" i="2"/>
  <c r="F12" i="2" s="1"/>
  <c r="G12" i="2" s="1"/>
  <c r="H12" i="2" s="1"/>
  <c r="O11" i="2"/>
  <c r="P11" i="2" s="1"/>
  <c r="M11" i="2"/>
  <c r="E11" i="2"/>
  <c r="F11" i="2" s="1"/>
  <c r="G11" i="2" s="1"/>
  <c r="H11" i="2" s="1"/>
  <c r="O10" i="2"/>
  <c r="P10" i="2" s="1"/>
  <c r="M10" i="2"/>
  <c r="E10" i="2"/>
  <c r="F10" i="2" s="1"/>
  <c r="G10" i="2" s="1"/>
  <c r="H10" i="2" s="1"/>
  <c r="O9" i="2"/>
  <c r="P9" i="2" s="1"/>
  <c r="M9" i="2"/>
  <c r="E9" i="2"/>
  <c r="F9" i="2" s="1"/>
  <c r="G9" i="2" s="1"/>
  <c r="H9" i="2" s="1"/>
  <c r="O8" i="2"/>
  <c r="P8" i="2" s="1"/>
  <c r="M8" i="2"/>
  <c r="E8" i="2"/>
  <c r="G8" i="2" s="1"/>
  <c r="H8" i="2" s="1"/>
  <c r="O7" i="2"/>
  <c r="P7" i="2" s="1"/>
  <c r="M7" i="2"/>
  <c r="E7" i="2"/>
  <c r="F7" i="2" s="1"/>
  <c r="G7" i="2" s="1"/>
  <c r="H7" i="2" s="1"/>
  <c r="O6" i="2"/>
  <c r="P6" i="2" s="1"/>
  <c r="M6" i="2"/>
  <c r="E6" i="2"/>
  <c r="F6" i="2" s="1"/>
  <c r="G6" i="2" s="1"/>
  <c r="H6" i="2" s="1"/>
  <c r="C25" i="3" l="1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G20" i="1" s="1"/>
  <c r="G18" i="1" l="1"/>
  <c r="D27" i="1"/>
  <c r="E33" i="1"/>
  <c r="H33" i="1" s="1"/>
  <c r="E25" i="1"/>
  <c r="H25" i="1" s="1"/>
  <c r="G31" i="1"/>
  <c r="G23" i="1"/>
  <c r="D19" i="1"/>
  <c r="D30" i="1"/>
  <c r="D22" i="1"/>
  <c r="E28" i="1"/>
  <c r="H28" i="1" s="1"/>
  <c r="E20" i="1"/>
  <c r="H20" i="1" s="1"/>
  <c r="G26" i="1"/>
  <c r="E18" i="1"/>
  <c r="H18" i="1" s="1"/>
  <c r="D33" i="1"/>
  <c r="D29" i="1"/>
  <c r="D25" i="1"/>
  <c r="D21" i="1"/>
  <c r="E31" i="1"/>
  <c r="H31" i="1" s="1"/>
  <c r="E27" i="1"/>
  <c r="H27" i="1" s="1"/>
  <c r="E23" i="1"/>
  <c r="H23" i="1" s="1"/>
  <c r="G33" i="1"/>
  <c r="G29" i="1"/>
  <c r="G25" i="1"/>
  <c r="G21" i="1"/>
  <c r="D18" i="1"/>
  <c r="D31" i="1"/>
  <c r="D23" i="1"/>
  <c r="E29" i="1"/>
  <c r="H29" i="1" s="1"/>
  <c r="E21" i="1"/>
  <c r="H21" i="1" s="1"/>
  <c r="G27" i="1"/>
  <c r="G19" i="1"/>
  <c r="D26" i="1"/>
  <c r="E32" i="1"/>
  <c r="H32" i="1" s="1"/>
  <c r="E24" i="1"/>
  <c r="H24" i="1" s="1"/>
  <c r="G30" i="1"/>
  <c r="G22" i="1"/>
  <c r="E19" i="1"/>
  <c r="H19" i="1" s="1"/>
  <c r="D32" i="1"/>
  <c r="D28" i="1"/>
  <c r="D24" i="1"/>
  <c r="D20" i="1"/>
  <c r="E30" i="1"/>
  <c r="H30" i="1" s="1"/>
  <c r="E26" i="1"/>
  <c r="H26" i="1" s="1"/>
  <c r="E22" i="1"/>
  <c r="H22" i="1" s="1"/>
  <c r="G32" i="1"/>
  <c r="G28" i="1"/>
  <c r="G24" i="1"/>
  <c r="C6" i="4"/>
  <c r="C15" i="1" s="1"/>
  <c r="C7" i="4"/>
  <c r="C8" i="4"/>
  <c r="C9" i="4"/>
  <c r="C10" i="4"/>
  <c r="C11" i="4"/>
  <c r="C12" i="4"/>
  <c r="C13" i="4"/>
  <c r="C14" i="4"/>
  <c r="C15" i="4"/>
  <c r="C16" i="4"/>
  <c r="H12" i="1"/>
  <c r="H15" i="1" s="1"/>
  <c r="H35" i="1" l="1"/>
  <c r="H36" i="1" s="1"/>
  <c r="C13" i="1"/>
  <c r="C14" i="1"/>
</calcChain>
</file>

<file path=xl/sharedStrings.xml><?xml version="1.0" encoding="utf-8"?>
<sst xmlns="http://schemas.openxmlformats.org/spreadsheetml/2006/main" count="196" uniqueCount="127">
  <si>
    <t>TRIVANDRUM</t>
  </si>
  <si>
    <t>PHONE: 123 456 7890</t>
  </si>
  <si>
    <t>FAX : 0987-456-23</t>
  </si>
  <si>
    <t>WEBSITE : LULU.COM</t>
  </si>
  <si>
    <t>DATE</t>
  </si>
  <si>
    <t>DUE DATE</t>
  </si>
  <si>
    <t>CUST ID</t>
  </si>
  <si>
    <t xml:space="preserve">BILL TO </t>
  </si>
  <si>
    <t>LULU INVOICE</t>
  </si>
  <si>
    <t>INVOICE #</t>
  </si>
  <si>
    <t>CUSTEMER DATABASE</t>
  </si>
  <si>
    <t>CUSTEMER ID</t>
  </si>
  <si>
    <t>NAME</t>
  </si>
  <si>
    <t>PHONE</t>
  </si>
  <si>
    <t>PURCHASED</t>
  </si>
  <si>
    <t>PAID</t>
  </si>
  <si>
    <t>BALANCE</t>
  </si>
  <si>
    <t>AROOR</t>
  </si>
  <si>
    <t>MALAPPURAM</t>
  </si>
  <si>
    <t>RISHAD</t>
  </si>
  <si>
    <t>UDAPPI</t>
  </si>
  <si>
    <t>KANNUR</t>
  </si>
  <si>
    <t>IRKKUR</t>
  </si>
  <si>
    <t>MADANNUR</t>
  </si>
  <si>
    <t>GANDHI NAGAR</t>
  </si>
  <si>
    <t>AAYIRAM VALAVU</t>
  </si>
  <si>
    <t>CALICUT</t>
  </si>
  <si>
    <t>FASALU</t>
  </si>
  <si>
    <t>HANAN</t>
  </si>
  <si>
    <t>NAJAD</t>
  </si>
  <si>
    <t>MARSAD</t>
  </si>
  <si>
    <t>ANWAR</t>
  </si>
  <si>
    <t>ASHMIL</t>
  </si>
  <si>
    <t>HASEEB</t>
  </si>
  <si>
    <t>AFEEF</t>
  </si>
  <si>
    <t>JAZEEL</t>
  </si>
  <si>
    <t>AZIM</t>
  </si>
  <si>
    <t>PLACE</t>
  </si>
  <si>
    <t>PRODUCT CODE</t>
  </si>
  <si>
    <t>PRICE</t>
  </si>
  <si>
    <t>QTY</t>
  </si>
  <si>
    <t>GST</t>
  </si>
  <si>
    <t>TOTAL AMOUNT</t>
  </si>
  <si>
    <t xml:space="preserve">  ATTENTION:</t>
  </si>
  <si>
    <t xml:space="preserve">  1. Total payment due in 30 days</t>
  </si>
  <si>
    <t xml:space="preserve">  2. Please include the invoice number on your check</t>
  </si>
  <si>
    <t>PRODUCTS AND PRICE</t>
  </si>
  <si>
    <t>CATEGORIES</t>
  </si>
  <si>
    <t>ITEM CODE</t>
  </si>
  <si>
    <t>PRODUCT NAME</t>
  </si>
  <si>
    <t>CATEGORY</t>
  </si>
  <si>
    <t>GST RATE</t>
  </si>
  <si>
    <t>RE-ORDER POINT</t>
  </si>
  <si>
    <t>SHAKE</t>
  </si>
  <si>
    <t>DRINKS</t>
  </si>
  <si>
    <t>PARLE.G</t>
  </si>
  <si>
    <t>FOODS</t>
  </si>
  <si>
    <t>ELECTRONICS</t>
  </si>
  <si>
    <t>A-SOLLY SHIRT</t>
  </si>
  <si>
    <t>WEARINGS</t>
  </si>
  <si>
    <t>PEN</t>
  </si>
  <si>
    <t>STATIONARY</t>
  </si>
  <si>
    <t>FOOTWEARS</t>
  </si>
  <si>
    <t>PENCIL</t>
  </si>
  <si>
    <t>TIFFIN - BOX</t>
  </si>
  <si>
    <t>OPPO MOBILE</t>
  </si>
  <si>
    <t>MAC BOOK AIR</t>
  </si>
  <si>
    <t>MAC BOOK PRO</t>
  </si>
  <si>
    <t>I PHONE 11</t>
  </si>
  <si>
    <t>I PHONE 12</t>
  </si>
  <si>
    <t>I PHONE 13</t>
  </si>
  <si>
    <t>NIKE SHEO</t>
  </si>
  <si>
    <t>ADIDAS FOOTWEAR</t>
  </si>
  <si>
    <t>SHARPNER</t>
  </si>
  <si>
    <t>ERASER</t>
  </si>
  <si>
    <t>SHAVARMA</t>
  </si>
  <si>
    <t>ADDA FOOTWARE</t>
  </si>
  <si>
    <t>INNER WEAR</t>
  </si>
  <si>
    <t>GTT HEADSET</t>
  </si>
  <si>
    <t>LMP04</t>
  </si>
  <si>
    <t>Subtotal</t>
  </si>
  <si>
    <t>Paid</t>
  </si>
  <si>
    <t>Make all checks payable to</t>
  </si>
  <si>
    <t>LULU HYPERMARKET</t>
  </si>
  <si>
    <t>LMP06</t>
  </si>
  <si>
    <t>STOCK REPORT</t>
  </si>
  <si>
    <t>CURRENT INVENTARY REPORT</t>
  </si>
  <si>
    <t>QUANTITY</t>
  </si>
  <si>
    <t>PURCHASED Q</t>
  </si>
  <si>
    <t>STATUS</t>
  </si>
  <si>
    <t>LMP01</t>
  </si>
  <si>
    <t>LMP02</t>
  </si>
  <si>
    <t>LMP03</t>
  </si>
  <si>
    <t>LMP05</t>
  </si>
  <si>
    <t>LMP07</t>
  </si>
  <si>
    <t>LMP08</t>
  </si>
  <si>
    <t>LMP09</t>
  </si>
  <si>
    <t>LMP010</t>
  </si>
  <si>
    <t>LMP011</t>
  </si>
  <si>
    <t>LMP012</t>
  </si>
  <si>
    <t>LMP013</t>
  </si>
  <si>
    <t>LMP014</t>
  </si>
  <si>
    <t>LMP015</t>
  </si>
  <si>
    <t>LMP016</t>
  </si>
  <si>
    <t>LMP017</t>
  </si>
  <si>
    <t>LMP018</t>
  </si>
  <si>
    <t>LMP019</t>
  </si>
  <si>
    <t>LMP020</t>
  </si>
  <si>
    <t>LMP021</t>
  </si>
  <si>
    <t>LMP022</t>
  </si>
  <si>
    <t>LMP023</t>
  </si>
  <si>
    <t>LMP024</t>
  </si>
  <si>
    <t>LMP025</t>
  </si>
  <si>
    <t>LMP026</t>
  </si>
  <si>
    <t>LMP027</t>
  </si>
  <si>
    <t>LMP028</t>
  </si>
  <si>
    <t>LMP029</t>
  </si>
  <si>
    <t>If you have any questions about this invoice, please contact</t>
  </si>
  <si>
    <t>EMAIL : luluhyper@gmail.com PHONE:457889564</t>
  </si>
  <si>
    <t>Thank You For Your Business!</t>
  </si>
  <si>
    <t>LT05</t>
  </si>
  <si>
    <t>bsb</t>
  </si>
  <si>
    <t>sdfds</t>
  </si>
  <si>
    <t>asdfd</t>
  </si>
  <si>
    <t>fadd</t>
  </si>
  <si>
    <t>sdfs</t>
  </si>
  <si>
    <t>dfddds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</si>
</sst>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₹&quot;\ #,##0.00"/>
    <numFmt numFmtId="165" formatCode="_ * #,##0.0_ ;_ * \-#,##0.0_ ;_ * &quot;-&quot;?_ ;_ @_ "/>
    <numFmt numFmtId="166" formatCode="[$-14009]dd/mm/yy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28"/>
      <color theme="5" tint="0.39997558519241921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2"/>
      <name val="Arial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81">
    <xf numFmtId="0" fontId="0" fillId="0" borderId="0" xfId="0"/>
    <xf numFmtId="0" fontId="2" fillId="2" borderId="0" xfId="0" applyFont="1" applyFill="1"/>
    <xf numFmtId="0" fontId="0" fillId="2" borderId="0" xfId="0" applyFill="1"/>
    <xf numFmtId="44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3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2" xfId="0" applyFont="1" applyFill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9" fontId="0" fillId="0" borderId="0" xfId="0" applyNumberFormat="1"/>
    <xf numFmtId="41" fontId="0" fillId="0" borderId="0" xfId="1" applyNumberFormat="1" applyFont="1" applyBorder="1"/>
    <xf numFmtId="0" fontId="10" fillId="0" borderId="0" xfId="0" applyFont="1"/>
    <xf numFmtId="0" fontId="0" fillId="0" borderId="0" xfId="0" quotePrefix="1"/>
    <xf numFmtId="0" fontId="0" fillId="0" borderId="0" xfId="0" applyProtection="1">
      <protection locked="0"/>
    </xf>
    <xf numFmtId="9" fontId="0" fillId="0" borderId="0" xfId="0" applyNumberFormat="1" applyProtection="1">
      <protection locked="0"/>
    </xf>
    <xf numFmtId="41" fontId="0" fillId="0" borderId="0" xfId="1" applyNumberFormat="1" applyFont="1" applyProtection="1">
      <protection locked="0"/>
    </xf>
    <xf numFmtId="41" fontId="0" fillId="0" borderId="0" xfId="1" applyNumberFormat="1" applyFont="1"/>
    <xf numFmtId="0" fontId="6" fillId="2" borderId="0" xfId="0" applyFont="1" applyFill="1"/>
    <xf numFmtId="164" fontId="0" fillId="4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4" fontId="0" fillId="0" borderId="0" xfId="0" applyNumberFormat="1"/>
    <xf numFmtId="165" fontId="0" fillId="0" borderId="0" xfId="1" applyNumberFormat="1" applyFont="1" applyBorder="1"/>
    <xf numFmtId="0" fontId="12" fillId="0" borderId="0" xfId="0" applyFont="1"/>
    <xf numFmtId="16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 applyProtection="1">
      <alignment horizontal="center"/>
      <protection locked="0"/>
    </xf>
    <xf numFmtId="0" fontId="13" fillId="0" borderId="5" xfId="0" applyFont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7" fillId="2" borderId="5" xfId="0" applyFont="1" applyFill="1" applyBorder="1" applyAlignment="1">
      <alignment vertical="center"/>
    </xf>
    <xf numFmtId="0" fontId="0" fillId="0" borderId="5" xfId="0" applyBorder="1" applyAlignment="1">
      <alignment horizontal="left"/>
    </xf>
    <xf numFmtId="4" fontId="0" fillId="3" borderId="9" xfId="0" applyNumberFormat="1" applyFill="1" applyBorder="1"/>
    <xf numFmtId="4" fontId="0" fillId="0" borderId="9" xfId="0" applyNumberFormat="1" applyBorder="1"/>
    <xf numFmtId="4" fontId="0" fillId="3" borderId="12" xfId="0" applyNumberFormat="1" applyFill="1" applyBorder="1"/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41" fontId="10" fillId="0" borderId="0" xfId="1" applyNumberFormat="1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9" fontId="0" fillId="5" borderId="13" xfId="0" applyNumberFormat="1" applyFill="1" applyBorder="1" applyAlignment="1">
      <alignment horizontal="center" vertical="center"/>
    </xf>
    <xf numFmtId="0" fontId="0" fillId="5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9" xfId="0" applyFont="1" applyBorder="1" applyAlignment="1" applyProtection="1">
      <alignment horizontal="left" vertical="top"/>
      <protection locked="0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0" fillId="5" borderId="1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9" fontId="0" fillId="5" borderId="14" xfId="0" applyNumberFormat="1" applyFill="1" applyBorder="1" applyAlignment="1">
      <alignment horizontal="center" vertical="center"/>
    </xf>
    <xf numFmtId="41" fontId="0" fillId="5" borderId="14" xfId="1" applyNumberFormat="1" applyFont="1" applyFill="1" applyBorder="1" applyAlignment="1">
      <alignment horizontal="center" vertical="center"/>
    </xf>
    <xf numFmtId="41" fontId="14" fillId="5" borderId="1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6"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 * #,##0_ ;_ * \-#,##0_ ;_ * &quot;-&quot;_ ;_ @_ "/>
    </dxf>
    <dxf>
      <numFmt numFmtId="33" formatCode="_ * #,##0_ ;_ * \-#,##0_ ;_ * &quot;-&quot;_ ;_ @_ 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/>
        <bottom/>
      </border>
    </dxf>
    <dxf>
      <numFmt numFmtId="165" formatCode="_ * #,##0.0_ ;_ * \-#,##0.0_ ;_ * &quot;-&quot;?_ ;_ @_ "/>
      <border diagonalUp="0" diagonalDown="0">
        <left/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/>
        <bottom/>
      </border>
    </dxf>
    <dxf>
      <numFmt numFmtId="13" formatCode="0%"/>
      <border diagonalUp="0" diagonalDown="0">
        <left/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/>
        <bottom/>
      </border>
    </dxf>
    <dxf>
      <numFmt numFmtId="166" formatCode="[$-14009]dd/mm/yyyy;@"/>
      <border diagonalUp="0" diagonalDown="0"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ITEMS&amp;PRICE'!A1"/><Relationship Id="rId7" Type="http://schemas.openxmlformats.org/officeDocument/2006/relationships/image" Target="../media/image1.png"/><Relationship Id="rId2" Type="http://schemas.openxmlformats.org/officeDocument/2006/relationships/hyperlink" Target="#BILL!A1"/><Relationship Id="rId1" Type="http://schemas.openxmlformats.org/officeDocument/2006/relationships/hyperlink" Target="#DASHBOARD!A1"/><Relationship Id="rId6" Type="http://schemas.openxmlformats.org/officeDocument/2006/relationships/hyperlink" Target="#'SALES REPORT'!A1"/><Relationship Id="rId5" Type="http://schemas.openxmlformats.org/officeDocument/2006/relationships/hyperlink" Target="#STOCK!A1"/><Relationship Id="rId4" Type="http://schemas.openxmlformats.org/officeDocument/2006/relationships/hyperlink" Target="#'CUSTOMER DATABAS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ITEMS&amp;PRICE'!A1"/><Relationship Id="rId2" Type="http://schemas.openxmlformats.org/officeDocument/2006/relationships/hyperlink" Target="#BILL!A1"/><Relationship Id="rId1" Type="http://schemas.openxmlformats.org/officeDocument/2006/relationships/hyperlink" Target="#DASHBOARD!A1"/><Relationship Id="rId6" Type="http://schemas.openxmlformats.org/officeDocument/2006/relationships/hyperlink" Target="#'SALES REPORT'!A1"/><Relationship Id="rId5" Type="http://schemas.openxmlformats.org/officeDocument/2006/relationships/hyperlink" Target="#STOCK!A1"/><Relationship Id="rId4" Type="http://schemas.openxmlformats.org/officeDocument/2006/relationships/hyperlink" Target="#'CUSTOMER DATABASE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ITEMS&amp;PRICE'!A1"/><Relationship Id="rId2" Type="http://schemas.openxmlformats.org/officeDocument/2006/relationships/hyperlink" Target="#BILL!A1"/><Relationship Id="rId1" Type="http://schemas.openxmlformats.org/officeDocument/2006/relationships/hyperlink" Target="#DASHBOARD!A1"/><Relationship Id="rId6" Type="http://schemas.openxmlformats.org/officeDocument/2006/relationships/hyperlink" Target="#'SALES REPORT'!A1"/><Relationship Id="rId5" Type="http://schemas.openxmlformats.org/officeDocument/2006/relationships/hyperlink" Target="#STOCK!A1"/><Relationship Id="rId4" Type="http://schemas.openxmlformats.org/officeDocument/2006/relationships/hyperlink" Target="#'CUSTOMER DATABASE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ITEMS&amp;PRICE'!A1"/><Relationship Id="rId2" Type="http://schemas.openxmlformats.org/officeDocument/2006/relationships/hyperlink" Target="#BILL!A1"/><Relationship Id="rId1" Type="http://schemas.openxmlformats.org/officeDocument/2006/relationships/hyperlink" Target="#DASHBOARD!A1"/><Relationship Id="rId6" Type="http://schemas.openxmlformats.org/officeDocument/2006/relationships/hyperlink" Target="#'SALES REPORT'!A1"/><Relationship Id="rId5" Type="http://schemas.openxmlformats.org/officeDocument/2006/relationships/hyperlink" Target="#STOCK!A1"/><Relationship Id="rId4" Type="http://schemas.openxmlformats.org/officeDocument/2006/relationships/hyperlink" Target="#'CUSTOMER DATABASE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ITEMS&amp;PRICE'!A1"/><Relationship Id="rId2" Type="http://schemas.openxmlformats.org/officeDocument/2006/relationships/hyperlink" Target="#BILL!A1"/><Relationship Id="rId1" Type="http://schemas.openxmlformats.org/officeDocument/2006/relationships/hyperlink" Target="#DASHBOARD!A1"/><Relationship Id="rId6" Type="http://schemas.openxmlformats.org/officeDocument/2006/relationships/hyperlink" Target="#'SALES REPORT'!A1"/><Relationship Id="rId5" Type="http://schemas.openxmlformats.org/officeDocument/2006/relationships/hyperlink" Target="#STOCK!A1"/><Relationship Id="rId4" Type="http://schemas.openxmlformats.org/officeDocument/2006/relationships/hyperlink" Target="#'CUSTOMER DATABASE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ITEMS&amp;PRICE'!A1"/><Relationship Id="rId2" Type="http://schemas.openxmlformats.org/officeDocument/2006/relationships/hyperlink" Target="#BILL!A1"/><Relationship Id="rId1" Type="http://schemas.openxmlformats.org/officeDocument/2006/relationships/hyperlink" Target="#DASHBOARD!A1"/><Relationship Id="rId6" Type="http://schemas.openxmlformats.org/officeDocument/2006/relationships/hyperlink" Target="#'SALES REPORT'!A1"/><Relationship Id="rId5" Type="http://schemas.openxmlformats.org/officeDocument/2006/relationships/hyperlink" Target="#STOCK!A1"/><Relationship Id="rId4" Type="http://schemas.openxmlformats.org/officeDocument/2006/relationships/hyperlink" Target="#'CUSTOMER DATABASE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ITEMS&amp;PRICE'!A1"/><Relationship Id="rId2" Type="http://schemas.openxmlformats.org/officeDocument/2006/relationships/hyperlink" Target="#BILL!A1"/><Relationship Id="rId1" Type="http://schemas.openxmlformats.org/officeDocument/2006/relationships/hyperlink" Target="#DASHBOARD!A1"/><Relationship Id="rId6" Type="http://schemas.openxmlformats.org/officeDocument/2006/relationships/hyperlink" Target="#'SALES REPORT'!A1"/><Relationship Id="rId5" Type="http://schemas.openxmlformats.org/officeDocument/2006/relationships/hyperlink" Target="#STOCK!A1"/><Relationship Id="rId4" Type="http://schemas.openxmlformats.org/officeDocument/2006/relationships/hyperlink" Target="#'CUSTOMER DATABAS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45720</xdr:rowOff>
    </xdr:from>
    <xdr:to>
      <xdr:col>0</xdr:col>
      <xdr:colOff>1592580</xdr:colOff>
      <xdr:row>3</xdr:row>
      <xdr:rowOff>129540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C36138-287E-7DDE-1EEB-1333FD8CE1EB}"/>
            </a:ext>
          </a:extLst>
        </xdr:cNvPr>
        <xdr:cNvSpPr/>
      </xdr:nvSpPr>
      <xdr:spPr>
        <a:xfrm>
          <a:off x="15240" y="5486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DASHBOARD</a:t>
          </a:r>
        </a:p>
      </xdr:txBody>
    </xdr:sp>
    <xdr:clientData/>
  </xdr:twoCellAnchor>
  <xdr:twoCellAnchor>
    <xdr:from>
      <xdr:col>0</xdr:col>
      <xdr:colOff>15240</xdr:colOff>
      <xdr:row>3</xdr:row>
      <xdr:rowOff>129540</xdr:rowOff>
    </xdr:from>
    <xdr:to>
      <xdr:col>0</xdr:col>
      <xdr:colOff>1592580</xdr:colOff>
      <xdr:row>4</xdr:row>
      <xdr:rowOff>175260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C0FBCE-F393-2AA3-FECF-EA6C0992229A}"/>
            </a:ext>
          </a:extLst>
        </xdr:cNvPr>
        <xdr:cNvSpPr/>
      </xdr:nvSpPr>
      <xdr:spPr>
        <a:xfrm>
          <a:off x="15240" y="906780"/>
          <a:ext cx="1577340" cy="43434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BILL</a:t>
          </a:r>
        </a:p>
      </xdr:txBody>
    </xdr:sp>
    <xdr:clientData/>
  </xdr:twoCellAnchor>
  <xdr:twoCellAnchor>
    <xdr:from>
      <xdr:col>0</xdr:col>
      <xdr:colOff>15240</xdr:colOff>
      <xdr:row>4</xdr:row>
      <xdr:rowOff>175260</xdr:rowOff>
    </xdr:from>
    <xdr:to>
      <xdr:col>0</xdr:col>
      <xdr:colOff>1592580</xdr:colOff>
      <xdr:row>7</xdr:row>
      <xdr:rowOff>76200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EB04C2-5A94-A85A-2B72-0A7E6DD40312}"/>
            </a:ext>
          </a:extLst>
        </xdr:cNvPr>
        <xdr:cNvSpPr/>
      </xdr:nvSpPr>
      <xdr:spPr>
        <a:xfrm>
          <a:off x="15240" y="134112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ITEMS</a:t>
          </a:r>
        </a:p>
      </xdr:txBody>
    </xdr:sp>
    <xdr:clientData/>
  </xdr:twoCellAnchor>
  <xdr:twoCellAnchor>
    <xdr:from>
      <xdr:col>0</xdr:col>
      <xdr:colOff>15240</xdr:colOff>
      <xdr:row>7</xdr:row>
      <xdr:rowOff>76200</xdr:rowOff>
    </xdr:from>
    <xdr:to>
      <xdr:col>0</xdr:col>
      <xdr:colOff>1592580</xdr:colOff>
      <xdr:row>9</xdr:row>
      <xdr:rowOff>160020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BA24F6-0E80-6397-BEC8-54D7E96D2FA9}"/>
            </a:ext>
          </a:extLst>
        </xdr:cNvPr>
        <xdr:cNvSpPr/>
      </xdr:nvSpPr>
      <xdr:spPr>
        <a:xfrm>
          <a:off x="15240" y="179070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CUSTOMER</a:t>
          </a:r>
        </a:p>
      </xdr:txBody>
    </xdr:sp>
    <xdr:clientData/>
  </xdr:twoCellAnchor>
  <xdr:twoCellAnchor>
    <xdr:from>
      <xdr:col>0</xdr:col>
      <xdr:colOff>15240</xdr:colOff>
      <xdr:row>9</xdr:row>
      <xdr:rowOff>160020</xdr:rowOff>
    </xdr:from>
    <xdr:to>
      <xdr:col>0</xdr:col>
      <xdr:colOff>1592580</xdr:colOff>
      <xdr:row>12</xdr:row>
      <xdr:rowOff>83820</xdr:rowOff>
    </xdr:to>
    <xdr:sp macro="" textlink="">
      <xdr:nvSpPr>
        <xdr:cNvPr id="9" name="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958492-15E6-1C33-D612-BF947C2C38FF}"/>
            </a:ext>
          </a:extLst>
        </xdr:cNvPr>
        <xdr:cNvSpPr/>
      </xdr:nvSpPr>
      <xdr:spPr>
        <a:xfrm>
          <a:off x="15240" y="2240280"/>
          <a:ext cx="1577340" cy="51054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STOCK</a:t>
          </a:r>
        </a:p>
      </xdr:txBody>
    </xdr:sp>
    <xdr:clientData/>
  </xdr:twoCellAnchor>
  <xdr:twoCellAnchor>
    <xdr:from>
      <xdr:col>0</xdr:col>
      <xdr:colOff>15240</xdr:colOff>
      <xdr:row>12</xdr:row>
      <xdr:rowOff>83820</xdr:rowOff>
    </xdr:from>
    <xdr:to>
      <xdr:col>0</xdr:col>
      <xdr:colOff>1592580</xdr:colOff>
      <xdr:row>14</xdr:row>
      <xdr:rowOff>167640</xdr:rowOff>
    </xdr:to>
    <xdr:sp macro="" textlink="">
      <xdr:nvSpPr>
        <xdr:cNvPr id="10" name="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9D2DFB5-9527-96DF-9F81-291D12117EDF}"/>
            </a:ext>
          </a:extLst>
        </xdr:cNvPr>
        <xdr:cNvSpPr/>
      </xdr:nvSpPr>
      <xdr:spPr>
        <a:xfrm>
          <a:off x="15240" y="2750820"/>
          <a:ext cx="1577340" cy="5029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REPORT</a:t>
          </a:r>
        </a:p>
      </xdr:txBody>
    </xdr:sp>
    <xdr:clientData/>
  </xdr:twoCellAnchor>
  <xdr:twoCellAnchor editAs="oneCell">
    <xdr:from>
      <xdr:col>3</xdr:col>
      <xdr:colOff>729354</xdr:colOff>
      <xdr:row>3</xdr:row>
      <xdr:rowOff>60960</xdr:rowOff>
    </xdr:from>
    <xdr:to>
      <xdr:col>7</xdr:col>
      <xdr:colOff>1021080</xdr:colOff>
      <xdr:row>10</xdr:row>
      <xdr:rowOff>13121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4ECD5D-CFE2-6C98-A90A-66E6D0246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2654" y="967740"/>
          <a:ext cx="3842646" cy="1438061"/>
        </a:xfrm>
        <a:prstGeom prst="rect">
          <a:avLst/>
        </a:prstGeom>
      </xdr:spPr>
    </xdr:pic>
    <xdr:clientData/>
  </xdr:twoCellAnchor>
  <xdr:twoCellAnchor>
    <xdr:from>
      <xdr:col>7</xdr:col>
      <xdr:colOff>91440</xdr:colOff>
      <xdr:row>0</xdr:row>
      <xdr:rowOff>53340</xdr:rowOff>
    </xdr:from>
    <xdr:to>
      <xdr:col>8</xdr:col>
      <xdr:colOff>45720</xdr:colOff>
      <xdr:row>0</xdr:row>
      <xdr:rowOff>457200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32B4735-C78E-4A4F-B3AA-09F1800D5DE9}"/>
            </a:ext>
          </a:extLst>
        </xdr:cNvPr>
        <xdr:cNvSpPr/>
      </xdr:nvSpPr>
      <xdr:spPr>
        <a:xfrm>
          <a:off x="7185660" y="53340"/>
          <a:ext cx="1043940" cy="4038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accent2">
                  <a:lumMod val="50000"/>
                </a:schemeClr>
              </a:solidFill>
            </a:rPr>
            <a:t>PRINT</a:t>
          </a:r>
          <a:r>
            <a:rPr lang="en-IN" sz="1400" b="1" kern="1200" baseline="0">
              <a:solidFill>
                <a:schemeClr val="accent2">
                  <a:lumMod val="50000"/>
                </a:schemeClr>
              </a:solidFill>
            </a:rPr>
            <a:t> BILL</a:t>
          </a:r>
          <a:endParaRPr lang="en-IN" sz="1400" b="1" kern="12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129540</xdr:colOff>
      <xdr:row>0</xdr:row>
      <xdr:rowOff>53340</xdr:rowOff>
    </xdr:from>
    <xdr:to>
      <xdr:col>7</xdr:col>
      <xdr:colOff>68580</xdr:colOff>
      <xdr:row>0</xdr:row>
      <xdr:rowOff>457200</xdr:rowOff>
    </xdr:to>
    <xdr:sp macro="[0]!CLEARINVOICE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66EBBC0-B328-94C4-96EE-C2671CEC808C}"/>
            </a:ext>
          </a:extLst>
        </xdr:cNvPr>
        <xdr:cNvSpPr/>
      </xdr:nvSpPr>
      <xdr:spPr>
        <a:xfrm>
          <a:off x="5814060" y="53340"/>
          <a:ext cx="1348740" cy="4038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accent2">
                  <a:lumMod val="50000"/>
                </a:schemeClr>
              </a:solidFill>
            </a:rPr>
            <a:t>CLEAR INVOICE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45720</xdr:rowOff>
    </xdr:from>
    <xdr:to>
      <xdr:col>0</xdr:col>
      <xdr:colOff>1592580</xdr:colOff>
      <xdr:row>3</xdr:row>
      <xdr:rowOff>129540</xdr:rowOff>
    </xdr:to>
    <xdr:sp macro="" textlink="">
      <xdr:nvSpPr>
        <xdr:cNvPr id="14" name="Rectangl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F114FE-93A8-4352-A501-8AC75812A17A}"/>
            </a:ext>
          </a:extLst>
        </xdr:cNvPr>
        <xdr:cNvSpPr/>
      </xdr:nvSpPr>
      <xdr:spPr>
        <a:xfrm>
          <a:off x="15240" y="5486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DASHBOARD</a:t>
          </a:r>
        </a:p>
      </xdr:txBody>
    </xdr:sp>
    <xdr:clientData/>
  </xdr:twoCellAnchor>
  <xdr:twoCellAnchor>
    <xdr:from>
      <xdr:col>0</xdr:col>
      <xdr:colOff>15240</xdr:colOff>
      <xdr:row>3</xdr:row>
      <xdr:rowOff>129540</xdr:rowOff>
    </xdr:from>
    <xdr:to>
      <xdr:col>0</xdr:col>
      <xdr:colOff>1592580</xdr:colOff>
      <xdr:row>6</xdr:row>
      <xdr:rowOff>30480</xdr:rowOff>
    </xdr:to>
    <xdr:sp macro="" textlink="">
      <xdr:nvSpPr>
        <xdr:cNvPr id="15" name="Rectangle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18168F-9AC9-4F0A-AF8A-161EDFA283F1}"/>
            </a:ext>
          </a:extLst>
        </xdr:cNvPr>
        <xdr:cNvSpPr/>
      </xdr:nvSpPr>
      <xdr:spPr>
        <a:xfrm>
          <a:off x="15240" y="99822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BILL</a:t>
          </a:r>
        </a:p>
      </xdr:txBody>
    </xdr:sp>
    <xdr:clientData/>
  </xdr:twoCellAnchor>
  <xdr:twoCellAnchor>
    <xdr:from>
      <xdr:col>0</xdr:col>
      <xdr:colOff>15240</xdr:colOff>
      <xdr:row>6</xdr:row>
      <xdr:rowOff>30480</xdr:rowOff>
    </xdr:from>
    <xdr:to>
      <xdr:col>0</xdr:col>
      <xdr:colOff>1592580</xdr:colOff>
      <xdr:row>8</xdr:row>
      <xdr:rowOff>114300</xdr:rowOff>
    </xdr:to>
    <xdr:sp macro="" textlink="">
      <xdr:nvSpPr>
        <xdr:cNvPr id="16" name="Rectangl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B8D488-0FED-40F4-8623-F12397D759A4}"/>
            </a:ext>
          </a:extLst>
        </xdr:cNvPr>
        <xdr:cNvSpPr/>
      </xdr:nvSpPr>
      <xdr:spPr>
        <a:xfrm>
          <a:off x="15240" y="144780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ITEMS</a:t>
          </a:r>
        </a:p>
      </xdr:txBody>
    </xdr:sp>
    <xdr:clientData/>
  </xdr:twoCellAnchor>
  <xdr:twoCellAnchor>
    <xdr:from>
      <xdr:col>0</xdr:col>
      <xdr:colOff>15240</xdr:colOff>
      <xdr:row>8</xdr:row>
      <xdr:rowOff>114300</xdr:rowOff>
    </xdr:from>
    <xdr:to>
      <xdr:col>0</xdr:col>
      <xdr:colOff>1592580</xdr:colOff>
      <xdr:row>11</xdr:row>
      <xdr:rowOff>15240</xdr:rowOff>
    </xdr:to>
    <xdr:sp macro="" textlink="">
      <xdr:nvSpPr>
        <xdr:cNvPr id="17" name="Rectangle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B48A5F-AC1F-42AF-A704-F2199E0634A7}"/>
            </a:ext>
          </a:extLst>
        </xdr:cNvPr>
        <xdr:cNvSpPr/>
      </xdr:nvSpPr>
      <xdr:spPr>
        <a:xfrm>
          <a:off x="15240" y="189738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CUSTOMER</a:t>
          </a:r>
        </a:p>
      </xdr:txBody>
    </xdr:sp>
    <xdr:clientData/>
  </xdr:twoCellAnchor>
  <xdr:twoCellAnchor>
    <xdr:from>
      <xdr:col>0</xdr:col>
      <xdr:colOff>15240</xdr:colOff>
      <xdr:row>11</xdr:row>
      <xdr:rowOff>15240</xdr:rowOff>
    </xdr:from>
    <xdr:to>
      <xdr:col>0</xdr:col>
      <xdr:colOff>1592580</xdr:colOff>
      <xdr:row>13</xdr:row>
      <xdr:rowOff>99060</xdr:rowOff>
    </xdr:to>
    <xdr:sp macro="" textlink="">
      <xdr:nvSpPr>
        <xdr:cNvPr id="18" name="Rectangle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581830-6446-4AD0-BD28-A1B0DF906F44}"/>
            </a:ext>
          </a:extLst>
        </xdr:cNvPr>
        <xdr:cNvSpPr/>
      </xdr:nvSpPr>
      <xdr:spPr>
        <a:xfrm>
          <a:off x="15240" y="234696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STOCK</a:t>
          </a:r>
        </a:p>
      </xdr:txBody>
    </xdr:sp>
    <xdr:clientData/>
  </xdr:twoCellAnchor>
  <xdr:twoCellAnchor>
    <xdr:from>
      <xdr:col>0</xdr:col>
      <xdr:colOff>15240</xdr:colOff>
      <xdr:row>13</xdr:row>
      <xdr:rowOff>99060</xdr:rowOff>
    </xdr:from>
    <xdr:to>
      <xdr:col>0</xdr:col>
      <xdr:colOff>1592580</xdr:colOff>
      <xdr:row>16</xdr:row>
      <xdr:rowOff>0</xdr:rowOff>
    </xdr:to>
    <xdr:sp macro="" textlink="">
      <xdr:nvSpPr>
        <xdr:cNvPr id="19" name="Rectangle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8E38873-A035-4E57-B790-482C75795723}"/>
            </a:ext>
          </a:extLst>
        </xdr:cNvPr>
        <xdr:cNvSpPr/>
      </xdr:nvSpPr>
      <xdr:spPr>
        <a:xfrm>
          <a:off x="15240" y="27965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REPORT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45720</xdr:rowOff>
    </xdr:from>
    <xdr:to>
      <xdr:col>0</xdr:col>
      <xdr:colOff>1592580</xdr:colOff>
      <xdr:row>3</xdr:row>
      <xdr:rowOff>129540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47BDB-3F28-4CB0-9275-F409C6DB9558}"/>
            </a:ext>
          </a:extLst>
        </xdr:cNvPr>
        <xdr:cNvSpPr/>
      </xdr:nvSpPr>
      <xdr:spPr>
        <a:xfrm>
          <a:off x="15240" y="5486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DASHBOARD</a:t>
          </a:r>
        </a:p>
      </xdr:txBody>
    </xdr:sp>
    <xdr:clientData/>
  </xdr:twoCellAnchor>
  <xdr:twoCellAnchor>
    <xdr:from>
      <xdr:col>0</xdr:col>
      <xdr:colOff>15240</xdr:colOff>
      <xdr:row>3</xdr:row>
      <xdr:rowOff>129540</xdr:rowOff>
    </xdr:from>
    <xdr:to>
      <xdr:col>0</xdr:col>
      <xdr:colOff>1592580</xdr:colOff>
      <xdr:row>4</xdr:row>
      <xdr:rowOff>152400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D30C92-4C27-495E-AD8B-E9D4542CDC4A}"/>
            </a:ext>
          </a:extLst>
        </xdr:cNvPr>
        <xdr:cNvSpPr/>
      </xdr:nvSpPr>
      <xdr:spPr>
        <a:xfrm>
          <a:off x="15240" y="899160"/>
          <a:ext cx="1577340" cy="43434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BILL</a:t>
          </a:r>
        </a:p>
      </xdr:txBody>
    </xdr:sp>
    <xdr:clientData/>
  </xdr:twoCellAnchor>
  <xdr:twoCellAnchor>
    <xdr:from>
      <xdr:col>0</xdr:col>
      <xdr:colOff>15240</xdr:colOff>
      <xdr:row>4</xdr:row>
      <xdr:rowOff>152400</xdr:rowOff>
    </xdr:from>
    <xdr:to>
      <xdr:col>0</xdr:col>
      <xdr:colOff>1592580</xdr:colOff>
      <xdr:row>7</xdr:row>
      <xdr:rowOff>53340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DC2EB4-21DC-436E-A1C6-561901E3F844}"/>
            </a:ext>
          </a:extLst>
        </xdr:cNvPr>
        <xdr:cNvSpPr/>
      </xdr:nvSpPr>
      <xdr:spPr>
        <a:xfrm>
          <a:off x="15240" y="133350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ITEMS</a:t>
          </a:r>
        </a:p>
      </xdr:txBody>
    </xdr:sp>
    <xdr:clientData/>
  </xdr:twoCellAnchor>
  <xdr:twoCellAnchor>
    <xdr:from>
      <xdr:col>0</xdr:col>
      <xdr:colOff>15240</xdr:colOff>
      <xdr:row>7</xdr:row>
      <xdr:rowOff>53340</xdr:rowOff>
    </xdr:from>
    <xdr:to>
      <xdr:col>0</xdr:col>
      <xdr:colOff>1592580</xdr:colOff>
      <xdr:row>9</xdr:row>
      <xdr:rowOff>137160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D183D6-EADE-4406-9FC9-173B94BAFC52}"/>
            </a:ext>
          </a:extLst>
        </xdr:cNvPr>
        <xdr:cNvSpPr/>
      </xdr:nvSpPr>
      <xdr:spPr>
        <a:xfrm>
          <a:off x="15240" y="178308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CUSTOMER</a:t>
          </a:r>
        </a:p>
      </xdr:txBody>
    </xdr:sp>
    <xdr:clientData/>
  </xdr:twoCellAnchor>
  <xdr:twoCellAnchor>
    <xdr:from>
      <xdr:col>0</xdr:col>
      <xdr:colOff>15240</xdr:colOff>
      <xdr:row>9</xdr:row>
      <xdr:rowOff>137160</xdr:rowOff>
    </xdr:from>
    <xdr:to>
      <xdr:col>0</xdr:col>
      <xdr:colOff>1592580</xdr:colOff>
      <xdr:row>12</xdr:row>
      <xdr:rowOff>38100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A70B45-68B7-4319-BDD9-D554AA61CCB1}"/>
            </a:ext>
          </a:extLst>
        </xdr:cNvPr>
        <xdr:cNvSpPr/>
      </xdr:nvSpPr>
      <xdr:spPr>
        <a:xfrm>
          <a:off x="15240" y="223266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STOCK</a:t>
          </a:r>
        </a:p>
      </xdr:txBody>
    </xdr:sp>
    <xdr:clientData/>
  </xdr:twoCellAnchor>
  <xdr:twoCellAnchor>
    <xdr:from>
      <xdr:col>0</xdr:col>
      <xdr:colOff>15240</xdr:colOff>
      <xdr:row>12</xdr:row>
      <xdr:rowOff>38100</xdr:rowOff>
    </xdr:from>
    <xdr:to>
      <xdr:col>0</xdr:col>
      <xdr:colOff>1592580</xdr:colOff>
      <xdr:row>14</xdr:row>
      <xdr:rowOff>121920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0C7694B-3C37-4ADE-B8F7-F37C694EAF7B}"/>
            </a:ext>
          </a:extLst>
        </xdr:cNvPr>
        <xdr:cNvSpPr/>
      </xdr:nvSpPr>
      <xdr:spPr>
        <a:xfrm>
          <a:off x="15240" y="26822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REPORT</a:t>
          </a:r>
        </a:p>
      </xdr:txBody>
    </xdr:sp>
    <xdr:clientData/>
  </xdr:twoCellAnchor>
  <xdr:twoCellAnchor>
    <xdr:from>
      <xdr:col>6</xdr:col>
      <xdr:colOff>220980</xdr:colOff>
      <xdr:row>0</xdr:row>
      <xdr:rowOff>22860</xdr:rowOff>
    </xdr:from>
    <xdr:to>
      <xdr:col>7</xdr:col>
      <xdr:colOff>746760</xdr:colOff>
      <xdr:row>0</xdr:row>
      <xdr:rowOff>396240</xdr:rowOff>
    </xdr:to>
    <xdr:sp macro="[0]!Macro2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6E40C8B-02AD-AB0E-C1E2-9989BDE9F23B}"/>
            </a:ext>
          </a:extLst>
        </xdr:cNvPr>
        <xdr:cNvSpPr/>
      </xdr:nvSpPr>
      <xdr:spPr>
        <a:xfrm>
          <a:off x="6347460" y="22860"/>
          <a:ext cx="1264920" cy="3733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 kern="1200">
              <a:solidFill>
                <a:schemeClr val="accent2">
                  <a:lumMod val="50000"/>
                </a:schemeClr>
              </a:solidFill>
            </a:rPr>
            <a:t>ADD 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45720</xdr:rowOff>
    </xdr:from>
    <xdr:to>
      <xdr:col>0</xdr:col>
      <xdr:colOff>1592580</xdr:colOff>
      <xdr:row>3</xdr:row>
      <xdr:rowOff>129540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F079D1-470D-4B02-AA84-EFB5A8381A1E}"/>
            </a:ext>
          </a:extLst>
        </xdr:cNvPr>
        <xdr:cNvSpPr/>
      </xdr:nvSpPr>
      <xdr:spPr>
        <a:xfrm>
          <a:off x="15240" y="5486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DASHBOARD</a:t>
          </a:r>
        </a:p>
      </xdr:txBody>
    </xdr:sp>
    <xdr:clientData/>
  </xdr:twoCellAnchor>
  <xdr:twoCellAnchor>
    <xdr:from>
      <xdr:col>0</xdr:col>
      <xdr:colOff>15240</xdr:colOff>
      <xdr:row>3</xdr:row>
      <xdr:rowOff>129540</xdr:rowOff>
    </xdr:from>
    <xdr:to>
      <xdr:col>0</xdr:col>
      <xdr:colOff>1592580</xdr:colOff>
      <xdr:row>5</xdr:row>
      <xdr:rowOff>22860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1F6644-9260-4527-87B9-4576D3AF2B40}"/>
            </a:ext>
          </a:extLst>
        </xdr:cNvPr>
        <xdr:cNvSpPr/>
      </xdr:nvSpPr>
      <xdr:spPr>
        <a:xfrm>
          <a:off x="15240" y="1005840"/>
          <a:ext cx="1577340" cy="4648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BILL</a:t>
          </a:r>
        </a:p>
      </xdr:txBody>
    </xdr:sp>
    <xdr:clientData/>
  </xdr:twoCellAnchor>
  <xdr:twoCellAnchor>
    <xdr:from>
      <xdr:col>0</xdr:col>
      <xdr:colOff>15240</xdr:colOff>
      <xdr:row>5</xdr:row>
      <xdr:rowOff>22860</xdr:rowOff>
    </xdr:from>
    <xdr:to>
      <xdr:col>0</xdr:col>
      <xdr:colOff>1592580</xdr:colOff>
      <xdr:row>7</xdr:row>
      <xdr:rowOff>106680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B68907-8454-498D-9F36-6FD95C817488}"/>
            </a:ext>
          </a:extLst>
        </xdr:cNvPr>
        <xdr:cNvSpPr/>
      </xdr:nvSpPr>
      <xdr:spPr>
        <a:xfrm>
          <a:off x="15240" y="147066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ITEMS</a:t>
          </a:r>
        </a:p>
      </xdr:txBody>
    </xdr:sp>
    <xdr:clientData/>
  </xdr:twoCellAnchor>
  <xdr:twoCellAnchor>
    <xdr:from>
      <xdr:col>0</xdr:col>
      <xdr:colOff>15240</xdr:colOff>
      <xdr:row>7</xdr:row>
      <xdr:rowOff>106680</xdr:rowOff>
    </xdr:from>
    <xdr:to>
      <xdr:col>0</xdr:col>
      <xdr:colOff>1592580</xdr:colOff>
      <xdr:row>10</xdr:row>
      <xdr:rowOff>7620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1C086F-8162-4B6C-ACCE-D53123FCBF5F}"/>
            </a:ext>
          </a:extLst>
        </xdr:cNvPr>
        <xdr:cNvSpPr/>
      </xdr:nvSpPr>
      <xdr:spPr>
        <a:xfrm>
          <a:off x="15240" y="19202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CUSTOMER</a:t>
          </a:r>
        </a:p>
      </xdr:txBody>
    </xdr:sp>
    <xdr:clientData/>
  </xdr:twoCellAnchor>
  <xdr:twoCellAnchor>
    <xdr:from>
      <xdr:col>0</xdr:col>
      <xdr:colOff>15240</xdr:colOff>
      <xdr:row>10</xdr:row>
      <xdr:rowOff>7620</xdr:rowOff>
    </xdr:from>
    <xdr:to>
      <xdr:col>0</xdr:col>
      <xdr:colOff>1592580</xdr:colOff>
      <xdr:row>12</xdr:row>
      <xdr:rowOff>91440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BAC856-348B-403F-9AA8-AA586AAD0E09}"/>
            </a:ext>
          </a:extLst>
        </xdr:cNvPr>
        <xdr:cNvSpPr/>
      </xdr:nvSpPr>
      <xdr:spPr>
        <a:xfrm>
          <a:off x="15240" y="236982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STOCK</a:t>
          </a:r>
        </a:p>
      </xdr:txBody>
    </xdr:sp>
    <xdr:clientData/>
  </xdr:twoCellAnchor>
  <xdr:twoCellAnchor>
    <xdr:from>
      <xdr:col>0</xdr:col>
      <xdr:colOff>15240</xdr:colOff>
      <xdr:row>12</xdr:row>
      <xdr:rowOff>91440</xdr:rowOff>
    </xdr:from>
    <xdr:to>
      <xdr:col>0</xdr:col>
      <xdr:colOff>1592580</xdr:colOff>
      <xdr:row>14</xdr:row>
      <xdr:rowOff>175260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D7815E2-8563-4B29-ADF1-C4C030DC468E}"/>
            </a:ext>
          </a:extLst>
        </xdr:cNvPr>
        <xdr:cNvSpPr/>
      </xdr:nvSpPr>
      <xdr:spPr>
        <a:xfrm>
          <a:off x="15240" y="281940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REPORT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45720</xdr:rowOff>
    </xdr:from>
    <xdr:to>
      <xdr:col>0</xdr:col>
      <xdr:colOff>1592580</xdr:colOff>
      <xdr:row>3</xdr:row>
      <xdr:rowOff>129540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ED3B6-D3D8-4823-A906-8709304C40FA}"/>
            </a:ext>
          </a:extLst>
        </xdr:cNvPr>
        <xdr:cNvSpPr/>
      </xdr:nvSpPr>
      <xdr:spPr>
        <a:xfrm>
          <a:off x="15240" y="5486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DASHBOARD</a:t>
          </a:r>
        </a:p>
      </xdr:txBody>
    </xdr:sp>
    <xdr:clientData/>
  </xdr:twoCellAnchor>
  <xdr:twoCellAnchor>
    <xdr:from>
      <xdr:col>0</xdr:col>
      <xdr:colOff>15240</xdr:colOff>
      <xdr:row>3</xdr:row>
      <xdr:rowOff>129540</xdr:rowOff>
    </xdr:from>
    <xdr:to>
      <xdr:col>0</xdr:col>
      <xdr:colOff>1592580</xdr:colOff>
      <xdr:row>6</xdr:row>
      <xdr:rowOff>30480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07497D-FA51-4161-B66A-D12DF53342D8}"/>
            </a:ext>
          </a:extLst>
        </xdr:cNvPr>
        <xdr:cNvSpPr/>
      </xdr:nvSpPr>
      <xdr:spPr>
        <a:xfrm>
          <a:off x="15240" y="99822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BILL</a:t>
          </a:r>
        </a:p>
      </xdr:txBody>
    </xdr:sp>
    <xdr:clientData/>
  </xdr:twoCellAnchor>
  <xdr:twoCellAnchor>
    <xdr:from>
      <xdr:col>0</xdr:col>
      <xdr:colOff>15240</xdr:colOff>
      <xdr:row>6</xdr:row>
      <xdr:rowOff>30480</xdr:rowOff>
    </xdr:from>
    <xdr:to>
      <xdr:col>0</xdr:col>
      <xdr:colOff>1592580</xdr:colOff>
      <xdr:row>8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AA4C45-4E3B-4FBD-9CFD-B3813DDFBFF1}"/>
            </a:ext>
          </a:extLst>
        </xdr:cNvPr>
        <xdr:cNvSpPr/>
      </xdr:nvSpPr>
      <xdr:spPr>
        <a:xfrm>
          <a:off x="15240" y="144780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ITEMS</a:t>
          </a:r>
        </a:p>
      </xdr:txBody>
    </xdr:sp>
    <xdr:clientData/>
  </xdr:twoCellAnchor>
  <xdr:twoCellAnchor>
    <xdr:from>
      <xdr:col>0</xdr:col>
      <xdr:colOff>15240</xdr:colOff>
      <xdr:row>8</xdr:row>
      <xdr:rowOff>114300</xdr:rowOff>
    </xdr:from>
    <xdr:to>
      <xdr:col>0</xdr:col>
      <xdr:colOff>1592580</xdr:colOff>
      <xdr:row>11</xdr:row>
      <xdr:rowOff>15240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359BA1-DA71-45D9-B57E-2F032E564E9D}"/>
            </a:ext>
          </a:extLst>
        </xdr:cNvPr>
        <xdr:cNvSpPr/>
      </xdr:nvSpPr>
      <xdr:spPr>
        <a:xfrm>
          <a:off x="15240" y="189738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CUSTOMER</a:t>
          </a:r>
        </a:p>
      </xdr:txBody>
    </xdr:sp>
    <xdr:clientData/>
  </xdr:twoCellAnchor>
  <xdr:twoCellAnchor>
    <xdr:from>
      <xdr:col>0</xdr:col>
      <xdr:colOff>15240</xdr:colOff>
      <xdr:row>11</xdr:row>
      <xdr:rowOff>15240</xdr:rowOff>
    </xdr:from>
    <xdr:to>
      <xdr:col>0</xdr:col>
      <xdr:colOff>1592580</xdr:colOff>
      <xdr:row>13</xdr:row>
      <xdr:rowOff>99060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C40FBD-8C28-4ABB-AAA0-A68CB5D83581}"/>
            </a:ext>
          </a:extLst>
        </xdr:cNvPr>
        <xdr:cNvSpPr/>
      </xdr:nvSpPr>
      <xdr:spPr>
        <a:xfrm>
          <a:off x="15240" y="234696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STOCK</a:t>
          </a:r>
        </a:p>
      </xdr:txBody>
    </xdr:sp>
    <xdr:clientData/>
  </xdr:twoCellAnchor>
  <xdr:twoCellAnchor>
    <xdr:from>
      <xdr:col>0</xdr:col>
      <xdr:colOff>15240</xdr:colOff>
      <xdr:row>13</xdr:row>
      <xdr:rowOff>99060</xdr:rowOff>
    </xdr:from>
    <xdr:to>
      <xdr:col>0</xdr:col>
      <xdr:colOff>1592580</xdr:colOff>
      <xdr:row>16</xdr:row>
      <xdr:rowOff>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35E6F9B-45E7-4FB4-9BAD-7721266505F2}"/>
            </a:ext>
          </a:extLst>
        </xdr:cNvPr>
        <xdr:cNvSpPr/>
      </xdr:nvSpPr>
      <xdr:spPr>
        <a:xfrm>
          <a:off x="15240" y="27965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REPORT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45720</xdr:rowOff>
    </xdr:from>
    <xdr:to>
      <xdr:col>0</xdr:col>
      <xdr:colOff>1592580</xdr:colOff>
      <xdr:row>3</xdr:row>
      <xdr:rowOff>129540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7B13F-AFA3-4BE7-90AE-E28360E51C4F}"/>
            </a:ext>
          </a:extLst>
        </xdr:cNvPr>
        <xdr:cNvSpPr/>
      </xdr:nvSpPr>
      <xdr:spPr>
        <a:xfrm>
          <a:off x="15240" y="5486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DASHBOARD</a:t>
          </a:r>
        </a:p>
      </xdr:txBody>
    </xdr:sp>
    <xdr:clientData/>
  </xdr:twoCellAnchor>
  <xdr:twoCellAnchor>
    <xdr:from>
      <xdr:col>0</xdr:col>
      <xdr:colOff>15240</xdr:colOff>
      <xdr:row>3</xdr:row>
      <xdr:rowOff>129540</xdr:rowOff>
    </xdr:from>
    <xdr:to>
      <xdr:col>0</xdr:col>
      <xdr:colOff>1592580</xdr:colOff>
      <xdr:row>6</xdr:row>
      <xdr:rowOff>30480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AE60E2-EC13-4FD5-9E01-A30C9F982922}"/>
            </a:ext>
          </a:extLst>
        </xdr:cNvPr>
        <xdr:cNvSpPr/>
      </xdr:nvSpPr>
      <xdr:spPr>
        <a:xfrm>
          <a:off x="15240" y="99822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BILL</a:t>
          </a:r>
        </a:p>
      </xdr:txBody>
    </xdr:sp>
    <xdr:clientData/>
  </xdr:twoCellAnchor>
  <xdr:twoCellAnchor>
    <xdr:from>
      <xdr:col>0</xdr:col>
      <xdr:colOff>15240</xdr:colOff>
      <xdr:row>6</xdr:row>
      <xdr:rowOff>30480</xdr:rowOff>
    </xdr:from>
    <xdr:to>
      <xdr:col>0</xdr:col>
      <xdr:colOff>1592580</xdr:colOff>
      <xdr:row>8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016EA2-7D57-4990-AA7F-E91C8CAB35B5}"/>
            </a:ext>
          </a:extLst>
        </xdr:cNvPr>
        <xdr:cNvSpPr/>
      </xdr:nvSpPr>
      <xdr:spPr>
        <a:xfrm>
          <a:off x="15240" y="144780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ITEMS</a:t>
          </a:r>
        </a:p>
      </xdr:txBody>
    </xdr:sp>
    <xdr:clientData/>
  </xdr:twoCellAnchor>
  <xdr:twoCellAnchor>
    <xdr:from>
      <xdr:col>0</xdr:col>
      <xdr:colOff>15240</xdr:colOff>
      <xdr:row>8</xdr:row>
      <xdr:rowOff>114300</xdr:rowOff>
    </xdr:from>
    <xdr:to>
      <xdr:col>0</xdr:col>
      <xdr:colOff>1592580</xdr:colOff>
      <xdr:row>11</xdr:row>
      <xdr:rowOff>15240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9804CF-F624-4F00-B348-A3B4F56C6808}"/>
            </a:ext>
          </a:extLst>
        </xdr:cNvPr>
        <xdr:cNvSpPr/>
      </xdr:nvSpPr>
      <xdr:spPr>
        <a:xfrm>
          <a:off x="15240" y="189738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CUSTOMER</a:t>
          </a:r>
        </a:p>
      </xdr:txBody>
    </xdr:sp>
    <xdr:clientData/>
  </xdr:twoCellAnchor>
  <xdr:twoCellAnchor>
    <xdr:from>
      <xdr:col>0</xdr:col>
      <xdr:colOff>15240</xdr:colOff>
      <xdr:row>11</xdr:row>
      <xdr:rowOff>15240</xdr:rowOff>
    </xdr:from>
    <xdr:to>
      <xdr:col>0</xdr:col>
      <xdr:colOff>1592580</xdr:colOff>
      <xdr:row>13</xdr:row>
      <xdr:rowOff>99060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E15FBA-B8FD-4213-AC54-9E721BAB337A}"/>
            </a:ext>
          </a:extLst>
        </xdr:cNvPr>
        <xdr:cNvSpPr/>
      </xdr:nvSpPr>
      <xdr:spPr>
        <a:xfrm>
          <a:off x="15240" y="234696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STOCK</a:t>
          </a:r>
        </a:p>
      </xdr:txBody>
    </xdr:sp>
    <xdr:clientData/>
  </xdr:twoCellAnchor>
  <xdr:twoCellAnchor>
    <xdr:from>
      <xdr:col>0</xdr:col>
      <xdr:colOff>15240</xdr:colOff>
      <xdr:row>13</xdr:row>
      <xdr:rowOff>99060</xdr:rowOff>
    </xdr:from>
    <xdr:to>
      <xdr:col>0</xdr:col>
      <xdr:colOff>1592580</xdr:colOff>
      <xdr:row>16</xdr:row>
      <xdr:rowOff>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044C4A-4D2C-47E1-8864-0773B98488BA}"/>
            </a:ext>
          </a:extLst>
        </xdr:cNvPr>
        <xdr:cNvSpPr/>
      </xdr:nvSpPr>
      <xdr:spPr>
        <a:xfrm>
          <a:off x="15240" y="27965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REPORT</a:t>
          </a:r>
        </a:p>
      </xdr:txBody>
    </xdr:sp>
    <xdr:clientData/>
  </xdr:twoCellAnchor>
  <xdr:twoCellAnchor>
    <xdr:from>
      <xdr:col>6</xdr:col>
      <xdr:colOff>556260</xdr:colOff>
      <xdr:row>10</xdr:row>
      <xdr:rowOff>38100</xdr:rowOff>
    </xdr:from>
    <xdr:to>
      <xdr:col>9</xdr:col>
      <xdr:colOff>76200</xdr:colOff>
      <xdr:row>19</xdr:row>
      <xdr:rowOff>68580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FB5BBD7-BF77-4A2A-8902-8D4F9A871C11}"/>
            </a:ext>
          </a:extLst>
        </xdr:cNvPr>
        <xdr:cNvSpPr/>
      </xdr:nvSpPr>
      <xdr:spPr>
        <a:xfrm>
          <a:off x="5219700" y="2118360"/>
          <a:ext cx="2773680" cy="2148840"/>
        </a:xfrm>
        <a:prstGeom prst="roundRect">
          <a:avLst>
            <a:gd name="adj" fmla="val 3602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45720</xdr:rowOff>
    </xdr:from>
    <xdr:to>
      <xdr:col>0</xdr:col>
      <xdr:colOff>1592580</xdr:colOff>
      <xdr:row>3</xdr:row>
      <xdr:rowOff>129540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29A1AB-01FD-48D0-B7EA-517F541BBBC7}"/>
            </a:ext>
          </a:extLst>
        </xdr:cNvPr>
        <xdr:cNvSpPr/>
      </xdr:nvSpPr>
      <xdr:spPr>
        <a:xfrm>
          <a:off x="15240" y="5486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DASHBOARD</a:t>
          </a:r>
        </a:p>
      </xdr:txBody>
    </xdr:sp>
    <xdr:clientData/>
  </xdr:twoCellAnchor>
  <xdr:twoCellAnchor>
    <xdr:from>
      <xdr:col>0</xdr:col>
      <xdr:colOff>15240</xdr:colOff>
      <xdr:row>3</xdr:row>
      <xdr:rowOff>129540</xdr:rowOff>
    </xdr:from>
    <xdr:to>
      <xdr:col>0</xdr:col>
      <xdr:colOff>1592580</xdr:colOff>
      <xdr:row>6</xdr:row>
      <xdr:rowOff>30480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D7001C-8323-41EF-AC2E-0A4EC110731E}"/>
            </a:ext>
          </a:extLst>
        </xdr:cNvPr>
        <xdr:cNvSpPr/>
      </xdr:nvSpPr>
      <xdr:spPr>
        <a:xfrm>
          <a:off x="15240" y="99822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BILL</a:t>
          </a:r>
        </a:p>
      </xdr:txBody>
    </xdr:sp>
    <xdr:clientData/>
  </xdr:twoCellAnchor>
  <xdr:twoCellAnchor>
    <xdr:from>
      <xdr:col>0</xdr:col>
      <xdr:colOff>15240</xdr:colOff>
      <xdr:row>6</xdr:row>
      <xdr:rowOff>30480</xdr:rowOff>
    </xdr:from>
    <xdr:to>
      <xdr:col>0</xdr:col>
      <xdr:colOff>1592580</xdr:colOff>
      <xdr:row>8</xdr:row>
      <xdr:rowOff>114300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D1CDEA-4390-412A-B11D-6865FB3E6BC7}"/>
            </a:ext>
          </a:extLst>
        </xdr:cNvPr>
        <xdr:cNvSpPr/>
      </xdr:nvSpPr>
      <xdr:spPr>
        <a:xfrm>
          <a:off x="15240" y="144780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ITEMS</a:t>
          </a:r>
        </a:p>
      </xdr:txBody>
    </xdr:sp>
    <xdr:clientData/>
  </xdr:twoCellAnchor>
  <xdr:twoCellAnchor>
    <xdr:from>
      <xdr:col>0</xdr:col>
      <xdr:colOff>15240</xdr:colOff>
      <xdr:row>8</xdr:row>
      <xdr:rowOff>114300</xdr:rowOff>
    </xdr:from>
    <xdr:to>
      <xdr:col>0</xdr:col>
      <xdr:colOff>1592580</xdr:colOff>
      <xdr:row>11</xdr:row>
      <xdr:rowOff>15240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61C60E-58F3-475B-85D6-981FB481CB86}"/>
            </a:ext>
          </a:extLst>
        </xdr:cNvPr>
        <xdr:cNvSpPr/>
      </xdr:nvSpPr>
      <xdr:spPr>
        <a:xfrm>
          <a:off x="15240" y="189738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CUSTOMER</a:t>
          </a:r>
        </a:p>
      </xdr:txBody>
    </xdr:sp>
    <xdr:clientData/>
  </xdr:twoCellAnchor>
  <xdr:twoCellAnchor>
    <xdr:from>
      <xdr:col>0</xdr:col>
      <xdr:colOff>15240</xdr:colOff>
      <xdr:row>11</xdr:row>
      <xdr:rowOff>15240</xdr:rowOff>
    </xdr:from>
    <xdr:to>
      <xdr:col>0</xdr:col>
      <xdr:colOff>1592580</xdr:colOff>
      <xdr:row>13</xdr:row>
      <xdr:rowOff>99060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FA91A89-2ED9-4EA7-9869-79DAD368009C}"/>
            </a:ext>
          </a:extLst>
        </xdr:cNvPr>
        <xdr:cNvSpPr/>
      </xdr:nvSpPr>
      <xdr:spPr>
        <a:xfrm>
          <a:off x="15240" y="234696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STOCK</a:t>
          </a:r>
        </a:p>
      </xdr:txBody>
    </xdr:sp>
    <xdr:clientData/>
  </xdr:twoCellAnchor>
  <xdr:twoCellAnchor>
    <xdr:from>
      <xdr:col>0</xdr:col>
      <xdr:colOff>15240</xdr:colOff>
      <xdr:row>13</xdr:row>
      <xdr:rowOff>99060</xdr:rowOff>
    </xdr:from>
    <xdr:to>
      <xdr:col>0</xdr:col>
      <xdr:colOff>1592580</xdr:colOff>
      <xdr:row>16</xdr:row>
      <xdr:rowOff>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5B9DD1F-2140-4369-B8E5-D72DC2DF4BCC}"/>
            </a:ext>
          </a:extLst>
        </xdr:cNvPr>
        <xdr:cNvSpPr/>
      </xdr:nvSpPr>
      <xdr:spPr>
        <a:xfrm>
          <a:off x="15240" y="2796540"/>
          <a:ext cx="1577340" cy="4495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/>
            <a:t>REPORT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sal\Downloads\EXCEL%20WORKS\SAMPLE\INVOICE.xlsm" TargetMode="External"/><Relationship Id="rId1" Type="http://schemas.openxmlformats.org/officeDocument/2006/relationships/externalLinkPath" Target="SAMPLE/INVOI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L"/>
      <sheetName val="STOCK"/>
      <sheetName val="ITEMS&amp;PRICE"/>
      <sheetName val="CUSTOMER DATABASE"/>
      <sheetName val="DATAS"/>
      <sheetName val="SALES REPORT"/>
      <sheetName val="DASHBOARD"/>
      <sheetName val="INVO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19F47C-D09E-4323-A8E8-0BDB3A4B27CB}" name="STOCK_REPORT" displayName="STOCK_REPORT" ref="C5:I32" totalsRowShown="0">
  <autoFilter ref="C5:I32" xr:uid="{CE19F47C-D09E-4323-A8E8-0BDB3A4B27CB}"/>
  <tableColumns count="7">
    <tableColumn id="7" xr3:uid="{3BA9F45B-F566-426D-B3FA-DEE4DE32F237}" name="DATE" dataDxfId="25" totalsRowDxfId="24"/>
    <tableColumn id="1" xr3:uid="{A3F1B0D0-E13B-4DB4-B7B2-3B6139951861}" name="ITEM CODE" dataDxfId="23" totalsRowDxfId="22"/>
    <tableColumn id="2" xr3:uid="{9A7AB34A-88A7-4B38-86AC-6BFB8827EFEA}" name="PRODUCT NAME" dataDxfId="21" totalsRowDxfId="20">
      <calculatedColumnFormula>INDEX([1]!ITEM_PRICE[#All],MATCH(STOCK_REPORT[[#This Row],[ITEM CODE]],[1]!ITEM_PRICE[ITEM CODE],0)+1,MATCH(STOCK_REPORT[[#Headers],[PRODUCT NAME]],[1]!ITEM_PRICE[#Headers],0))</calculatedColumnFormula>
    </tableColumn>
    <tableColumn id="3" xr3:uid="{63E63EE2-D8EA-4E4F-9371-AF80402BFCE0}" name="CATEGORY" dataDxfId="19" totalsRowDxfId="18">
      <calculatedColumnFormula>INDEX([1]!ITEM_PRICE[#All],MATCH(STOCK_REPORT[[#This Row],[PRODUCT NAME]],[1]!ITEM_PRICE[PRODUCT NAME],0)+1,MATCH(STOCK_REPORT[[#Headers],[CATEGORY]],[1]!ITEM_PRICE[#Headers],0))</calculatedColumnFormula>
    </tableColumn>
    <tableColumn id="4" xr3:uid="{1BDE74BC-A92C-43B0-8094-DF46CAA31F6A}" name="GST RATE" dataDxfId="17" totalsRowDxfId="16">
      <calculatedColumnFormula>INDEX([1]!ITEM_PRICE[#All],MATCH(STOCK_REPORT[[#This Row],[CATEGORY]],[1]!ITEM_PRICE[CATEGORY],0)+1,MATCH(STOCK_REPORT[[#Headers],[GST RATE]],[1]!ITEM_PRICE[#Headers],0))</calculatedColumnFormula>
    </tableColumn>
    <tableColumn id="5" xr3:uid="{756D7083-2C93-49FE-BDF6-ED2B661B6828}" name="PRICE" dataDxfId="15" totalsRowDxfId="14" dataCellStyle="Comma">
      <calculatedColumnFormula>INDEX([1]!ITEM_PRICE[#All],MATCH(STOCK_REPORT[[#This Row],[GST RATE]],[1]!ITEM_PRICE[GST RATE],0)+1,MATCH(STOCK_REPORT[[#Headers],[PRICE]],[1]!ITEM_PRICE[#Headers],0))</calculatedColumnFormula>
    </tableColumn>
    <tableColumn id="6" xr3:uid="{5E6D0B04-EB54-490B-AEA0-046FD0D4A948}" name="QUANTITY" dataDxfId="13" totalsRowDxfId="12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B4A923-34A8-49EF-8A4E-D5A1B7FB0867}" name="CURRENT" displayName="CURRENT" ref="L5:P34" headerRowDxfId="11">
  <autoFilter ref="L5:P34" xr:uid="{3EB4A923-34A8-49EF-8A4E-D5A1B7FB0867}"/>
  <tableColumns count="5">
    <tableColumn id="1" xr3:uid="{038FA21F-7342-4AE6-8326-0A29A756A212}" name="ITEM CODE" totalsRowLabel="Total"/>
    <tableColumn id="2" xr3:uid="{F404D3F1-A848-41F0-BABE-6CFBCCC4F566}" name="PRODUCT NAME" totalsRowDxfId="10">
      <calculatedColumnFormula>IFERROR(INDEX([1]!ITEM_PRICE[#All],MATCH(CURRENT[[#This Row],[ITEM CODE]],[1]!ITEM_PRICE[ITEM CODE],0)+1,MATCH(CURRENT[[#Headers],[PRODUCT NAME]],[1]!ITEM_PRICE[#Headers],0)),"")</calculatedColumnFormula>
    </tableColumn>
    <tableColumn id="5" xr3:uid="{29F748F5-EA63-4AE1-856A-F2C8B59E56BF}" name="PURCHASED Q" totalsRowDxfId="9"/>
    <tableColumn id="3" xr3:uid="{530D3208-EE2E-4B9C-A5A9-9E747CF9A6E7}" name="QUANTITY">
      <calculatedColumnFormula>SUMIF(STOCK_REPORT[ITEM CODE],CURRENT[[#This Row],[ITEM CODE]],STOCK_REPORT[QUANTITY])-CURRENT[[#This Row],[PURCHASED Q]]</calculatedColumnFormula>
    </tableColumn>
    <tableColumn id="4" xr3:uid="{6A638B65-5745-4AA3-91C3-52A694A970D2}" name="STATUS" totalsRowFunction="count">
      <calculatedColumnFormula>IFERROR(IF(CURRENT[[#This Row],[QUANTITY]]&gt;INDEX([1]!ITEM_PRICE[#All],MATCH(CURRENT[[#This Row],[ITEM CODE]],[1]!ITEM_PRICE[[#All],[ITEM CODE]],0),6),"AVAILABLE",IF(CURRENT[[#This Row],[QUANTITY]]&lt;1,"OUT OF STOCK","RE-ORDER")),"")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0011D-0C9D-496F-A5EF-577307833D1B}" name="ITEM_PRICE" displayName="ITEM_PRICE" ref="C5:H26" totalsRowShown="0">
  <autoFilter ref="C5:H26" xr:uid="{7730011D-0C9D-496F-A5EF-577307833D1B}"/>
  <sortState xmlns:xlrd2="http://schemas.microsoft.com/office/spreadsheetml/2017/richdata2" ref="C6:G20">
    <sortCondition ref="C3:C18"/>
  </sortState>
  <tableColumns count="6">
    <tableColumn id="1" xr3:uid="{14B24AD9-9F69-4582-89AF-F80341008743}" name="ITEM CODE" dataDxfId="8">
      <calculatedColumnFormula>"LMP0"&amp;ROW(C6)-4</calculatedColumnFormula>
    </tableColumn>
    <tableColumn id="2" xr3:uid="{6C994052-8165-4A00-9304-E273707D7223}" name="PRODUCT NAME"/>
    <tableColumn id="3" xr3:uid="{23EEFE37-212C-4AC6-818D-6CCE6FBD536E}" name="CATEGORY"/>
    <tableColumn id="4" xr3:uid="{E5815590-728E-4D2C-98B7-6CD1FE4EE55D}" name="GST RATE" dataDxfId="7"/>
    <tableColumn id="5" xr3:uid="{596F2CEE-7FC3-45B2-BBA1-161C9F8E0286}" name="PRICE" dataDxfId="6" dataCellStyle="Comma"/>
    <tableColumn id="6" xr3:uid="{1E30F886-38F7-43EA-B84D-651C12354E4A}" name="RE-ORDER POINT" dataDxfId="5" dataCellStyle="Comma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96364D-1E8A-4579-8404-71260EFD9692}" name="Table2" displayName="Table2" ref="J5:J11" totalsRowShown="0" headerRowDxfId="4">
  <autoFilter ref="J5:J11" xr:uid="{8C96364D-1E8A-4579-8404-71260EFD9692}"/>
  <sortState xmlns:xlrd2="http://schemas.microsoft.com/office/spreadsheetml/2017/richdata2" ref="J6:J11">
    <sortCondition ref="J3:J9"/>
  </sortState>
  <tableColumns count="1">
    <tableColumn id="1" xr3:uid="{46BA308D-470D-40C1-8B79-94F36EF7241A}" name="CATEGORIES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6C466-1FC5-4C8F-99E4-1289DCA36C8B}" name="Table1" displayName="Table1" ref="C5:I16" totalsRowShown="0">
  <autoFilter ref="C5:I16" xr:uid="{8C56C466-1FC5-4C8F-99E4-1289DCA36C8B}"/>
  <tableColumns count="7">
    <tableColumn id="1" xr3:uid="{D8132F8C-8DC9-486E-8132-6EF5D8253DF2}" name="CUSTEMER ID" dataDxfId="3">
      <calculatedColumnFormula>"LT0"&amp;ROW(C6)-4</calculatedColumnFormula>
    </tableColumn>
    <tableColumn id="2" xr3:uid="{F8FC9060-4D49-4406-8700-747E11D64636}" name="NAME"/>
    <tableColumn id="4" xr3:uid="{267BDCE7-F6C7-4C2C-BF57-497553643976}" name="PLACE"/>
    <tableColumn id="5" xr3:uid="{E59F1233-E33E-498F-95F7-B0A818A99442}" name="PHONE"/>
    <tableColumn id="6" xr3:uid="{0AC0D699-1B6D-4A4B-8118-3914755A6B78}" name="PURCHASED" dataDxfId="2"/>
    <tableColumn id="7" xr3:uid="{03DA0631-148A-4424-B1EF-CDDF1D185176}" name="PAID" dataDxfId="1"/>
    <tableColumn id="8" xr3:uid="{9A3CCC10-E6A0-4943-9791-4DC2B358A50E}" name="BALANCE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C2B5-A50D-424C-A8BE-D57DCC6D34F1}">
  <sheetPr codeName="Sheet1"/>
  <dimension ref="A1:P45"/>
  <sheetViews>
    <sheetView showGridLines="0" workbookViewId="0">
      <selection activeCell="H12" sqref="H12"/>
    </sheetView>
  </sheetViews>
  <sheetFormatPr defaultRowHeight="14.4" x14ac:dyDescent="0.3"/>
  <cols>
    <col min="1" max="1" width="24.44140625" style="2" customWidth="1"/>
    <col min="3" max="3" width="18.33203125" customWidth="1"/>
    <col min="4" max="4" width="20.33203125" customWidth="1"/>
    <col min="5" max="5" width="10.88671875" customWidth="1"/>
    <col min="6" max="6" width="6.33203125" customWidth="1"/>
    <col min="7" max="7" width="14.21875" customWidth="1"/>
    <col min="8" max="8" width="15.88671875" customWidth="1"/>
    <col min="11" max="11" width="9.5546875" customWidth="1"/>
  </cols>
  <sheetData>
    <row r="1" spans="3:16" s="1" customFormat="1" ht="39.6" customHeight="1" x14ac:dyDescent="0.3"/>
    <row r="2" spans="3:16" ht="19.2" customHeight="1" x14ac:dyDescent="0.3"/>
    <row r="3" spans="3:16" ht="12.6" customHeight="1" x14ac:dyDescent="0.3"/>
    <row r="4" spans="3:16" ht="30.6" customHeight="1" x14ac:dyDescent="0.3">
      <c r="C4" s="63" t="s">
        <v>8</v>
      </c>
      <c r="D4" s="64"/>
      <c r="E4" s="45"/>
      <c r="F4" s="45"/>
      <c r="G4" s="45"/>
      <c r="H4" s="46"/>
      <c r="N4" s="65"/>
      <c r="O4" s="65"/>
      <c r="P4" s="65"/>
    </row>
    <row r="5" spans="3:16" x14ac:dyDescent="0.3">
      <c r="C5" s="10"/>
      <c r="H5" s="11"/>
    </row>
    <row r="6" spans="3:16" x14ac:dyDescent="0.3">
      <c r="C6" s="72" t="s">
        <v>0</v>
      </c>
      <c r="D6" s="73"/>
      <c r="E6" s="73"/>
      <c r="H6" s="11"/>
    </row>
    <row r="7" spans="3:16" x14ac:dyDescent="0.3">
      <c r="C7" s="72" t="s">
        <v>1</v>
      </c>
      <c r="D7" s="73"/>
      <c r="E7" s="73"/>
      <c r="H7" s="11"/>
    </row>
    <row r="8" spans="3:16" x14ac:dyDescent="0.3">
      <c r="C8" s="72" t="s">
        <v>2</v>
      </c>
      <c r="D8" s="73"/>
      <c r="E8" s="73"/>
      <c r="H8" s="11"/>
    </row>
    <row r="9" spans="3:16" x14ac:dyDescent="0.3">
      <c r="C9" s="72" t="s">
        <v>3</v>
      </c>
      <c r="D9" s="73"/>
      <c r="E9" s="73"/>
      <c r="H9" s="11"/>
    </row>
    <row r="10" spans="3:16" x14ac:dyDescent="0.3">
      <c r="C10" s="10"/>
      <c r="H10" s="11"/>
    </row>
    <row r="11" spans="3:16" x14ac:dyDescent="0.3">
      <c r="C11" s="10"/>
      <c r="H11" s="11"/>
    </row>
    <row r="12" spans="3:16" ht="17.399999999999999" customHeight="1" x14ac:dyDescent="0.3">
      <c r="C12" s="47" t="s">
        <v>7</v>
      </c>
      <c r="D12" s="2"/>
      <c r="G12" s="39" t="s">
        <v>4</v>
      </c>
      <c r="H12" s="5">
        <f ca="1">TODAY()</f>
        <v>45615</v>
      </c>
    </row>
    <row r="13" spans="3:16" ht="16.2" customHeight="1" x14ac:dyDescent="0.3">
      <c r="C13" s="48" t="str">
        <f>IFERROR(VLOOKUP(H14,Table1[[CUSTEMER ID]:[PHONE]],2,FALSE),"")</f>
        <v>MARSAD</v>
      </c>
      <c r="G13" s="39" t="s">
        <v>9</v>
      </c>
      <c r="H13" s="4"/>
    </row>
    <row r="14" spans="3:16" ht="16.8" customHeight="1" x14ac:dyDescent="0.3">
      <c r="C14" s="48" t="str">
        <f>IFERROR(VLOOKUP(H14,Table1[[CUSTEMER ID]:[PHONE]],3,FALSE),"")</f>
        <v>KANNUR</v>
      </c>
      <c r="G14" s="39" t="s">
        <v>6</v>
      </c>
      <c r="H14" s="4" t="s">
        <v>120</v>
      </c>
    </row>
    <row r="15" spans="3:16" ht="16.2" customHeight="1" x14ac:dyDescent="0.3">
      <c r="C15" s="48">
        <f>IFERROR(VLOOKUP(H14,Table1[[CUSTEMER ID]:[PHONE]],4,FALSE),"")</f>
        <v>78895623</v>
      </c>
      <c r="G15" s="39" t="s">
        <v>5</v>
      </c>
      <c r="H15" s="5">
        <f ca="1">H12+28</f>
        <v>45643</v>
      </c>
    </row>
    <row r="16" spans="3:16" x14ac:dyDescent="0.3">
      <c r="C16" s="10"/>
      <c r="H16" s="11"/>
    </row>
    <row r="17" spans="3:8" x14ac:dyDescent="0.3">
      <c r="C17" s="9" t="s">
        <v>38</v>
      </c>
      <c r="D17" s="9" t="s">
        <v>12</v>
      </c>
      <c r="E17" s="9" t="s">
        <v>39</v>
      </c>
      <c r="F17" s="9" t="s">
        <v>40</v>
      </c>
      <c r="G17" s="9" t="s">
        <v>41</v>
      </c>
      <c r="H17" s="9" t="s">
        <v>42</v>
      </c>
    </row>
    <row r="18" spans="3:8" x14ac:dyDescent="0.3">
      <c r="C18" s="6" t="s">
        <v>79</v>
      </c>
      <c r="D18" s="6" t="str">
        <f>IFERROR(VLOOKUP(C18,ITEM_PRICE[#All],2,FALSE),"")</f>
        <v>A-SOLLY SHIRT</v>
      </c>
      <c r="E18" s="6">
        <f>IFERROR(VLOOKUP(C18,ITEM_PRICE[#All],5,FALSE),"")</f>
        <v>1955</v>
      </c>
      <c r="F18" s="6"/>
      <c r="G18" s="6">
        <f>IFERROR(VLOOKUP(C18,ITEM_PRICE[#All],4,FALSE),"")</f>
        <v>0.09</v>
      </c>
      <c r="H18" s="27">
        <f>IFERROR(IF(F18&gt;0,E18*F18,E18),"-")</f>
        <v>1955</v>
      </c>
    </row>
    <row r="19" spans="3:8" x14ac:dyDescent="0.3">
      <c r="C19" s="7" t="s">
        <v>79</v>
      </c>
      <c r="D19" s="7" t="str">
        <f>IFERROR(VLOOKUP(C19,ITEM_PRICE[#All],2,FALSE),"")</f>
        <v>A-SOLLY SHIRT</v>
      </c>
      <c r="E19" s="7">
        <f>IFERROR(VLOOKUP(C19,ITEM_PRICE[#All],5,FALSE),"")</f>
        <v>1955</v>
      </c>
      <c r="F19" s="7"/>
      <c r="G19" s="7">
        <f>IFERROR(VLOOKUP(C19,ITEM_PRICE[#All],4,FALSE),"")</f>
        <v>0.09</v>
      </c>
      <c r="H19" s="28">
        <f>IFERROR(IF(F19&gt;0,E19*F19,E19),"-")</f>
        <v>1955</v>
      </c>
    </row>
    <row r="20" spans="3:8" x14ac:dyDescent="0.3">
      <c r="C20" s="6"/>
      <c r="D20" s="6" t="str">
        <f>IFERROR(VLOOKUP(C20,ITEM_PRICE[#All],2,FALSE),"")</f>
        <v/>
      </c>
      <c r="E20" s="6" t="str">
        <f>IFERROR(VLOOKUP(C20,ITEM_PRICE[#All],5,FALSE),"")</f>
        <v/>
      </c>
      <c r="F20" s="6"/>
      <c r="G20" s="6" t="str">
        <f>IFERROR(VLOOKUP(C20,ITEM_PRICE[#All],4,FALSE),"")</f>
        <v/>
      </c>
      <c r="H20" s="27" t="str">
        <f t="shared" ref="H20:H33" si="0">IFERROR(IF(F20&gt;0,E20*F20,E20),"-")</f>
        <v/>
      </c>
    </row>
    <row r="21" spans="3:8" x14ac:dyDescent="0.3">
      <c r="C21" s="7"/>
      <c r="D21" s="7" t="str">
        <f>IFERROR(VLOOKUP(C21,ITEM_PRICE[#All],2,FALSE),"")</f>
        <v/>
      </c>
      <c r="E21" s="7" t="str">
        <f>IFERROR(VLOOKUP(C21,ITEM_PRICE[#All],5,FALSE),"")</f>
        <v/>
      </c>
      <c r="F21" s="7"/>
      <c r="G21" s="7" t="str">
        <f>IFERROR(VLOOKUP(C21,ITEM_PRICE[#All],4,FALSE),"")</f>
        <v/>
      </c>
      <c r="H21" s="28" t="str">
        <f t="shared" si="0"/>
        <v/>
      </c>
    </row>
    <row r="22" spans="3:8" x14ac:dyDescent="0.3">
      <c r="C22" s="6"/>
      <c r="D22" s="6" t="str">
        <f>IFERROR(VLOOKUP(C22,ITEM_PRICE[#All],2,FALSE),"")</f>
        <v/>
      </c>
      <c r="E22" s="6" t="str">
        <f>IFERROR(VLOOKUP(C22,ITEM_PRICE[#All],5,FALSE),"")</f>
        <v/>
      </c>
      <c r="F22" s="6"/>
      <c r="G22" s="6" t="str">
        <f>IFERROR(VLOOKUP(C22,ITEM_PRICE[#All],4,FALSE),"")</f>
        <v/>
      </c>
      <c r="H22" s="27" t="str">
        <f t="shared" si="0"/>
        <v/>
      </c>
    </row>
    <row r="23" spans="3:8" x14ac:dyDescent="0.3">
      <c r="C23" s="7"/>
      <c r="D23" s="7" t="str">
        <f>IFERROR(VLOOKUP(C23,ITEM_PRICE[#All],2,FALSE),"")</f>
        <v/>
      </c>
      <c r="E23" s="7" t="str">
        <f>IFERROR(VLOOKUP(C23,ITEM_PRICE[#All],5,FALSE),"")</f>
        <v/>
      </c>
      <c r="F23" s="7"/>
      <c r="G23" s="7" t="str">
        <f>IFERROR(VLOOKUP(C23,ITEM_PRICE[#All],4,FALSE),"")</f>
        <v/>
      </c>
      <c r="H23" s="28" t="str">
        <f t="shared" si="0"/>
        <v/>
      </c>
    </row>
    <row r="24" spans="3:8" x14ac:dyDescent="0.3">
      <c r="C24" s="6"/>
      <c r="D24" s="6" t="str">
        <f>IFERROR(VLOOKUP(C24,ITEM_PRICE[#All],2,FALSE),"")</f>
        <v/>
      </c>
      <c r="E24" s="6" t="str">
        <f>IFERROR(VLOOKUP(C24,ITEM_PRICE[#All],5,FALSE),"")</f>
        <v/>
      </c>
      <c r="F24" s="6"/>
      <c r="G24" s="6" t="str">
        <f>IFERROR(VLOOKUP(C24,ITEM_PRICE[#All],4,FALSE),"")</f>
        <v/>
      </c>
      <c r="H24" s="27" t="str">
        <f t="shared" si="0"/>
        <v/>
      </c>
    </row>
    <row r="25" spans="3:8" x14ac:dyDescent="0.3">
      <c r="C25" s="7"/>
      <c r="D25" s="7" t="str">
        <f>IFERROR(VLOOKUP(C25,ITEM_PRICE[#All],2,FALSE),"")</f>
        <v/>
      </c>
      <c r="E25" s="7" t="str">
        <f>IFERROR(VLOOKUP(C25,ITEM_PRICE[#All],5,FALSE),"")</f>
        <v/>
      </c>
      <c r="F25" s="7"/>
      <c r="G25" s="7" t="str">
        <f>IFERROR(VLOOKUP(C25,ITEM_PRICE[#All],4,FALSE),"")</f>
        <v/>
      </c>
      <c r="H25" s="28" t="str">
        <f t="shared" si="0"/>
        <v/>
      </c>
    </row>
    <row r="26" spans="3:8" x14ac:dyDescent="0.3">
      <c r="C26" s="6"/>
      <c r="D26" s="6" t="str">
        <f>IFERROR(VLOOKUP(C26,ITEM_PRICE[#All],2,FALSE),"")</f>
        <v/>
      </c>
      <c r="E26" s="6" t="str">
        <f>IFERROR(VLOOKUP(C26,ITEM_PRICE[#All],5,FALSE),"")</f>
        <v/>
      </c>
      <c r="F26" s="6"/>
      <c r="G26" s="6" t="str">
        <f>IFERROR(VLOOKUP(C26,ITEM_PRICE[#All],4,FALSE),"")</f>
        <v/>
      </c>
      <c r="H26" s="27" t="str">
        <f t="shared" si="0"/>
        <v/>
      </c>
    </row>
    <row r="27" spans="3:8" x14ac:dyDescent="0.3">
      <c r="C27" s="7"/>
      <c r="D27" s="7" t="str">
        <f>IFERROR(VLOOKUP(C27,ITEM_PRICE[#All],2,FALSE),"")</f>
        <v/>
      </c>
      <c r="E27" s="7" t="str">
        <f>IFERROR(VLOOKUP(C27,ITEM_PRICE[#All],5,FALSE),"")</f>
        <v/>
      </c>
      <c r="F27" s="7"/>
      <c r="G27" s="7" t="str">
        <f>IFERROR(VLOOKUP(C27,ITEM_PRICE[#All],4,FALSE),"")</f>
        <v/>
      </c>
      <c r="H27" s="28" t="str">
        <f t="shared" si="0"/>
        <v/>
      </c>
    </row>
    <row r="28" spans="3:8" x14ac:dyDescent="0.3">
      <c r="C28" s="6"/>
      <c r="D28" s="6" t="str">
        <f>IFERROR(VLOOKUP(C28,ITEM_PRICE[#All],2,FALSE),"")</f>
        <v/>
      </c>
      <c r="E28" s="6" t="str">
        <f>IFERROR(VLOOKUP(C28,ITEM_PRICE[#All],5,FALSE),"")</f>
        <v/>
      </c>
      <c r="F28" s="6"/>
      <c r="G28" s="6" t="str">
        <f>IFERROR(VLOOKUP(C28,ITEM_PRICE[#All],4,FALSE),"")</f>
        <v/>
      </c>
      <c r="H28" s="27" t="str">
        <f t="shared" si="0"/>
        <v/>
      </c>
    </row>
    <row r="29" spans="3:8" x14ac:dyDescent="0.3">
      <c r="C29" s="7"/>
      <c r="D29" s="7" t="str">
        <f>IFERROR(VLOOKUP(C29,ITEM_PRICE[#All],2,FALSE),"")</f>
        <v/>
      </c>
      <c r="E29" s="7" t="str">
        <f>IFERROR(VLOOKUP(C29,ITEM_PRICE[#All],5,FALSE),"")</f>
        <v/>
      </c>
      <c r="F29" s="7"/>
      <c r="G29" s="7" t="str">
        <f>IFERROR(VLOOKUP(C29,ITEM_PRICE[#All],4,FALSE),"")</f>
        <v/>
      </c>
      <c r="H29" s="28" t="str">
        <f t="shared" si="0"/>
        <v/>
      </c>
    </row>
    <row r="30" spans="3:8" x14ac:dyDescent="0.3">
      <c r="C30" s="6"/>
      <c r="D30" s="6" t="str">
        <f>IFERROR(VLOOKUP(C30,ITEM_PRICE[#All],2,FALSE),"")</f>
        <v/>
      </c>
      <c r="E30" s="6" t="str">
        <f>IFERROR(VLOOKUP(C30,ITEM_PRICE[#All],5,FALSE),"")</f>
        <v/>
      </c>
      <c r="F30" s="6"/>
      <c r="G30" s="6" t="str">
        <f>IFERROR(VLOOKUP(C30,ITEM_PRICE[#All],4,FALSE),"")</f>
        <v/>
      </c>
      <c r="H30" s="27" t="str">
        <f t="shared" si="0"/>
        <v/>
      </c>
    </row>
    <row r="31" spans="3:8" x14ac:dyDescent="0.3">
      <c r="C31" s="7"/>
      <c r="D31" s="7" t="str">
        <f>IFERROR(VLOOKUP(C31,ITEM_PRICE[#All],2,FALSE),"")</f>
        <v/>
      </c>
      <c r="E31" s="7" t="str">
        <f>IFERROR(VLOOKUP(C31,ITEM_PRICE[#All],5,FALSE),"")</f>
        <v/>
      </c>
      <c r="F31" s="7"/>
      <c r="G31" s="7" t="str">
        <f>IFERROR(VLOOKUP(C31,ITEM_PRICE[#All],4,FALSE),"")</f>
        <v/>
      </c>
      <c r="H31" s="28" t="str">
        <f t="shared" si="0"/>
        <v/>
      </c>
    </row>
    <row r="32" spans="3:8" x14ac:dyDescent="0.3">
      <c r="C32" s="6"/>
      <c r="D32" s="6" t="str">
        <f>IFERROR(VLOOKUP(C32,ITEM_PRICE[#All],2,FALSE),"")</f>
        <v/>
      </c>
      <c r="E32" s="6" t="str">
        <f>IFERROR(VLOOKUP(C32,ITEM_PRICE[#All],5,FALSE),"")</f>
        <v/>
      </c>
      <c r="F32" s="6"/>
      <c r="G32" s="6" t="str">
        <f>IFERROR(VLOOKUP(C32,ITEM_PRICE[#All],4,FALSE),"")</f>
        <v/>
      </c>
      <c r="H32" s="27" t="str">
        <f t="shared" si="0"/>
        <v/>
      </c>
    </row>
    <row r="33" spans="3:8" x14ac:dyDescent="0.3">
      <c r="C33" s="8"/>
      <c r="D33" s="8" t="str">
        <f>IFERROR(VLOOKUP(C33,ITEM_PRICE[#All],2,FALSE),"")</f>
        <v/>
      </c>
      <c r="E33" s="8" t="str">
        <f>IFERROR(VLOOKUP(C33,ITEM_PRICE[#All],5,FALSE),"")</f>
        <v/>
      </c>
      <c r="F33" s="8"/>
      <c r="G33" s="8" t="str">
        <f>IFERROR(VLOOKUP(C33,ITEM_PRICE[#All],4,FALSE),"")</f>
        <v/>
      </c>
      <c r="H33" s="29" t="str">
        <f t="shared" si="0"/>
        <v/>
      </c>
    </row>
    <row r="34" spans="3:8" x14ac:dyDescent="0.3">
      <c r="C34" s="10"/>
      <c r="H34" s="11"/>
    </row>
    <row r="35" spans="3:8" x14ac:dyDescent="0.3">
      <c r="C35" s="15" t="s">
        <v>43</v>
      </c>
      <c r="D35" s="16"/>
      <c r="E35" s="17"/>
      <c r="G35" s="40" t="s">
        <v>80</v>
      </c>
      <c r="H35" s="51">
        <f>SUM(H18:H33)</f>
        <v>3910</v>
      </c>
    </row>
    <row r="36" spans="3:8" x14ac:dyDescent="0.3">
      <c r="C36" s="66" t="s">
        <v>44</v>
      </c>
      <c r="D36" s="67"/>
      <c r="E36" s="68"/>
      <c r="G36" s="40" t="s">
        <v>81</v>
      </c>
      <c r="H36" s="49">
        <f>H35</f>
        <v>3910</v>
      </c>
    </row>
    <row r="37" spans="3:8" x14ac:dyDescent="0.3">
      <c r="C37" s="69" t="s">
        <v>45</v>
      </c>
      <c r="D37" s="70"/>
      <c r="E37" s="71"/>
      <c r="H37" s="50"/>
    </row>
    <row r="38" spans="3:8" x14ac:dyDescent="0.3">
      <c r="C38" s="10"/>
      <c r="E38" s="11"/>
      <c r="G38" s="59" t="s">
        <v>82</v>
      </c>
      <c r="H38" s="60"/>
    </row>
    <row r="39" spans="3:8" x14ac:dyDescent="0.3">
      <c r="C39" s="12"/>
      <c r="D39" s="13"/>
      <c r="E39" s="14"/>
      <c r="G39" s="61" t="s">
        <v>83</v>
      </c>
      <c r="H39" s="62"/>
    </row>
    <row r="40" spans="3:8" x14ac:dyDescent="0.3">
      <c r="C40" s="10"/>
      <c r="H40" s="11"/>
    </row>
    <row r="41" spans="3:8" x14ac:dyDescent="0.3">
      <c r="C41" s="10"/>
      <c r="H41" s="11"/>
    </row>
    <row r="42" spans="3:8" x14ac:dyDescent="0.3">
      <c r="C42" s="10"/>
      <c r="E42" s="36" t="s">
        <v>117</v>
      </c>
      <c r="F42" s="42"/>
      <c r="G42" s="41"/>
      <c r="H42" s="11"/>
    </row>
    <row r="43" spans="3:8" x14ac:dyDescent="0.3">
      <c r="C43" s="10"/>
      <c r="E43" s="37" t="s">
        <v>118</v>
      </c>
      <c r="F43" s="41"/>
      <c r="G43" s="43"/>
      <c r="H43" s="11"/>
    </row>
    <row r="44" spans="3:8" ht="15.6" x14ac:dyDescent="0.3">
      <c r="C44" s="10"/>
      <c r="E44" s="38" t="s">
        <v>119</v>
      </c>
      <c r="F44" s="43"/>
      <c r="G44" s="44"/>
      <c r="H44" s="11"/>
    </row>
    <row r="45" spans="3:8" x14ac:dyDescent="0.3">
      <c r="C45" s="12"/>
      <c r="D45" s="13"/>
      <c r="E45" s="13"/>
      <c r="F45" s="13"/>
      <c r="G45" s="13"/>
      <c r="H45" s="14"/>
    </row>
  </sheetData>
  <mergeCells count="10">
    <mergeCell ref="G38:H38"/>
    <mergeCell ref="G39:H39"/>
    <mergeCell ref="C4:D4"/>
    <mergeCell ref="N4:P4"/>
    <mergeCell ref="C36:E36"/>
    <mergeCell ref="C37:E37"/>
    <mergeCell ref="C6:E6"/>
    <mergeCell ref="C7:E7"/>
    <mergeCell ref="C8:E8"/>
    <mergeCell ref="C9:E9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4CD17A-E052-43C7-8BF8-9C6DA1299F40}">
          <x14:formula1>
            <xm:f>'ITEMS&amp;PRICE'!$C$6:$C$25</xm:f>
          </x14:formula1>
          <xm:sqref>C18:C33</xm:sqref>
        </x14:dataValidation>
        <x14:dataValidation type="list" allowBlank="1" showInputMessage="1" showErrorMessage="1" xr:uid="{3DB468B6-4199-4436-A0F6-A9E50353C84E}">
          <x14:formula1>
            <xm:f>'CUSTOMER DATABASE'!$C$6:$C$16</xm:f>
          </x14:formula1>
          <xm:sqref>H14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700F-F7ED-442C-AA55-9B3DED2E3BEE}">
  <sheetPr codeName="Sheet2"/>
  <dimension ref="A1:P34"/>
  <sheetViews>
    <sheetView workbookViewId="0">
      <selection activeCell="F8" sqref="F8"/>
    </sheetView>
  </sheetViews>
  <sheetFormatPr defaultRowHeight="14.4" x14ac:dyDescent="0.3"/>
  <cols>
    <col min="1" max="1" width="24.77734375" style="2" customWidth="1"/>
    <col min="3" max="3" width="13.77734375" customWidth="1"/>
    <col min="4" max="4" width="12.88671875" customWidth="1"/>
    <col min="5" max="5" width="17.5546875" customWidth="1"/>
    <col min="6" max="6" width="16.109375" customWidth="1"/>
    <col min="7" max="7" width="11.109375" customWidth="1"/>
    <col min="8" max="8" width="9.6640625" customWidth="1"/>
    <col min="9" max="9" width="11.44140625" customWidth="1"/>
    <col min="12" max="12" width="13.33203125" customWidth="1"/>
    <col min="13" max="13" width="17.21875" customWidth="1"/>
    <col min="14" max="14" width="14.77734375" customWidth="1"/>
    <col min="15" max="15" width="12.109375" customWidth="1"/>
    <col min="16" max="16" width="13.5546875" customWidth="1"/>
  </cols>
  <sheetData>
    <row r="1" spans="3:16" s="2" customFormat="1" ht="35.4" customHeight="1" x14ac:dyDescent="0.3"/>
    <row r="4" spans="3:16" ht="25.8" x14ac:dyDescent="0.5">
      <c r="C4" s="74" t="s">
        <v>85</v>
      </c>
      <c r="D4" s="74"/>
      <c r="E4" s="74"/>
      <c r="F4" s="74"/>
      <c r="G4" s="74"/>
      <c r="H4" s="74"/>
      <c r="I4" s="74"/>
      <c r="L4" s="75" t="s">
        <v>86</v>
      </c>
      <c r="M4" s="75"/>
      <c r="N4" s="75"/>
      <c r="O4" s="75"/>
      <c r="P4" s="75"/>
    </row>
    <row r="5" spans="3:16" x14ac:dyDescent="0.3">
      <c r="C5" s="30" t="s">
        <v>4</v>
      </c>
      <c r="D5" t="s">
        <v>48</v>
      </c>
      <c r="E5" t="s">
        <v>49</v>
      </c>
      <c r="F5" t="s">
        <v>50</v>
      </c>
      <c r="G5" s="18" t="s">
        <v>51</v>
      </c>
      <c r="H5" s="31" t="s">
        <v>39</v>
      </c>
      <c r="I5" t="s">
        <v>87</v>
      </c>
      <c r="L5" s="32" t="s">
        <v>48</v>
      </c>
      <c r="M5" s="32" t="s">
        <v>49</v>
      </c>
      <c r="N5" s="32" t="s">
        <v>88</v>
      </c>
      <c r="O5" s="32" t="s">
        <v>87</v>
      </c>
      <c r="P5" s="32" t="s">
        <v>89</v>
      </c>
    </row>
    <row r="6" spans="3:16" x14ac:dyDescent="0.3">
      <c r="C6" s="33">
        <v>44763</v>
      </c>
      <c r="D6" t="s">
        <v>90</v>
      </c>
      <c r="E6" t="str">
        <f>INDEX([1]!ITEM_PRICE[#All],MATCH(STOCK_REPORT[[#This Row],[ITEM CODE]],[1]!ITEM_PRICE[ITEM CODE],0)+1,MATCH(STOCK_REPORT[[#Headers],[PRODUCT NAME]],[1]!ITEM_PRICE[#Headers],0))</f>
        <v>SHAKE</v>
      </c>
      <c r="F6" t="str">
        <f>INDEX([1]!ITEM_PRICE[#All],MATCH(STOCK_REPORT[[#This Row],[PRODUCT NAME]],[1]!ITEM_PRICE[PRODUCT NAME],0)+1,MATCH(STOCK_REPORT[[#Headers],[CATEGORY]],[1]!ITEM_PRICE[#Headers],0))</f>
        <v>DRINKS</v>
      </c>
      <c r="G6" s="18">
        <f>INDEX([1]!ITEM_PRICE[#All],MATCH(STOCK_REPORT[[#This Row],[CATEGORY]],[1]!ITEM_PRICE[CATEGORY],0)+1,MATCH(STOCK_REPORT[[#Headers],[GST RATE]],[1]!ITEM_PRICE[#Headers],0))</f>
        <v>0.08</v>
      </c>
      <c r="H6" s="34">
        <f>INDEX([1]!ITEM_PRICE[#All],MATCH(STOCK_REPORT[[#This Row],[GST RATE]],[1]!ITEM_PRICE[GST RATE],0)+1,MATCH(STOCK_REPORT[[#Headers],[PRICE]],[1]!ITEM_PRICE[#Headers],0))</f>
        <v>10</v>
      </c>
      <c r="I6">
        <v>30</v>
      </c>
      <c r="L6" t="s">
        <v>90</v>
      </c>
      <c r="M6" t="str">
        <f>IFERROR(INDEX([1]!ITEM_PRICE[#All],MATCH(CURRENT[[#This Row],[ITEM CODE]],[1]!ITEM_PRICE[ITEM CODE],0)+1,MATCH(CURRENT[[#Headers],[PRODUCT NAME]],[1]!ITEM_PRICE[#Headers],0)),"")</f>
        <v>SHAKE</v>
      </c>
      <c r="N6">
        <v>9</v>
      </c>
      <c r="O6">
        <f>SUMIF(STOCK_REPORT[ITEM CODE],CURRENT[[#This Row],[ITEM CODE]],STOCK_REPORT[QUANTITY])-CURRENT[[#This Row],[PURCHASED Q]]</f>
        <v>21</v>
      </c>
      <c r="P6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7" spans="3:16" x14ac:dyDescent="0.3">
      <c r="C7" s="33">
        <v>44763</v>
      </c>
      <c r="D7" t="s">
        <v>91</v>
      </c>
      <c r="E7" t="str">
        <f>INDEX([1]!ITEM_PRICE[#All],MATCH(STOCK_REPORT[[#This Row],[ITEM CODE]],[1]!ITEM_PRICE[ITEM CODE],0)+1,MATCH(STOCK_REPORT[[#Headers],[PRODUCT NAME]],[1]!ITEM_PRICE[#Headers],0))</f>
        <v>PARLE.G</v>
      </c>
      <c r="F7" t="str">
        <f>INDEX([1]!ITEM_PRICE[#All],MATCH(STOCK_REPORT[[#This Row],[PRODUCT NAME]],[1]!ITEM_PRICE[PRODUCT NAME],0)+1,MATCH(STOCK_REPORT[[#Headers],[CATEGORY]],[1]!ITEM_PRICE[#Headers],0))</f>
        <v>FOODS</v>
      </c>
      <c r="G7" s="18">
        <f>INDEX([1]!ITEM_PRICE[#All],MATCH(STOCK_REPORT[[#This Row],[CATEGORY]],[1]!ITEM_PRICE[CATEGORY],0)+1,MATCH(STOCK_REPORT[[#Headers],[GST RATE]],[1]!ITEM_PRICE[#Headers],0))</f>
        <v>0.05</v>
      </c>
      <c r="H7" s="31">
        <f>INDEX([1]!ITEM_PRICE[#All],MATCH(STOCK_REPORT[[#This Row],[GST RATE]],[1]!ITEM_PRICE[GST RATE],0)+1,MATCH(STOCK_REPORT[[#Headers],[PRICE]],[1]!ITEM_PRICE[#Headers],0))</f>
        <v>50</v>
      </c>
      <c r="I7">
        <v>130</v>
      </c>
      <c r="L7" t="s">
        <v>91</v>
      </c>
      <c r="M7" t="str">
        <f>IFERROR(INDEX([1]!ITEM_PRICE[#All],MATCH(CURRENT[[#This Row],[ITEM CODE]],[1]!ITEM_PRICE[ITEM CODE],0)+1,MATCH(CURRENT[[#Headers],[PRODUCT NAME]],[1]!ITEM_PRICE[#Headers],0)),"")</f>
        <v>PARLE.G</v>
      </c>
      <c r="N7">
        <v>18</v>
      </c>
      <c r="O7">
        <f>SUMIF(STOCK_REPORT[ITEM CODE],CURRENT[[#This Row],[ITEM CODE]],STOCK_REPORT[QUANTITY])-CURRENT[[#This Row],[PURCHASED Q]]</f>
        <v>112</v>
      </c>
      <c r="P7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8" spans="3:16" x14ac:dyDescent="0.3">
      <c r="C8" s="33">
        <v>44764</v>
      </c>
      <c r="D8" t="s">
        <v>92</v>
      </c>
      <c r="E8" t="str">
        <f>INDEX([1]!ITEM_PRICE[#All],MATCH(STOCK_REPORT[[#This Row],[ITEM CODE]],[1]!ITEM_PRICE[ITEM CODE],0)+1,MATCH(STOCK_REPORT[[#Headers],[PRODUCT NAME]],[1]!ITEM_PRICE[#Headers],0))</f>
        <v>A-SOLLY SHIRT</v>
      </c>
      <c r="F8" t="e">
        <f>INDEX([1]!ITEM_PRICE[#All],MATCH(STOCK_REPORT[[#This Row],[PRODUCT NAME]],[1]!ITEM_PRICE[PRODUCT NAME],0)+1,MATCH(STOCK_REPORT[[#Headers],[CATEGORY]],[1]!ITEM_PRICE[#Headers],0))</f>
        <v>#REF!</v>
      </c>
      <c r="G8" s="18" t="e">
        <f>INDEX([1]!ITEM_PRICE[#All],MATCH(STOCK_REPORT[[#This Row],[CATEGORY]],[1]!ITEM_PRICE[CATEGORY],0)+1,MATCH(STOCK_REPORT[[#Headers],[GST RATE]],[1]!ITEM_PRICE[#Headers],0))</f>
        <v>#REF!</v>
      </c>
      <c r="H8" s="31" t="e">
        <f>INDEX([1]!ITEM_PRICE[#All],MATCH(STOCK_REPORT[[#This Row],[GST RATE]],[1]!ITEM_PRICE[GST RATE],0)+1,MATCH(STOCK_REPORT[[#Headers],[PRICE]],[1]!ITEM_PRICE[#Headers],0))</f>
        <v>#REF!</v>
      </c>
      <c r="I8">
        <v>140</v>
      </c>
      <c r="L8" t="s">
        <v>92</v>
      </c>
      <c r="M8" t="str">
        <f>IFERROR(INDEX([1]!ITEM_PRICE[#All],MATCH(CURRENT[[#This Row],[ITEM CODE]],[1]!ITEM_PRICE[ITEM CODE],0)+1,MATCH(CURRENT[[#Headers],[PRODUCT NAME]],[1]!ITEM_PRICE[#Headers],0)),"")</f>
        <v>A-SOLLY SHIRT</v>
      </c>
      <c r="N8">
        <v>27</v>
      </c>
      <c r="O8">
        <f>SUMIF(STOCK_REPORT[ITEM CODE],CURRENT[[#This Row],[ITEM CODE]],STOCK_REPORT[QUANTITY])-CURRENT[[#This Row],[PURCHASED Q]]</f>
        <v>113</v>
      </c>
      <c r="P8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9" spans="3:16" x14ac:dyDescent="0.3">
      <c r="C9" s="33">
        <v>44764</v>
      </c>
      <c r="D9" t="s">
        <v>79</v>
      </c>
      <c r="E9" t="str">
        <f>INDEX([1]!ITEM_PRICE[#All],MATCH(STOCK_REPORT[[#This Row],[ITEM CODE]],[1]!ITEM_PRICE[ITEM CODE],0)+1,MATCH(STOCK_REPORT[[#Headers],[PRODUCT NAME]],[1]!ITEM_PRICE[#Headers],0))</f>
        <v>PEN</v>
      </c>
      <c r="F9" t="str">
        <f>INDEX([1]!ITEM_PRICE[#All],MATCH(STOCK_REPORT[[#This Row],[PRODUCT NAME]],[1]!ITEM_PRICE[PRODUCT NAME],0)+1,MATCH(STOCK_REPORT[[#Headers],[CATEGORY]],[1]!ITEM_PRICE[#Headers],0))</f>
        <v>STATIONARY</v>
      </c>
      <c r="G9" s="18">
        <f>INDEX([1]!ITEM_PRICE[#All],MATCH(STOCK_REPORT[[#This Row],[CATEGORY]],[1]!ITEM_PRICE[CATEGORY],0)+1,MATCH(STOCK_REPORT[[#Headers],[GST RATE]],[1]!ITEM_PRICE[#Headers],0))</f>
        <v>0.01</v>
      </c>
      <c r="H9" s="31">
        <f>INDEX([1]!ITEM_PRICE[#All],MATCH(STOCK_REPORT[[#This Row],[GST RATE]],[1]!ITEM_PRICE[GST RATE],0)+1,MATCH(STOCK_REPORT[[#Headers],[PRICE]],[1]!ITEM_PRICE[#Headers],0))</f>
        <v>10</v>
      </c>
      <c r="I9">
        <v>150</v>
      </c>
      <c r="L9" t="s">
        <v>79</v>
      </c>
      <c r="M9" t="str">
        <f>IFERROR(INDEX([1]!ITEM_PRICE[#All],MATCH(CURRENT[[#This Row],[ITEM CODE]],[1]!ITEM_PRICE[ITEM CODE],0)+1,MATCH(CURRENT[[#Headers],[PRODUCT NAME]],[1]!ITEM_PRICE[#Headers],0)),"")</f>
        <v>PEN</v>
      </c>
      <c r="N9">
        <v>165</v>
      </c>
      <c r="O9">
        <f>SUMIF(STOCK_REPORT[ITEM CODE],CURRENT[[#This Row],[ITEM CODE]],STOCK_REPORT[QUANTITY])-CURRENT[[#This Row],[PURCHASED Q]]</f>
        <v>185</v>
      </c>
      <c r="P9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0" spans="3:16" x14ac:dyDescent="0.3">
      <c r="C10" s="33">
        <v>44765</v>
      </c>
      <c r="D10" t="s">
        <v>93</v>
      </c>
      <c r="E10" t="str">
        <f>INDEX([1]!ITEM_PRICE[#All],MATCH(STOCK_REPORT[[#This Row],[ITEM CODE]],[1]!ITEM_PRICE[ITEM CODE],0)+1,MATCH(STOCK_REPORT[[#Headers],[PRODUCT NAME]],[1]!ITEM_PRICE[#Headers],0))</f>
        <v>PENCIL</v>
      </c>
      <c r="F10" t="str">
        <f>INDEX([1]!ITEM_PRICE[#All],MATCH(STOCK_REPORT[[#This Row],[PRODUCT NAME]],[1]!ITEM_PRICE[PRODUCT NAME],0)+1,MATCH(STOCK_REPORT[[#Headers],[CATEGORY]],[1]!ITEM_PRICE[#Headers],0))</f>
        <v>STATIONARY</v>
      </c>
      <c r="G10" s="18">
        <f>INDEX([1]!ITEM_PRICE[#All],MATCH(STOCK_REPORT[[#This Row],[CATEGORY]],[1]!ITEM_PRICE[CATEGORY],0)+1,MATCH(STOCK_REPORT[[#Headers],[GST RATE]],[1]!ITEM_PRICE[#Headers],0))</f>
        <v>0.01</v>
      </c>
      <c r="H10" s="31">
        <f>INDEX([1]!ITEM_PRICE[#All],MATCH(STOCK_REPORT[[#This Row],[GST RATE]],[1]!ITEM_PRICE[GST RATE],0)+1,MATCH(STOCK_REPORT[[#Headers],[PRICE]],[1]!ITEM_PRICE[#Headers],0))</f>
        <v>10</v>
      </c>
      <c r="I10">
        <v>160</v>
      </c>
      <c r="L10" t="s">
        <v>93</v>
      </c>
      <c r="M10" t="str">
        <f>IFERROR(INDEX([1]!ITEM_PRICE[#All],MATCH(CURRENT[[#This Row],[ITEM CODE]],[1]!ITEM_PRICE[ITEM CODE],0)+1,MATCH(CURRENT[[#Headers],[PRODUCT NAME]],[1]!ITEM_PRICE[#Headers],0)),"")</f>
        <v>PENCIL</v>
      </c>
      <c r="N10">
        <v>40</v>
      </c>
      <c r="O10">
        <f>SUMIF(STOCK_REPORT[ITEM CODE],CURRENT[[#This Row],[ITEM CODE]],STOCK_REPORT[QUANTITY])-CURRENT[[#This Row],[PURCHASED Q]]</f>
        <v>120</v>
      </c>
      <c r="P10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1" spans="3:16" x14ac:dyDescent="0.3">
      <c r="C11" s="33">
        <v>44766</v>
      </c>
      <c r="D11" t="s">
        <v>84</v>
      </c>
      <c r="E11" t="str">
        <f>INDEX([1]!ITEM_PRICE[#All],MATCH(STOCK_REPORT[[#This Row],[ITEM CODE]],[1]!ITEM_PRICE[ITEM CODE],0)+1,MATCH(STOCK_REPORT[[#Headers],[PRODUCT NAME]],[1]!ITEM_PRICE[#Headers],0))</f>
        <v>TIFFIN - BOX</v>
      </c>
      <c r="F11" t="str">
        <f>INDEX([1]!ITEM_PRICE[#All],MATCH(STOCK_REPORT[[#This Row],[PRODUCT NAME]],[1]!ITEM_PRICE[PRODUCT NAME],0)+1,MATCH(STOCK_REPORT[[#Headers],[CATEGORY]],[1]!ITEM_PRICE[#Headers],0))</f>
        <v>STATIONARY</v>
      </c>
      <c r="G11" s="18">
        <f>INDEX([1]!ITEM_PRICE[#All],MATCH(STOCK_REPORT[[#This Row],[CATEGORY]],[1]!ITEM_PRICE[CATEGORY],0)+1,MATCH(STOCK_REPORT[[#Headers],[GST RATE]],[1]!ITEM_PRICE[#Headers],0))</f>
        <v>0.01</v>
      </c>
      <c r="H11" s="31">
        <f>INDEX([1]!ITEM_PRICE[#All],MATCH(STOCK_REPORT[[#This Row],[GST RATE]],[1]!ITEM_PRICE[GST RATE],0)+1,MATCH(STOCK_REPORT[[#Headers],[PRICE]],[1]!ITEM_PRICE[#Headers],0))</f>
        <v>10</v>
      </c>
      <c r="I11">
        <v>170</v>
      </c>
      <c r="L11" t="s">
        <v>84</v>
      </c>
      <c r="M11" t="str">
        <f>IFERROR(INDEX([1]!ITEM_PRICE[#All],MATCH(CURRENT[[#This Row],[ITEM CODE]],[1]!ITEM_PRICE[ITEM CODE],0)+1,MATCH(CURRENT[[#Headers],[PRODUCT NAME]],[1]!ITEM_PRICE[#Headers],0)),"")</f>
        <v>TIFFIN - BOX</v>
      </c>
      <c r="N11">
        <v>16</v>
      </c>
      <c r="O11">
        <f>SUMIF(STOCK_REPORT[ITEM CODE],CURRENT[[#This Row],[ITEM CODE]],STOCK_REPORT[QUANTITY])-CURRENT[[#This Row],[PURCHASED Q]]</f>
        <v>154</v>
      </c>
      <c r="P11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2" spans="3:16" x14ac:dyDescent="0.3">
      <c r="C12" s="33">
        <v>44766</v>
      </c>
      <c r="D12" t="s">
        <v>94</v>
      </c>
      <c r="E12" t="str">
        <f>INDEX([1]!ITEM_PRICE[#All],MATCH(STOCK_REPORT[[#This Row],[ITEM CODE]],[1]!ITEM_PRICE[ITEM CODE],0)+1,MATCH(STOCK_REPORT[[#Headers],[PRODUCT NAME]],[1]!ITEM_PRICE[#Headers],0))</f>
        <v>OPPO MOBILE</v>
      </c>
      <c r="F12" t="str">
        <f>INDEX([1]!ITEM_PRICE[#All],MATCH(STOCK_REPORT[[#This Row],[PRODUCT NAME]],[1]!ITEM_PRICE[PRODUCT NAME],0)+1,MATCH(STOCK_REPORT[[#Headers],[CATEGORY]],[1]!ITEM_PRICE[#Headers],0))</f>
        <v>ELECTRONICS</v>
      </c>
      <c r="G12" s="18">
        <f>INDEX([1]!ITEM_PRICE[#All],MATCH(STOCK_REPORT[[#This Row],[CATEGORY]],[1]!ITEM_PRICE[CATEGORY],0)+1,MATCH(STOCK_REPORT[[#Headers],[GST RATE]],[1]!ITEM_PRICE[#Headers],0))</f>
        <v>0.1</v>
      </c>
      <c r="H12" s="31">
        <f>INDEX([1]!ITEM_PRICE[#All],MATCH(STOCK_REPORT[[#This Row],[GST RATE]],[1]!ITEM_PRICE[GST RATE],0)+1,MATCH(STOCK_REPORT[[#Headers],[PRICE]],[1]!ITEM_PRICE[#Headers],0))</f>
        <v>12000</v>
      </c>
      <c r="I12">
        <v>180</v>
      </c>
      <c r="L12" t="s">
        <v>94</v>
      </c>
      <c r="M12" t="str">
        <f>IFERROR(INDEX([1]!ITEM_PRICE[#All],MATCH(CURRENT[[#This Row],[ITEM CODE]],[1]!ITEM_PRICE[ITEM CODE],0)+1,MATCH(CURRENT[[#Headers],[PRODUCT NAME]],[1]!ITEM_PRICE[#Headers],0)),"")</f>
        <v>OPPO MOBILE</v>
      </c>
      <c r="N12">
        <v>16</v>
      </c>
      <c r="O12">
        <f>SUMIF(STOCK_REPORT[ITEM CODE],CURRENT[[#This Row],[ITEM CODE]],STOCK_REPORT[QUANTITY])-CURRENT[[#This Row],[PURCHASED Q]]</f>
        <v>209</v>
      </c>
      <c r="P12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3" spans="3:16" x14ac:dyDescent="0.3">
      <c r="C13" s="33">
        <v>44766</v>
      </c>
      <c r="D13" t="s">
        <v>95</v>
      </c>
      <c r="E13" t="str">
        <f>INDEX([1]!ITEM_PRICE[#All],MATCH(STOCK_REPORT[[#This Row],[ITEM CODE]],[1]!ITEM_PRICE[ITEM CODE],0)+1,MATCH(STOCK_REPORT[[#Headers],[PRODUCT NAME]],[1]!ITEM_PRICE[#Headers],0))</f>
        <v>MAC BOOK AIR</v>
      </c>
      <c r="F13" t="str">
        <f>INDEX([1]!ITEM_PRICE[#All],MATCH(STOCK_REPORT[[#This Row],[PRODUCT NAME]],[1]!ITEM_PRICE[PRODUCT NAME],0)+1,MATCH(STOCK_REPORT[[#Headers],[CATEGORY]],[1]!ITEM_PRICE[#Headers],0))</f>
        <v>ELECTRONICS</v>
      </c>
      <c r="G13" s="18">
        <f>INDEX([1]!ITEM_PRICE[#All],MATCH(STOCK_REPORT[[#This Row],[CATEGORY]],[1]!ITEM_PRICE[CATEGORY],0)+1,MATCH(STOCK_REPORT[[#Headers],[GST RATE]],[1]!ITEM_PRICE[#Headers],0))</f>
        <v>0.1</v>
      </c>
      <c r="H13" s="31">
        <f>INDEX([1]!ITEM_PRICE[#All],MATCH(STOCK_REPORT[[#This Row],[GST RATE]],[1]!ITEM_PRICE[GST RATE],0)+1,MATCH(STOCK_REPORT[[#Headers],[PRICE]],[1]!ITEM_PRICE[#Headers],0))</f>
        <v>12000</v>
      </c>
      <c r="I13">
        <v>190</v>
      </c>
      <c r="L13" t="s">
        <v>95</v>
      </c>
      <c r="M13" t="str">
        <f>IFERROR(INDEX([1]!ITEM_PRICE[#All],MATCH(CURRENT[[#This Row],[ITEM CODE]],[1]!ITEM_PRICE[ITEM CODE],0)+1,MATCH(CURRENT[[#Headers],[PRODUCT NAME]],[1]!ITEM_PRICE[#Headers],0)),"")</f>
        <v>MAC BOOK AIR</v>
      </c>
      <c r="N13">
        <v>15</v>
      </c>
      <c r="O13">
        <f>SUMIF(STOCK_REPORT[ITEM CODE],CURRENT[[#This Row],[ITEM CODE]],STOCK_REPORT[QUANTITY])-CURRENT[[#This Row],[PURCHASED Q]]</f>
        <v>175</v>
      </c>
      <c r="P13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4" spans="3:16" x14ac:dyDescent="0.3">
      <c r="C14" s="33">
        <v>44767</v>
      </c>
      <c r="D14" t="s">
        <v>96</v>
      </c>
      <c r="E14" t="str">
        <f>INDEX([1]!ITEM_PRICE[#All],MATCH(STOCK_REPORT[[#This Row],[ITEM CODE]],[1]!ITEM_PRICE[ITEM CODE],0)+1,MATCH(STOCK_REPORT[[#Headers],[PRODUCT NAME]],[1]!ITEM_PRICE[#Headers],0))</f>
        <v>MAC BOOK PRO</v>
      </c>
      <c r="F14" t="str">
        <f>INDEX([1]!ITEM_PRICE[#All],MATCH(STOCK_REPORT[[#This Row],[PRODUCT NAME]],[1]!ITEM_PRICE[PRODUCT NAME],0)+1,MATCH(STOCK_REPORT[[#Headers],[CATEGORY]],[1]!ITEM_PRICE[#Headers],0))</f>
        <v>ELECTRONICS</v>
      </c>
      <c r="G14" s="18">
        <f>INDEX([1]!ITEM_PRICE[#All],MATCH(STOCK_REPORT[[#This Row],[CATEGORY]],[1]!ITEM_PRICE[CATEGORY],0)+1,MATCH(STOCK_REPORT[[#Headers],[GST RATE]],[1]!ITEM_PRICE[#Headers],0))</f>
        <v>0.1</v>
      </c>
      <c r="H14" s="31">
        <f>INDEX([1]!ITEM_PRICE[#All],MATCH(STOCK_REPORT[[#This Row],[GST RATE]],[1]!ITEM_PRICE[GST RATE],0)+1,MATCH(STOCK_REPORT[[#Headers],[PRICE]],[1]!ITEM_PRICE[#Headers],0))</f>
        <v>12000</v>
      </c>
      <c r="I14">
        <v>200</v>
      </c>
      <c r="L14" t="s">
        <v>96</v>
      </c>
      <c r="M14" t="str">
        <f>IFERROR(INDEX([1]!ITEM_PRICE[#All],MATCH(CURRENT[[#This Row],[ITEM CODE]],[1]!ITEM_PRICE[ITEM CODE],0)+1,MATCH(CURRENT[[#Headers],[PRODUCT NAME]],[1]!ITEM_PRICE[#Headers],0)),"")</f>
        <v>MAC BOOK PRO</v>
      </c>
      <c r="N14">
        <v>0</v>
      </c>
      <c r="O14">
        <f>SUMIF(STOCK_REPORT[ITEM CODE],CURRENT[[#This Row],[ITEM CODE]],STOCK_REPORT[QUANTITY])-CURRENT[[#This Row],[PURCHASED Q]]</f>
        <v>220</v>
      </c>
      <c r="P14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5" spans="3:16" x14ac:dyDescent="0.3">
      <c r="C15" s="33">
        <v>44767</v>
      </c>
      <c r="D15" t="s">
        <v>97</v>
      </c>
      <c r="E15" t="str">
        <f>INDEX([1]!ITEM_PRICE[#All],MATCH(STOCK_REPORT[[#This Row],[ITEM CODE]],[1]!ITEM_PRICE[ITEM CODE],0)+1,MATCH(STOCK_REPORT[[#Headers],[PRODUCT NAME]],[1]!ITEM_PRICE[#Headers],0))</f>
        <v>I PHONE 11</v>
      </c>
      <c r="F15" t="str">
        <f>INDEX([1]!ITEM_PRICE[#All],MATCH(STOCK_REPORT[[#This Row],[PRODUCT NAME]],[1]!ITEM_PRICE[PRODUCT NAME],0)+1,MATCH(STOCK_REPORT[[#Headers],[CATEGORY]],[1]!ITEM_PRICE[#Headers],0))</f>
        <v>ELECTRONICS</v>
      </c>
      <c r="G15" s="18">
        <f>INDEX([1]!ITEM_PRICE[#All],MATCH(STOCK_REPORT[[#This Row],[CATEGORY]],[1]!ITEM_PRICE[CATEGORY],0)+1,MATCH(STOCK_REPORT[[#Headers],[GST RATE]],[1]!ITEM_PRICE[#Headers],0))</f>
        <v>0.1</v>
      </c>
      <c r="H15" s="31">
        <f>INDEX([1]!ITEM_PRICE[#All],MATCH(STOCK_REPORT[[#This Row],[GST RATE]],[1]!ITEM_PRICE[GST RATE],0)+1,MATCH(STOCK_REPORT[[#Headers],[PRICE]],[1]!ITEM_PRICE[#Headers],0))</f>
        <v>12000</v>
      </c>
      <c r="I15">
        <v>210</v>
      </c>
      <c r="L15" t="s">
        <v>97</v>
      </c>
      <c r="M15" t="str">
        <f>IFERROR(INDEX([1]!ITEM_PRICE[#All],MATCH(CURRENT[[#This Row],[ITEM CODE]],[1]!ITEM_PRICE[ITEM CODE],0)+1,MATCH(CURRENT[[#Headers],[PRODUCT NAME]],[1]!ITEM_PRICE[#Headers],0)),"")</f>
        <v>I PHONE 11</v>
      </c>
      <c r="N15">
        <v>0</v>
      </c>
      <c r="O15">
        <f>SUMIF(STOCK_REPORT[ITEM CODE],CURRENT[[#This Row],[ITEM CODE]],STOCK_REPORT[QUANTITY])-CURRENT[[#This Row],[PURCHASED Q]]</f>
        <v>210</v>
      </c>
      <c r="P15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6" spans="3:16" x14ac:dyDescent="0.3">
      <c r="C16" s="33">
        <v>44767</v>
      </c>
      <c r="D16" t="s">
        <v>98</v>
      </c>
      <c r="E16" t="str">
        <f>INDEX([1]!ITEM_PRICE[#All],MATCH(STOCK_REPORT[[#This Row],[ITEM CODE]],[1]!ITEM_PRICE[ITEM CODE],0)+1,MATCH(STOCK_REPORT[[#Headers],[PRODUCT NAME]],[1]!ITEM_PRICE[#Headers],0))</f>
        <v>I PHONE 12</v>
      </c>
      <c r="F16" t="str">
        <f>INDEX([1]!ITEM_PRICE[#All],MATCH(STOCK_REPORT[[#This Row],[PRODUCT NAME]],[1]!ITEM_PRICE[PRODUCT NAME],0)+1,MATCH(STOCK_REPORT[[#Headers],[CATEGORY]],[1]!ITEM_PRICE[#Headers],0))</f>
        <v>ELECTRONICS</v>
      </c>
      <c r="G16" s="18">
        <f>INDEX([1]!ITEM_PRICE[#All],MATCH(STOCK_REPORT[[#This Row],[CATEGORY]],[1]!ITEM_PRICE[CATEGORY],0)+1,MATCH(STOCK_REPORT[[#Headers],[GST RATE]],[1]!ITEM_PRICE[#Headers],0))</f>
        <v>0.1</v>
      </c>
      <c r="H16" s="31">
        <f>INDEX([1]!ITEM_PRICE[#All],MATCH(STOCK_REPORT[[#This Row],[GST RATE]],[1]!ITEM_PRICE[GST RATE],0)+1,MATCH(STOCK_REPORT[[#Headers],[PRICE]],[1]!ITEM_PRICE[#Headers],0))</f>
        <v>12000</v>
      </c>
      <c r="I16">
        <v>220</v>
      </c>
      <c r="L16" t="s">
        <v>98</v>
      </c>
      <c r="M16" t="str">
        <f>IFERROR(INDEX([1]!ITEM_PRICE[#All],MATCH(CURRENT[[#This Row],[ITEM CODE]],[1]!ITEM_PRICE[ITEM CODE],0)+1,MATCH(CURRENT[[#Headers],[PRODUCT NAME]],[1]!ITEM_PRICE[#Headers],0)),"")</f>
        <v>I PHONE 12</v>
      </c>
      <c r="N16">
        <v>0</v>
      </c>
      <c r="O16">
        <f>SUMIF(STOCK_REPORT[ITEM CODE],CURRENT[[#This Row],[ITEM CODE]],STOCK_REPORT[QUANTITY])-CURRENT[[#This Row],[PURCHASED Q]]</f>
        <v>220</v>
      </c>
      <c r="P16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7" spans="3:16" x14ac:dyDescent="0.3">
      <c r="C17" s="33">
        <v>44767</v>
      </c>
      <c r="D17" t="s">
        <v>99</v>
      </c>
      <c r="E17" t="str">
        <f>INDEX([1]!ITEM_PRICE[#All],MATCH(STOCK_REPORT[[#This Row],[ITEM CODE]],[1]!ITEM_PRICE[ITEM CODE],0)+1,MATCH(STOCK_REPORT[[#Headers],[PRODUCT NAME]],[1]!ITEM_PRICE[#Headers],0))</f>
        <v>I PHONE 13</v>
      </c>
      <c r="F17" t="str">
        <f>INDEX([1]!ITEM_PRICE[#All],MATCH(STOCK_REPORT[[#This Row],[PRODUCT NAME]],[1]!ITEM_PRICE[PRODUCT NAME],0)+1,MATCH(STOCK_REPORT[[#Headers],[CATEGORY]],[1]!ITEM_PRICE[#Headers],0))</f>
        <v>ELECTRONICS</v>
      </c>
      <c r="G17" s="18">
        <f>INDEX([1]!ITEM_PRICE[#All],MATCH(STOCK_REPORT[[#This Row],[CATEGORY]],[1]!ITEM_PRICE[CATEGORY],0)+1,MATCH(STOCK_REPORT[[#Headers],[GST RATE]],[1]!ITEM_PRICE[#Headers],0))</f>
        <v>0.1</v>
      </c>
      <c r="H17" s="31">
        <f>INDEX([1]!ITEM_PRICE[#All],MATCH(STOCK_REPORT[[#This Row],[GST RATE]],[1]!ITEM_PRICE[GST RATE],0)+1,MATCH(STOCK_REPORT[[#Headers],[PRICE]],[1]!ITEM_PRICE[#Headers],0))</f>
        <v>12000</v>
      </c>
      <c r="I17">
        <v>230</v>
      </c>
      <c r="L17" t="s">
        <v>99</v>
      </c>
      <c r="M17" t="str">
        <f>IFERROR(INDEX([1]!ITEM_PRICE[#All],MATCH(CURRENT[[#This Row],[ITEM CODE]],[1]!ITEM_PRICE[ITEM CODE],0)+1,MATCH(CURRENT[[#Headers],[PRODUCT NAME]],[1]!ITEM_PRICE[#Headers],0)),"")</f>
        <v>I PHONE 13</v>
      </c>
      <c r="N17">
        <v>8</v>
      </c>
      <c r="O17">
        <f>SUMIF(STOCK_REPORT[ITEM CODE],CURRENT[[#This Row],[ITEM CODE]],STOCK_REPORT[QUANTITY])-CURRENT[[#This Row],[PURCHASED Q]]</f>
        <v>482</v>
      </c>
      <c r="P17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8" spans="3:16" x14ac:dyDescent="0.3">
      <c r="C18" s="33">
        <v>44767</v>
      </c>
      <c r="D18" t="s">
        <v>100</v>
      </c>
      <c r="E18" t="str">
        <f>INDEX([1]!ITEM_PRICE[#All],MATCH(STOCK_REPORT[[#This Row],[ITEM CODE]],[1]!ITEM_PRICE[ITEM CODE],0)+1,MATCH(STOCK_REPORT[[#Headers],[PRODUCT NAME]],[1]!ITEM_PRICE[#Headers],0))</f>
        <v>NIKE SHEO</v>
      </c>
      <c r="F18" t="str">
        <f>INDEX([1]!ITEM_PRICE[#All],MATCH(STOCK_REPORT[[#This Row],[PRODUCT NAME]],[1]!ITEM_PRICE[PRODUCT NAME],0)+1,MATCH(STOCK_REPORT[[#Headers],[CATEGORY]],[1]!ITEM_PRICE[#Headers],0))</f>
        <v>FOOTWEARS</v>
      </c>
      <c r="G18" s="18">
        <f>INDEX([1]!ITEM_PRICE[#All],MATCH(STOCK_REPORT[[#This Row],[CATEGORY]],[1]!ITEM_PRICE[CATEGORY],0)+1,MATCH(STOCK_REPORT[[#Headers],[GST RATE]],[1]!ITEM_PRICE[#Headers],0))</f>
        <v>0.14000000000000001</v>
      </c>
      <c r="H18" s="31">
        <f>INDEX([1]!ITEM_PRICE[#All],MATCH(STOCK_REPORT[[#This Row],[GST RATE]],[1]!ITEM_PRICE[GST RATE],0)+1,MATCH(STOCK_REPORT[[#Headers],[PRICE]],[1]!ITEM_PRICE[#Headers],0))</f>
        <v>5600</v>
      </c>
      <c r="I18">
        <v>240</v>
      </c>
      <c r="L18" t="s">
        <v>100</v>
      </c>
      <c r="M18" t="str">
        <f>IFERROR(INDEX([1]!ITEM_PRICE[#All],MATCH(CURRENT[[#This Row],[ITEM CODE]],[1]!ITEM_PRICE[ITEM CODE],0)+1,MATCH(CURRENT[[#Headers],[PRODUCT NAME]],[1]!ITEM_PRICE[#Headers],0)),"")</f>
        <v>NIKE SHEO</v>
      </c>
      <c r="N18">
        <v>6</v>
      </c>
      <c r="O18">
        <f>SUMIF(STOCK_REPORT[ITEM CODE],CURRENT[[#This Row],[ITEM CODE]],STOCK_REPORT[QUANTITY])-CURRENT[[#This Row],[PURCHASED Q]]</f>
        <v>734</v>
      </c>
      <c r="P18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19" spans="3:16" x14ac:dyDescent="0.3">
      <c r="C19" s="33">
        <v>44768</v>
      </c>
      <c r="D19" t="s">
        <v>101</v>
      </c>
      <c r="E19" t="str">
        <f>INDEX([1]!ITEM_PRICE[#All],MATCH(STOCK_REPORT[[#This Row],[ITEM CODE]],[1]!ITEM_PRICE[ITEM CODE],0)+1,MATCH(STOCK_REPORT[[#Headers],[PRODUCT NAME]],[1]!ITEM_PRICE[#Headers],0))</f>
        <v>ADIDAS FOOTWEAR</v>
      </c>
      <c r="F19" t="str">
        <f>INDEX([1]!ITEM_PRICE[#All],MATCH(STOCK_REPORT[[#This Row],[PRODUCT NAME]],[1]!ITEM_PRICE[PRODUCT NAME],0)+1,MATCH(STOCK_REPORT[[#Headers],[CATEGORY]],[1]!ITEM_PRICE[#Headers],0))</f>
        <v>FOOTWEARS</v>
      </c>
      <c r="G19" s="18">
        <f>INDEX([1]!ITEM_PRICE[#All],MATCH(STOCK_REPORT[[#This Row],[CATEGORY]],[1]!ITEM_PRICE[CATEGORY],0)+1,MATCH(STOCK_REPORT[[#Headers],[GST RATE]],[1]!ITEM_PRICE[#Headers],0))</f>
        <v>0.14000000000000001</v>
      </c>
      <c r="H19" s="31">
        <f>INDEX([1]!ITEM_PRICE[#All],MATCH(STOCK_REPORT[[#This Row],[GST RATE]],[1]!ITEM_PRICE[GST RATE],0)+1,MATCH(STOCK_REPORT[[#Headers],[PRICE]],[1]!ITEM_PRICE[#Headers],0))</f>
        <v>5600</v>
      </c>
      <c r="I19">
        <v>20</v>
      </c>
      <c r="L19" t="s">
        <v>101</v>
      </c>
      <c r="M19" t="str">
        <f>IFERROR(INDEX([1]!ITEM_PRICE[#All],MATCH(CURRENT[[#This Row],[ITEM CODE]],[1]!ITEM_PRICE[ITEM CODE],0)+1,MATCH(CURRENT[[#Headers],[PRODUCT NAME]],[1]!ITEM_PRICE[#Headers],0)),"")</f>
        <v>ADIDAS FOOTWEAR</v>
      </c>
      <c r="N19">
        <v>1</v>
      </c>
      <c r="O19">
        <f>SUMIF(STOCK_REPORT[ITEM CODE],CURRENT[[#This Row],[ITEM CODE]],STOCK_REPORT[QUANTITY])-CURRENT[[#This Row],[PURCHASED Q]]</f>
        <v>19</v>
      </c>
      <c r="P19" t="str">
        <f>IFERROR(IF(CURRENT[[#This Row],[QUANTITY]]&gt;INDEX([1]!ITEM_PRICE[#All],MATCH(CURRENT[[#This Row],[ITEM CODE]],[1]!ITEM_PRICE[[#All],[ITEM CODE]],0),6),"AVAILABLE",IF(CURRENT[[#This Row],[QUANTITY]]&lt;1,"OUT OF STOCK","RE-ORDER")),"")</f>
        <v>RE-ORDER</v>
      </c>
    </row>
    <row r="20" spans="3:16" x14ac:dyDescent="0.3">
      <c r="C20" s="33">
        <v>44769</v>
      </c>
      <c r="D20" t="s">
        <v>102</v>
      </c>
      <c r="E20" t="str">
        <f>INDEX([1]!ITEM_PRICE[#All],MATCH(STOCK_REPORT[[#This Row],[ITEM CODE]],[1]!ITEM_PRICE[ITEM CODE],0)+1,MATCH(STOCK_REPORT[[#Headers],[PRODUCT NAME]],[1]!ITEM_PRICE[#Headers],0))</f>
        <v>SHARPNER</v>
      </c>
      <c r="F20" t="str">
        <f>INDEX([1]!ITEM_PRICE[#All],MATCH(STOCK_REPORT[[#This Row],[PRODUCT NAME]],[1]!ITEM_PRICE[PRODUCT NAME],0)+1,MATCH(STOCK_REPORT[[#Headers],[CATEGORY]],[1]!ITEM_PRICE[#Headers],0))</f>
        <v>STATIONARY</v>
      </c>
      <c r="G20" s="18">
        <f>INDEX([1]!ITEM_PRICE[#All],MATCH(STOCK_REPORT[[#This Row],[CATEGORY]],[1]!ITEM_PRICE[CATEGORY],0)+1,MATCH(STOCK_REPORT[[#Headers],[GST RATE]],[1]!ITEM_PRICE[#Headers],0))</f>
        <v>0.01</v>
      </c>
      <c r="H20" s="31">
        <f>INDEX([1]!ITEM_PRICE[#All],MATCH(STOCK_REPORT[[#This Row],[GST RATE]],[1]!ITEM_PRICE[GST RATE],0)+1,MATCH(STOCK_REPORT[[#Headers],[PRICE]],[1]!ITEM_PRICE[#Headers],0))</f>
        <v>10</v>
      </c>
      <c r="I20">
        <v>20</v>
      </c>
      <c r="L20" t="s">
        <v>102</v>
      </c>
      <c r="M20" t="str">
        <f>IFERROR(INDEX([1]!ITEM_PRICE[#All],MATCH(CURRENT[[#This Row],[ITEM CODE]],[1]!ITEM_PRICE[ITEM CODE],0)+1,MATCH(CURRENT[[#Headers],[PRODUCT NAME]],[1]!ITEM_PRICE[#Headers],0)),"")</f>
        <v>SHARPNER</v>
      </c>
      <c r="N20">
        <v>2</v>
      </c>
      <c r="O20">
        <f>SUMIF(STOCK_REPORT[ITEM CODE],CURRENT[[#This Row],[ITEM CODE]],STOCK_REPORT[QUANTITY])-CURRENT[[#This Row],[PURCHASED Q]]</f>
        <v>63</v>
      </c>
      <c r="P20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21" spans="3:16" x14ac:dyDescent="0.3">
      <c r="C21" s="33">
        <v>44821</v>
      </c>
      <c r="D21" s="30" t="s">
        <v>99</v>
      </c>
      <c r="E21" t="str">
        <f>INDEX([1]!ITEM_PRICE[#All],MATCH(STOCK_REPORT[[#This Row],[ITEM CODE]],[1]!ITEM_PRICE[ITEM CODE],0)+1,MATCH(STOCK_REPORT[[#Headers],[PRODUCT NAME]],[1]!ITEM_PRICE[#Headers],0))</f>
        <v>I PHONE 13</v>
      </c>
      <c r="F21" t="str">
        <f>INDEX([1]!ITEM_PRICE[#All],MATCH(STOCK_REPORT[[#This Row],[PRODUCT NAME]],[1]!ITEM_PRICE[PRODUCT NAME],0)+1,MATCH(STOCK_REPORT[[#Headers],[CATEGORY]],[1]!ITEM_PRICE[#Headers],0))</f>
        <v>ELECTRONICS</v>
      </c>
      <c r="G21" s="18">
        <f>INDEX([1]!ITEM_PRICE[#All],MATCH(STOCK_REPORT[[#This Row],[CATEGORY]],[1]!ITEM_PRICE[CATEGORY],0)+1,MATCH(STOCK_REPORT[[#Headers],[GST RATE]],[1]!ITEM_PRICE[#Headers],0))</f>
        <v>0.1</v>
      </c>
      <c r="H21" s="31">
        <f>INDEX([1]!ITEM_PRICE[#All],MATCH(STOCK_REPORT[[#This Row],[GST RATE]],[1]!ITEM_PRICE[GST RATE],0)+1,MATCH(STOCK_REPORT[[#Headers],[PRICE]],[1]!ITEM_PRICE[#Headers],0))</f>
        <v>12000</v>
      </c>
      <c r="I21">
        <v>60</v>
      </c>
      <c r="L21" t="s">
        <v>103</v>
      </c>
      <c r="M21" t="str">
        <f>IFERROR(INDEX([1]!ITEM_PRICE[#All],MATCH(CURRENT[[#This Row],[ITEM CODE]],[1]!ITEM_PRICE[ITEM CODE],0)+1,MATCH(CURRENT[[#Headers],[PRODUCT NAME]],[1]!ITEM_PRICE[#Headers],0)),"")</f>
        <v>ERASER</v>
      </c>
      <c r="N21">
        <v>1</v>
      </c>
      <c r="O21">
        <f>SUMIF(STOCK_REPORT[ITEM CODE],CURRENT[[#This Row],[ITEM CODE]],STOCK_REPORT[QUANTITY])-CURRENT[[#This Row],[PURCHASED Q]]</f>
        <v>44</v>
      </c>
      <c r="P21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22" spans="3:16" x14ac:dyDescent="0.3">
      <c r="C22" s="33">
        <v>44772</v>
      </c>
      <c r="D22" t="s">
        <v>100</v>
      </c>
      <c r="E22" t="str">
        <f>INDEX([1]!ITEM_PRICE[#All],MATCH(STOCK_REPORT[[#This Row],[ITEM CODE]],[1]!ITEM_PRICE[ITEM CODE],0)+1,MATCH(STOCK_REPORT[[#Headers],[PRODUCT NAME]],[1]!ITEM_PRICE[#Headers],0))</f>
        <v>NIKE SHEO</v>
      </c>
      <c r="F22" t="str">
        <f>INDEX([1]!ITEM_PRICE[#All],MATCH(STOCK_REPORT[[#This Row],[PRODUCT NAME]],[1]!ITEM_PRICE[PRODUCT NAME],0)+1,MATCH(STOCK_REPORT[[#Headers],[CATEGORY]],[1]!ITEM_PRICE[#Headers],0))</f>
        <v>FOOTWEARS</v>
      </c>
      <c r="G22" s="18">
        <f>INDEX([1]!ITEM_PRICE[#All],MATCH(STOCK_REPORT[[#This Row],[CATEGORY]],[1]!ITEM_PRICE[CATEGORY],0)+1,MATCH(STOCK_REPORT[[#Headers],[GST RATE]],[1]!ITEM_PRICE[#Headers],0))</f>
        <v>0.14000000000000001</v>
      </c>
      <c r="H22" s="31">
        <f>INDEX([1]!ITEM_PRICE[#All],MATCH(STOCK_REPORT[[#This Row],[GST RATE]],[1]!ITEM_PRICE[GST RATE],0)+1,MATCH(STOCK_REPORT[[#Headers],[PRICE]],[1]!ITEM_PRICE[#Headers],0))</f>
        <v>5600</v>
      </c>
      <c r="I22">
        <v>500</v>
      </c>
      <c r="L22" t="s">
        <v>104</v>
      </c>
      <c r="M22" t="str">
        <f>IFERROR(INDEX([1]!ITEM_PRICE[#All],MATCH(CURRENT[[#This Row],[ITEM CODE]],[1]!ITEM_PRICE[ITEM CODE],0)+1,MATCH(CURRENT[[#Headers],[PRODUCT NAME]],[1]!ITEM_PRICE[#Headers],0)),"")</f>
        <v>SHAVARMA</v>
      </c>
      <c r="N22">
        <v>6</v>
      </c>
      <c r="O22">
        <f>SUMIF(STOCK_REPORT[ITEM CODE],CURRENT[[#This Row],[ITEM CODE]],STOCK_REPORT[QUANTITY])-CURRENT[[#This Row],[PURCHASED Q]]</f>
        <v>72</v>
      </c>
      <c r="P22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23" spans="3:16" x14ac:dyDescent="0.3">
      <c r="C23" s="33">
        <v>44569</v>
      </c>
      <c r="D23" t="s">
        <v>99</v>
      </c>
      <c r="E23" t="str">
        <f>INDEX([1]!ITEM_PRICE[#All],MATCH(STOCK_REPORT[[#This Row],[ITEM CODE]],[1]!ITEM_PRICE[ITEM CODE],0)+1,MATCH(STOCK_REPORT[[#Headers],[PRODUCT NAME]],[1]!ITEM_PRICE[#Headers],0))</f>
        <v>I PHONE 13</v>
      </c>
      <c r="F23" t="str">
        <f>INDEX([1]!ITEM_PRICE[#All],MATCH(STOCK_REPORT[[#This Row],[PRODUCT NAME]],[1]!ITEM_PRICE[PRODUCT NAME],0)+1,MATCH(STOCK_REPORT[[#Headers],[CATEGORY]],[1]!ITEM_PRICE[#Headers],0))</f>
        <v>ELECTRONICS</v>
      </c>
      <c r="G23" s="18">
        <f>INDEX([1]!ITEM_PRICE[#All],MATCH(STOCK_REPORT[[#This Row],[CATEGORY]],[1]!ITEM_PRICE[CATEGORY],0)+1,MATCH(STOCK_REPORT[[#Headers],[GST RATE]],[1]!ITEM_PRICE[#Headers],0))</f>
        <v>0.1</v>
      </c>
      <c r="H23" s="31">
        <f>INDEX([1]!ITEM_PRICE[#All],MATCH(STOCK_REPORT[[#This Row],[GST RATE]],[1]!ITEM_PRICE[GST RATE],0)+1,MATCH(STOCK_REPORT[[#Headers],[PRICE]],[1]!ITEM_PRICE[#Headers],0))</f>
        <v>12000</v>
      </c>
      <c r="I23">
        <v>200</v>
      </c>
      <c r="L23" t="s">
        <v>105</v>
      </c>
      <c r="M23" t="str">
        <f>IFERROR(INDEX([1]!ITEM_PRICE[#All],MATCH(CURRENT[[#This Row],[ITEM CODE]],[1]!ITEM_PRICE[ITEM CODE],0)+1,MATCH(CURRENT[[#Headers],[PRODUCT NAME]],[1]!ITEM_PRICE[#Headers],0)),"")</f>
        <v>ADDA FOOTWARE</v>
      </c>
      <c r="N23">
        <v>2</v>
      </c>
      <c r="O23">
        <f>SUMIF(STOCK_REPORT[ITEM CODE],CURRENT[[#This Row],[ITEM CODE]],STOCK_REPORT[QUANTITY])-CURRENT[[#This Row],[PURCHASED Q]]</f>
        <v>463</v>
      </c>
      <c r="P23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24" spans="3:16" x14ac:dyDescent="0.3">
      <c r="C24" s="33">
        <v>44774</v>
      </c>
      <c r="D24" t="s">
        <v>94</v>
      </c>
      <c r="E24" t="str">
        <f>INDEX([1]!ITEM_PRICE[#All],MATCH(STOCK_REPORT[[#This Row],[ITEM CODE]],[1]!ITEM_PRICE[ITEM CODE],0)+1,MATCH(STOCK_REPORT[[#Headers],[PRODUCT NAME]],[1]!ITEM_PRICE[#Headers],0))</f>
        <v>OPPO MOBILE</v>
      </c>
      <c r="F24" t="str">
        <f>INDEX([1]!ITEM_PRICE[#All],MATCH(STOCK_REPORT[[#This Row],[PRODUCT NAME]],[1]!ITEM_PRICE[PRODUCT NAME],0)+1,MATCH(STOCK_REPORT[[#Headers],[CATEGORY]],[1]!ITEM_PRICE[#Headers],0))</f>
        <v>ELECTRONICS</v>
      </c>
      <c r="G24" s="18">
        <f>INDEX([1]!ITEM_PRICE[#All],MATCH(STOCK_REPORT[[#This Row],[CATEGORY]],[1]!ITEM_PRICE[CATEGORY],0)+1,MATCH(STOCK_REPORT[[#Headers],[GST RATE]],[1]!ITEM_PRICE[#Headers],0))</f>
        <v>0.1</v>
      </c>
      <c r="H24" s="31">
        <f>INDEX([1]!ITEM_PRICE[#All],MATCH(STOCK_REPORT[[#This Row],[GST RATE]],[1]!ITEM_PRICE[GST RATE],0)+1,MATCH(STOCK_REPORT[[#Headers],[PRICE]],[1]!ITEM_PRICE[#Headers],0))</f>
        <v>12000</v>
      </c>
      <c r="I24">
        <v>45</v>
      </c>
      <c r="L24" t="s">
        <v>106</v>
      </c>
      <c r="M24" t="str">
        <f>IFERROR(INDEX([1]!ITEM_PRICE[#All],MATCH(CURRENT[[#This Row],[ITEM CODE]],[1]!ITEM_PRICE[ITEM CODE],0)+1,MATCH(CURRENT[[#Headers],[PRODUCT NAME]],[1]!ITEM_PRICE[#Headers],0)),"")</f>
        <v>INNER WEAR</v>
      </c>
      <c r="N24">
        <v>15</v>
      </c>
      <c r="O24">
        <f>SUMIF(STOCK_REPORT[ITEM CODE],CURRENT[[#This Row],[ITEM CODE]],STOCK_REPORT[QUANTITY])-CURRENT[[#This Row],[PURCHASED Q]]</f>
        <v>1985</v>
      </c>
      <c r="P24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25" spans="3:16" x14ac:dyDescent="0.3">
      <c r="C25" s="33">
        <v>44804</v>
      </c>
      <c r="D25" t="s">
        <v>96</v>
      </c>
      <c r="E25" t="str">
        <f>INDEX([1]!ITEM_PRICE[#All],MATCH(STOCK_REPORT[[#This Row],[ITEM CODE]],[1]!ITEM_PRICE[ITEM CODE],0)+1,MATCH(STOCK_REPORT[[#Headers],[PRODUCT NAME]],[1]!ITEM_PRICE[#Headers],0))</f>
        <v>MAC BOOK PRO</v>
      </c>
      <c r="F25" t="str">
        <f>INDEX([1]!ITEM_PRICE[#All],MATCH(STOCK_REPORT[[#This Row],[PRODUCT NAME]],[1]!ITEM_PRICE[PRODUCT NAME],0)+1,MATCH(STOCK_REPORT[[#Headers],[CATEGORY]],[1]!ITEM_PRICE[#Headers],0))</f>
        <v>ELECTRONICS</v>
      </c>
      <c r="G25" s="18">
        <f>INDEX([1]!ITEM_PRICE[#All],MATCH(STOCK_REPORT[[#This Row],[CATEGORY]],[1]!ITEM_PRICE[CATEGORY],0)+1,MATCH(STOCK_REPORT[[#Headers],[GST RATE]],[1]!ITEM_PRICE[#Headers],0))</f>
        <v>0.1</v>
      </c>
      <c r="H25" s="31">
        <f>INDEX([1]!ITEM_PRICE[#All],MATCH(STOCK_REPORT[[#This Row],[GST RATE]],[1]!ITEM_PRICE[GST RATE],0)+1,MATCH(STOCK_REPORT[[#Headers],[PRICE]],[1]!ITEM_PRICE[#Headers],0))</f>
        <v>12000</v>
      </c>
      <c r="I25">
        <v>20</v>
      </c>
      <c r="L25" t="s">
        <v>107</v>
      </c>
      <c r="M25" t="str">
        <f>IFERROR(INDEX([1]!ITEM_PRICE[#All],MATCH(CURRENT[[#This Row],[ITEM CODE]],[1]!ITEM_PRICE[ITEM CODE],0)+1,MATCH(CURRENT[[#Headers],[PRODUCT NAME]],[1]!ITEM_PRICE[#Headers],0)),"")</f>
        <v>GTT HEADSET</v>
      </c>
      <c r="N25">
        <v>12</v>
      </c>
      <c r="O25">
        <f>SUMIF(STOCK_REPORT[ITEM CODE],CURRENT[[#This Row],[ITEM CODE]],STOCK_REPORT[QUANTITY])-CURRENT[[#This Row],[PURCHASED Q]]</f>
        <v>63</v>
      </c>
      <c r="P25" t="str">
        <f>IFERROR(IF(CURRENT[[#This Row],[QUANTITY]]&gt;INDEX([1]!ITEM_PRICE[#All],MATCH(CURRENT[[#This Row],[ITEM CODE]],[1]!ITEM_PRICE[[#All],[ITEM CODE]],0),6),"AVAILABLE",IF(CURRENT[[#This Row],[QUANTITY]]&lt;1,"OUT OF STOCK","RE-ORDER")),"")</f>
        <v>AVAILABLE</v>
      </c>
    </row>
    <row r="26" spans="3:16" x14ac:dyDescent="0.3">
      <c r="C26" s="33">
        <f ca="1">NOW()</f>
        <v>45615.471119907408</v>
      </c>
      <c r="D26" t="s">
        <v>79</v>
      </c>
      <c r="E26" t="str">
        <f>INDEX([1]!ITEM_PRICE[#All],MATCH(STOCK_REPORT[[#This Row],[ITEM CODE]],[1]!ITEM_PRICE[ITEM CODE],0)+1,MATCH(STOCK_REPORT[[#Headers],[PRODUCT NAME]],[1]!ITEM_PRICE[#Headers],0))</f>
        <v>PEN</v>
      </c>
      <c r="F26" t="str">
        <f>INDEX([1]!ITEM_PRICE[#All],MATCH(STOCK_REPORT[[#This Row],[PRODUCT NAME]],[1]!ITEM_PRICE[PRODUCT NAME],0)+1,MATCH(STOCK_REPORT[[#Headers],[CATEGORY]],[1]!ITEM_PRICE[#Headers],0))</f>
        <v>STATIONARY</v>
      </c>
      <c r="G26" s="18">
        <f>INDEX([1]!ITEM_PRICE[#All],MATCH(STOCK_REPORT[[#This Row],[CATEGORY]],[1]!ITEM_PRICE[CATEGORY],0)+1,MATCH(STOCK_REPORT[[#Headers],[GST RATE]],[1]!ITEM_PRICE[#Headers],0))</f>
        <v>0.01</v>
      </c>
      <c r="H26" s="31">
        <f>INDEX([1]!ITEM_PRICE[#All],MATCH(STOCK_REPORT[[#This Row],[GST RATE]],[1]!ITEM_PRICE[GST RATE],0)+1,MATCH(STOCK_REPORT[[#Headers],[PRICE]],[1]!ITEM_PRICE[#Headers],0))</f>
        <v>10</v>
      </c>
      <c r="I26">
        <v>200</v>
      </c>
      <c r="L26" t="s">
        <v>108</v>
      </c>
      <c r="M26" t="str">
        <f>IFERROR(INDEX([1]!ITEM_PRICE[#All],MATCH(CURRENT[[#This Row],[ITEM CODE]],[1]!ITEM_PRICE[ITEM CODE],0)+1,MATCH(CURRENT[[#Headers],[PRODUCT NAME]],[1]!ITEM_PRICE[#Headers],0)),"")</f>
        <v/>
      </c>
      <c r="N26">
        <v>0</v>
      </c>
      <c r="O26">
        <f>SUMIF(STOCK_REPORT[ITEM CODE],CURRENT[[#This Row],[ITEM CODE]],STOCK_REPORT[QUANTITY])-CURRENT[[#This Row],[PURCHASED Q]]</f>
        <v>0</v>
      </c>
      <c r="P26" t="str">
        <f>IFERROR(IF(CURRENT[[#This Row],[QUANTITY]]&gt;INDEX([1]!ITEM_PRICE[#All],MATCH(CURRENT[[#This Row],[ITEM CODE]],[1]!ITEM_PRICE[[#All],[ITEM CODE]],0),6),"AVAILABLE",IF(CURRENT[[#This Row],[QUANTITY]]&lt;1,"OUT OF STOCK","RE-ORDER")),"")</f>
        <v/>
      </c>
    </row>
    <row r="27" spans="3:16" x14ac:dyDescent="0.3">
      <c r="C27" s="30">
        <v>44809</v>
      </c>
      <c r="D27" t="s">
        <v>102</v>
      </c>
      <c r="E27" t="str">
        <f>INDEX([1]!ITEM_PRICE[#All],MATCH(STOCK_REPORT[[#This Row],[ITEM CODE]],[1]!ITEM_PRICE[ITEM CODE],0)+1,MATCH(STOCK_REPORT[[#Headers],[PRODUCT NAME]],[1]!ITEM_PRICE[#Headers],0))</f>
        <v>SHARPNER</v>
      </c>
      <c r="F27" t="str">
        <f>INDEX([1]!ITEM_PRICE[#All],MATCH(STOCK_REPORT[[#This Row],[PRODUCT NAME]],[1]!ITEM_PRICE[PRODUCT NAME],0)+1,MATCH(STOCK_REPORT[[#Headers],[CATEGORY]],[1]!ITEM_PRICE[#Headers],0))</f>
        <v>STATIONARY</v>
      </c>
      <c r="G27">
        <f>INDEX([1]!ITEM_PRICE[#All],MATCH(STOCK_REPORT[[#This Row],[CATEGORY]],[1]!ITEM_PRICE[CATEGORY],0)+1,MATCH(STOCK_REPORT[[#Headers],[GST RATE]],[1]!ITEM_PRICE[#Headers],0))</f>
        <v>0.01</v>
      </c>
      <c r="H27">
        <f>INDEX([1]!ITEM_PRICE[#All],MATCH(STOCK_REPORT[[#This Row],[GST RATE]],[1]!ITEM_PRICE[GST RATE],0)+1,MATCH(STOCK_REPORT[[#Headers],[PRICE]],[1]!ITEM_PRICE[#Headers],0))</f>
        <v>10</v>
      </c>
      <c r="I27">
        <v>45</v>
      </c>
      <c r="L27" t="s">
        <v>109</v>
      </c>
      <c r="M27" t="str">
        <f>IFERROR(INDEX([1]!ITEM_PRICE[#All],MATCH(CURRENT[[#This Row],[ITEM CODE]],[1]!ITEM_PRICE[ITEM CODE],0)+1,MATCH(CURRENT[[#Headers],[PRODUCT NAME]],[1]!ITEM_PRICE[#Headers],0)),"")</f>
        <v/>
      </c>
      <c r="N27">
        <v>0</v>
      </c>
      <c r="O27">
        <f>SUMIF(STOCK_REPORT[ITEM CODE],CURRENT[[#This Row],[ITEM CODE]],STOCK_REPORT[QUANTITY])-CURRENT[[#This Row],[PURCHASED Q]]</f>
        <v>0</v>
      </c>
      <c r="P27" t="str">
        <f>IFERROR(IF(CURRENT[[#This Row],[QUANTITY]]&gt;INDEX([1]!ITEM_PRICE[#All],MATCH(CURRENT[[#This Row],[ITEM CODE]],[1]!ITEM_PRICE[[#All],[ITEM CODE]],0),6),"AVAILABLE",IF(CURRENT[[#This Row],[QUANTITY]]&lt;1,"OUT OF STOCK","RE-ORDER")),"")</f>
        <v/>
      </c>
    </row>
    <row r="28" spans="3:16" x14ac:dyDescent="0.3">
      <c r="C28" s="30">
        <v>44810</v>
      </c>
      <c r="D28" t="s">
        <v>103</v>
      </c>
      <c r="E28" t="str">
        <f>INDEX([1]!ITEM_PRICE[#All],MATCH(STOCK_REPORT[[#This Row],[ITEM CODE]],[1]!ITEM_PRICE[ITEM CODE],0)+1,MATCH(STOCK_REPORT[[#Headers],[PRODUCT NAME]],[1]!ITEM_PRICE[#Headers],0))</f>
        <v>ERASER</v>
      </c>
      <c r="F28" t="str">
        <f>INDEX([1]!ITEM_PRICE[#All],MATCH(STOCK_REPORT[[#This Row],[PRODUCT NAME]],[1]!ITEM_PRICE[PRODUCT NAME],0)+1,MATCH(STOCK_REPORT[[#Headers],[CATEGORY]],[1]!ITEM_PRICE[#Headers],0))</f>
        <v>STATIONARY</v>
      </c>
      <c r="G28">
        <f>INDEX([1]!ITEM_PRICE[#All],MATCH(STOCK_REPORT[[#This Row],[CATEGORY]],[1]!ITEM_PRICE[CATEGORY],0)+1,MATCH(STOCK_REPORT[[#Headers],[GST RATE]],[1]!ITEM_PRICE[#Headers],0))</f>
        <v>0.01</v>
      </c>
      <c r="H28">
        <f>INDEX([1]!ITEM_PRICE[#All],MATCH(STOCK_REPORT[[#This Row],[GST RATE]],[1]!ITEM_PRICE[GST RATE],0)+1,MATCH(STOCK_REPORT[[#Headers],[PRICE]],[1]!ITEM_PRICE[#Headers],0))</f>
        <v>10</v>
      </c>
      <c r="I28">
        <v>45</v>
      </c>
      <c r="L28" t="s">
        <v>110</v>
      </c>
      <c r="M28" t="str">
        <f>IFERROR(INDEX([1]!ITEM_PRICE[#All],MATCH(CURRENT[[#This Row],[ITEM CODE]],[1]!ITEM_PRICE[ITEM CODE],0)+1,MATCH(CURRENT[[#Headers],[PRODUCT NAME]],[1]!ITEM_PRICE[#Headers],0)),"")</f>
        <v/>
      </c>
      <c r="N28">
        <v>0</v>
      </c>
      <c r="O28">
        <f>SUMIF(STOCK_REPORT[ITEM CODE],CURRENT[[#This Row],[ITEM CODE]],STOCK_REPORT[QUANTITY])-CURRENT[[#This Row],[PURCHASED Q]]</f>
        <v>0</v>
      </c>
      <c r="P28" t="str">
        <f>IFERROR(IF(CURRENT[[#This Row],[QUANTITY]]&gt;INDEX([1]!ITEM_PRICE[#All],MATCH(CURRENT[[#This Row],[ITEM CODE]],[1]!ITEM_PRICE[[#All],[ITEM CODE]],0),6),"AVAILABLE",IF(CURRENT[[#This Row],[QUANTITY]]&lt;1,"OUT OF STOCK","RE-ORDER")),"")</f>
        <v/>
      </c>
    </row>
    <row r="29" spans="3:16" x14ac:dyDescent="0.3">
      <c r="C29" s="30">
        <v>44811</v>
      </c>
      <c r="D29" t="s">
        <v>104</v>
      </c>
      <c r="E29" t="str">
        <f>INDEX([1]!ITEM_PRICE[#All],MATCH(STOCK_REPORT[[#This Row],[ITEM CODE]],[1]!ITEM_PRICE[ITEM CODE],0)+1,MATCH(STOCK_REPORT[[#Headers],[PRODUCT NAME]],[1]!ITEM_PRICE[#Headers],0))</f>
        <v>SHAVARMA</v>
      </c>
      <c r="F29" t="str">
        <f>INDEX([1]!ITEM_PRICE[#All],MATCH(STOCK_REPORT[[#This Row],[PRODUCT NAME]],[1]!ITEM_PRICE[PRODUCT NAME],0)+1,MATCH(STOCK_REPORT[[#Headers],[CATEGORY]],[1]!ITEM_PRICE[#Headers],0))</f>
        <v>FOODS</v>
      </c>
      <c r="G29">
        <f>INDEX([1]!ITEM_PRICE[#All],MATCH(STOCK_REPORT[[#This Row],[CATEGORY]],[1]!ITEM_PRICE[CATEGORY],0)+1,MATCH(STOCK_REPORT[[#Headers],[GST RATE]],[1]!ITEM_PRICE[#Headers],0))</f>
        <v>0.05</v>
      </c>
      <c r="H29">
        <f>INDEX([1]!ITEM_PRICE[#All],MATCH(STOCK_REPORT[[#This Row],[GST RATE]],[1]!ITEM_PRICE[GST RATE],0)+1,MATCH(STOCK_REPORT[[#Headers],[PRICE]],[1]!ITEM_PRICE[#Headers],0))</f>
        <v>50</v>
      </c>
      <c r="I29">
        <v>78</v>
      </c>
      <c r="L29" t="s">
        <v>111</v>
      </c>
      <c r="M29" t="str">
        <f>IFERROR(INDEX([1]!ITEM_PRICE[#All],MATCH(CURRENT[[#This Row],[ITEM CODE]],[1]!ITEM_PRICE[ITEM CODE],0)+1,MATCH(CURRENT[[#Headers],[PRODUCT NAME]],[1]!ITEM_PRICE[#Headers],0)),"")</f>
        <v/>
      </c>
      <c r="N29">
        <v>0</v>
      </c>
      <c r="O29">
        <f>SUMIF(STOCK_REPORT[ITEM CODE],CURRENT[[#This Row],[ITEM CODE]],STOCK_REPORT[QUANTITY])-CURRENT[[#This Row],[PURCHASED Q]]</f>
        <v>0</v>
      </c>
      <c r="P29" t="str">
        <f>IFERROR(IF(CURRENT[[#This Row],[QUANTITY]]&gt;INDEX([1]!ITEM_PRICE[#All],MATCH(CURRENT[[#This Row],[ITEM CODE]],[1]!ITEM_PRICE[[#All],[ITEM CODE]],0),6),"AVAILABLE",IF(CURRENT[[#This Row],[QUANTITY]]&lt;1,"OUT OF STOCK","RE-ORDER")),"")</f>
        <v/>
      </c>
    </row>
    <row r="30" spans="3:16" x14ac:dyDescent="0.3">
      <c r="C30" s="30">
        <v>44812</v>
      </c>
      <c r="D30" t="s">
        <v>105</v>
      </c>
      <c r="E30" t="str">
        <f>INDEX([1]!ITEM_PRICE[#All],MATCH(STOCK_REPORT[[#This Row],[ITEM CODE]],[1]!ITEM_PRICE[ITEM CODE],0)+1,MATCH(STOCK_REPORT[[#Headers],[PRODUCT NAME]],[1]!ITEM_PRICE[#Headers],0))</f>
        <v>ADDA FOOTWARE</v>
      </c>
      <c r="F30" t="str">
        <f>INDEX([1]!ITEM_PRICE[#All],MATCH(STOCK_REPORT[[#This Row],[PRODUCT NAME]],[1]!ITEM_PRICE[PRODUCT NAME],0)+1,MATCH(STOCK_REPORT[[#Headers],[CATEGORY]],[1]!ITEM_PRICE[#Headers],0))</f>
        <v>FOOTWEARS</v>
      </c>
      <c r="G30">
        <f>INDEX([1]!ITEM_PRICE[#All],MATCH(STOCK_REPORT[[#This Row],[CATEGORY]],[1]!ITEM_PRICE[CATEGORY],0)+1,MATCH(STOCK_REPORT[[#Headers],[GST RATE]],[1]!ITEM_PRICE[#Headers],0))</f>
        <v>0.14000000000000001</v>
      </c>
      <c r="H30">
        <f>INDEX([1]!ITEM_PRICE[#All],MATCH(STOCK_REPORT[[#This Row],[GST RATE]],[1]!ITEM_PRICE[GST RATE],0)+1,MATCH(STOCK_REPORT[[#Headers],[PRICE]],[1]!ITEM_PRICE[#Headers],0))</f>
        <v>5600</v>
      </c>
      <c r="I30">
        <v>465</v>
      </c>
      <c r="L30" t="s">
        <v>112</v>
      </c>
      <c r="M30" t="str">
        <f>IFERROR(INDEX([1]!ITEM_PRICE[#All],MATCH(CURRENT[[#This Row],[ITEM CODE]],[1]!ITEM_PRICE[ITEM CODE],0)+1,MATCH(CURRENT[[#Headers],[PRODUCT NAME]],[1]!ITEM_PRICE[#Headers],0)),"")</f>
        <v/>
      </c>
      <c r="N30">
        <v>0</v>
      </c>
      <c r="O30">
        <f>SUMIF(STOCK_REPORT[ITEM CODE],CURRENT[[#This Row],[ITEM CODE]],STOCK_REPORT[QUANTITY])-CURRENT[[#This Row],[PURCHASED Q]]</f>
        <v>0</v>
      </c>
      <c r="P30" t="str">
        <f>IFERROR(IF(CURRENT[[#This Row],[QUANTITY]]&gt;INDEX([1]!ITEM_PRICE[#All],MATCH(CURRENT[[#This Row],[ITEM CODE]],[1]!ITEM_PRICE[[#All],[ITEM CODE]],0),6),"AVAILABLE",IF(CURRENT[[#This Row],[QUANTITY]]&lt;1,"OUT OF STOCK","RE-ORDER")),"")</f>
        <v/>
      </c>
    </row>
    <row r="31" spans="3:16" x14ac:dyDescent="0.3">
      <c r="C31" s="30">
        <v>44813</v>
      </c>
      <c r="D31" t="s">
        <v>106</v>
      </c>
      <c r="E31" t="str">
        <f>INDEX([1]!ITEM_PRICE[#All],MATCH(STOCK_REPORT[[#This Row],[ITEM CODE]],[1]!ITEM_PRICE[ITEM CODE],0)+1,MATCH(STOCK_REPORT[[#Headers],[PRODUCT NAME]],[1]!ITEM_PRICE[#Headers],0))</f>
        <v>INNER WEAR</v>
      </c>
      <c r="F31" t="str">
        <f>INDEX([1]!ITEM_PRICE[#All],MATCH(STOCK_REPORT[[#This Row],[PRODUCT NAME]],[1]!ITEM_PRICE[PRODUCT NAME],0)+1,MATCH(STOCK_REPORT[[#Headers],[CATEGORY]],[1]!ITEM_PRICE[#Headers],0))</f>
        <v>WEARINGS</v>
      </c>
      <c r="G31">
        <f>INDEX([1]!ITEM_PRICE[#All],MATCH(STOCK_REPORT[[#This Row],[CATEGORY]],[1]!ITEM_PRICE[CATEGORY],0)+1,MATCH(STOCK_REPORT[[#Headers],[GST RATE]],[1]!ITEM_PRICE[#Headers],0))</f>
        <v>0.09</v>
      </c>
      <c r="H31">
        <f>INDEX([1]!ITEM_PRICE[#All],MATCH(STOCK_REPORT[[#This Row],[GST RATE]],[1]!ITEM_PRICE[GST RATE],0)+1,MATCH(STOCK_REPORT[[#Headers],[PRICE]],[1]!ITEM_PRICE[#Headers],0))</f>
        <v>1955</v>
      </c>
      <c r="I31">
        <v>2000</v>
      </c>
      <c r="L31" t="s">
        <v>113</v>
      </c>
      <c r="M31" t="str">
        <f>IFERROR(INDEX([1]!ITEM_PRICE[#All],MATCH(CURRENT[[#This Row],[ITEM CODE]],[1]!ITEM_PRICE[ITEM CODE],0)+1,MATCH(CURRENT[[#Headers],[PRODUCT NAME]],[1]!ITEM_PRICE[#Headers],0)),"")</f>
        <v/>
      </c>
      <c r="N31">
        <v>0</v>
      </c>
      <c r="O31">
        <f>SUMIF(STOCK_REPORT[ITEM CODE],CURRENT[[#This Row],[ITEM CODE]],STOCK_REPORT[QUANTITY])-CURRENT[[#This Row],[PURCHASED Q]]</f>
        <v>0</v>
      </c>
      <c r="P31" t="str">
        <f>IFERROR(IF(CURRENT[[#This Row],[QUANTITY]]&gt;INDEX([1]!ITEM_PRICE[#All],MATCH(CURRENT[[#This Row],[ITEM CODE]],[1]!ITEM_PRICE[[#All],[ITEM CODE]],0),6),"AVAILABLE",IF(CURRENT[[#This Row],[QUANTITY]]&lt;1,"OUT OF STOCK","RE-ORDER")),"")</f>
        <v/>
      </c>
    </row>
    <row r="32" spans="3:16" x14ac:dyDescent="0.3">
      <c r="C32" s="30">
        <v>44814</v>
      </c>
      <c r="D32" t="s">
        <v>107</v>
      </c>
      <c r="E32" t="str">
        <f>INDEX([1]!ITEM_PRICE[#All],MATCH(STOCK_REPORT[[#This Row],[ITEM CODE]],[1]!ITEM_PRICE[ITEM CODE],0)+1,MATCH(STOCK_REPORT[[#Headers],[PRODUCT NAME]],[1]!ITEM_PRICE[#Headers],0))</f>
        <v>GTT HEADSET</v>
      </c>
      <c r="F32" t="str">
        <f>INDEX([1]!ITEM_PRICE[#All],MATCH(STOCK_REPORT[[#This Row],[PRODUCT NAME]],[1]!ITEM_PRICE[PRODUCT NAME],0)+1,MATCH(STOCK_REPORT[[#Headers],[CATEGORY]],[1]!ITEM_PRICE[#Headers],0))</f>
        <v>ELECTRONICS</v>
      </c>
      <c r="G32">
        <f>INDEX([1]!ITEM_PRICE[#All],MATCH(STOCK_REPORT[[#This Row],[CATEGORY]],[1]!ITEM_PRICE[CATEGORY],0)+1,MATCH(STOCK_REPORT[[#Headers],[GST RATE]],[1]!ITEM_PRICE[#Headers],0))</f>
        <v>0.1</v>
      </c>
      <c r="H32">
        <f>INDEX([1]!ITEM_PRICE[#All],MATCH(STOCK_REPORT[[#This Row],[GST RATE]],[1]!ITEM_PRICE[GST RATE],0)+1,MATCH(STOCK_REPORT[[#Headers],[PRICE]],[1]!ITEM_PRICE[#Headers],0))</f>
        <v>12000</v>
      </c>
      <c r="I32">
        <v>75</v>
      </c>
      <c r="L32" t="s">
        <v>114</v>
      </c>
      <c r="M32" t="str">
        <f>IFERROR(INDEX([1]!ITEM_PRICE[#All],MATCH(CURRENT[[#This Row],[ITEM CODE]],[1]!ITEM_PRICE[ITEM CODE],0)+1,MATCH(CURRENT[[#Headers],[PRODUCT NAME]],[1]!ITEM_PRICE[#Headers],0)),"")</f>
        <v/>
      </c>
      <c r="N32">
        <v>0</v>
      </c>
      <c r="O32">
        <f>SUMIF(STOCK_REPORT[ITEM CODE],CURRENT[[#This Row],[ITEM CODE]],STOCK_REPORT[QUANTITY])-CURRENT[[#This Row],[PURCHASED Q]]</f>
        <v>0</v>
      </c>
      <c r="P32" t="str">
        <f>IFERROR(IF(CURRENT[[#This Row],[QUANTITY]]&gt;INDEX([1]!ITEM_PRICE[#All],MATCH(CURRENT[[#This Row],[ITEM CODE]],[1]!ITEM_PRICE[[#All],[ITEM CODE]],0),6),"AVAILABLE",IF(CURRENT[[#This Row],[QUANTITY]]&lt;1,"OUT OF STOCK","RE-ORDER")),"")</f>
        <v/>
      </c>
    </row>
    <row r="33" spans="3:16" x14ac:dyDescent="0.3">
      <c r="C33" s="30"/>
      <c r="G33" s="18"/>
      <c r="H33" s="35"/>
      <c r="L33" t="s">
        <v>115</v>
      </c>
      <c r="M33" t="str">
        <f>IFERROR(INDEX([1]!ITEM_PRICE[#All],MATCH(CURRENT[[#This Row],[ITEM CODE]],[1]!ITEM_PRICE[ITEM CODE],0)+1,MATCH(CURRENT[[#Headers],[PRODUCT NAME]],[1]!ITEM_PRICE[#Headers],0)),"")</f>
        <v/>
      </c>
      <c r="N33">
        <v>0</v>
      </c>
      <c r="O33">
        <f>SUMIF(STOCK_REPORT[ITEM CODE],CURRENT[[#This Row],[ITEM CODE]],STOCK_REPORT[QUANTITY])-CURRENT[[#This Row],[PURCHASED Q]]</f>
        <v>0</v>
      </c>
      <c r="P33" t="str">
        <f>IFERROR(IF(CURRENT[[#This Row],[QUANTITY]]&gt;INDEX([1]!ITEM_PRICE[#All],MATCH(CURRENT[[#This Row],[ITEM CODE]],[1]!ITEM_PRICE[[#All],[ITEM CODE]],0),6),"AVAILABLE",IF(CURRENT[[#This Row],[QUANTITY]]&lt;1,"OUT OF STOCK","RE-ORDER")),"")</f>
        <v/>
      </c>
    </row>
    <row r="34" spans="3:16" x14ac:dyDescent="0.3">
      <c r="C34" s="30"/>
      <c r="G34" s="18"/>
      <c r="H34" s="35"/>
      <c r="L34" t="s">
        <v>116</v>
      </c>
      <c r="M34" t="str">
        <f>IFERROR(INDEX([1]!ITEM_PRICE[#All],MATCH(CURRENT[[#This Row],[ITEM CODE]],[1]!ITEM_PRICE[ITEM CODE],0)+1,MATCH(CURRENT[[#Headers],[PRODUCT NAME]],[1]!ITEM_PRICE[#Headers],0)),"")</f>
        <v/>
      </c>
      <c r="N34">
        <v>0</v>
      </c>
      <c r="O34">
        <f>SUMIF(STOCK_REPORT[ITEM CODE],CURRENT[[#This Row],[ITEM CODE]],STOCK_REPORT[QUANTITY])-CURRENT[[#This Row],[PURCHASED Q]]</f>
        <v>0</v>
      </c>
      <c r="P34" t="str">
        <f>IFERROR(IF(CURRENT[[#This Row],[QUANTITY]]&gt;INDEX([1]!ITEM_PRICE[#All],MATCH(CURRENT[[#This Row],[ITEM CODE]],[1]!ITEM_PRICE[[#All],[ITEM CODE]],0),6),"AVAILABLE",IF(CURRENT[[#This Row],[QUANTITY]]&lt;1,"OUT OF STOCK","RE-ORDER")),"")</f>
        <v/>
      </c>
    </row>
  </sheetData>
  <mergeCells count="2">
    <mergeCell ref="C4:I4"/>
    <mergeCell ref="L4:P4"/>
  </mergeCells>
  <dataValidations count="1">
    <dataValidation type="list" allowBlank="1" showInputMessage="1" showErrorMessage="1" sqref="F7:F20" xr:uid="{161174DB-FA1A-41E9-A33C-8C639203BB58}">
      <formula1>CATEGORIES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C507-F566-464C-9289-1E6C637DB877}">
  <sheetPr codeName="Sheet3"/>
  <dimension ref="A1:J26"/>
  <sheetViews>
    <sheetView tabSelected="1" workbookViewId="0">
      <selection activeCell="H3" sqref="H3"/>
    </sheetView>
  </sheetViews>
  <sheetFormatPr defaultRowHeight="14.4" x14ac:dyDescent="0.3"/>
  <cols>
    <col min="1" max="1" width="24" style="2" customWidth="1"/>
    <col min="3" max="3" width="14.44140625" customWidth="1"/>
    <col min="4" max="4" width="17.33203125" bestFit="1" customWidth="1"/>
    <col min="5" max="5" width="13.44140625" customWidth="1"/>
    <col min="6" max="6" width="11.21875" bestFit="1" customWidth="1"/>
    <col min="7" max="7" width="10.77734375" customWidth="1"/>
    <col min="8" max="8" width="16.5546875" customWidth="1"/>
    <col min="10" max="10" width="24.77734375" customWidth="1"/>
    <col min="12" max="12" width="16.44140625" customWidth="1"/>
    <col min="13" max="13" width="18" customWidth="1"/>
  </cols>
  <sheetData>
    <row r="1" spans="3:10" s="2" customFormat="1" ht="31.8" customHeight="1" x14ac:dyDescent="0.3"/>
    <row r="4" spans="3:10" ht="32.4" customHeight="1" x14ac:dyDescent="0.5">
      <c r="C4" s="75" t="s">
        <v>46</v>
      </c>
      <c r="D4" s="75"/>
      <c r="E4" s="75"/>
      <c r="F4" s="75"/>
      <c r="G4" s="75"/>
      <c r="H4" s="75"/>
      <c r="J4" s="26" t="s">
        <v>47</v>
      </c>
    </row>
    <row r="5" spans="3:10" x14ac:dyDescent="0.3">
      <c r="C5" t="s">
        <v>48</v>
      </c>
      <c r="D5" t="s">
        <v>49</v>
      </c>
      <c r="E5" t="s">
        <v>50</v>
      </c>
      <c r="F5" s="18" t="s">
        <v>51</v>
      </c>
      <c r="G5" s="19" t="s">
        <v>39</v>
      </c>
      <c r="H5" s="19" t="s">
        <v>52</v>
      </c>
      <c r="J5" s="20" t="s">
        <v>47</v>
      </c>
    </row>
    <row r="6" spans="3:10" x14ac:dyDescent="0.3">
      <c r="C6" t="str">
        <f t="shared" ref="C6:C25" si="0">"LMP0"&amp;ROW(C6)-4</f>
        <v>LMP02</v>
      </c>
      <c r="D6" t="s">
        <v>53</v>
      </c>
      <c r="E6" t="s">
        <v>54</v>
      </c>
      <c r="F6" s="18">
        <v>0.08</v>
      </c>
      <c r="G6" s="19">
        <v>10</v>
      </c>
      <c r="H6" s="19">
        <v>20</v>
      </c>
      <c r="J6" t="s">
        <v>54</v>
      </c>
    </row>
    <row r="7" spans="3:10" x14ac:dyDescent="0.3">
      <c r="C7" t="str">
        <f t="shared" si="0"/>
        <v>LMP03</v>
      </c>
      <c r="D7" t="s">
        <v>55</v>
      </c>
      <c r="E7" t="s">
        <v>56</v>
      </c>
      <c r="F7" s="18">
        <v>0.05</v>
      </c>
      <c r="G7" s="19">
        <v>50</v>
      </c>
      <c r="H7" s="19">
        <v>20</v>
      </c>
      <c r="J7" t="s">
        <v>57</v>
      </c>
    </row>
    <row r="8" spans="3:10" x14ac:dyDescent="0.3">
      <c r="C8" t="str">
        <f t="shared" si="0"/>
        <v>LMP04</v>
      </c>
      <c r="D8" t="s">
        <v>58</v>
      </c>
      <c r="E8" t="s">
        <v>59</v>
      </c>
      <c r="F8" s="18">
        <v>0.09</v>
      </c>
      <c r="G8" s="19">
        <v>1955</v>
      </c>
      <c r="H8" s="19">
        <v>20</v>
      </c>
      <c r="J8" t="s">
        <v>56</v>
      </c>
    </row>
    <row r="9" spans="3:10" x14ac:dyDescent="0.3">
      <c r="C9" t="str">
        <f t="shared" si="0"/>
        <v>LMP05</v>
      </c>
      <c r="D9" t="s">
        <v>60</v>
      </c>
      <c r="E9" t="s">
        <v>61</v>
      </c>
      <c r="F9" s="18">
        <v>0.01</v>
      </c>
      <c r="G9" s="19">
        <v>10</v>
      </c>
      <c r="H9" s="19">
        <v>20</v>
      </c>
      <c r="J9" t="s">
        <v>62</v>
      </c>
    </row>
    <row r="10" spans="3:10" x14ac:dyDescent="0.3">
      <c r="C10" t="str">
        <f t="shared" si="0"/>
        <v>LMP06</v>
      </c>
      <c r="D10" t="s">
        <v>63</v>
      </c>
      <c r="E10" t="s">
        <v>61</v>
      </c>
      <c r="F10" s="18">
        <v>0.02</v>
      </c>
      <c r="G10" s="19">
        <v>10</v>
      </c>
      <c r="H10" s="19">
        <v>20</v>
      </c>
      <c r="J10" t="s">
        <v>61</v>
      </c>
    </row>
    <row r="11" spans="3:10" x14ac:dyDescent="0.3">
      <c r="C11" t="str">
        <f t="shared" si="0"/>
        <v>LMP07</v>
      </c>
      <c r="D11" t="s">
        <v>64</v>
      </c>
      <c r="E11" t="s">
        <v>61</v>
      </c>
      <c r="F11" s="18">
        <v>0.02</v>
      </c>
      <c r="G11" s="19">
        <v>300</v>
      </c>
      <c r="H11" s="19">
        <v>20</v>
      </c>
      <c r="J11" t="s">
        <v>59</v>
      </c>
    </row>
    <row r="12" spans="3:10" x14ac:dyDescent="0.3">
      <c r="C12" t="str">
        <f t="shared" si="0"/>
        <v>LMP08</v>
      </c>
      <c r="D12" t="s">
        <v>65</v>
      </c>
      <c r="E12" t="s">
        <v>57</v>
      </c>
      <c r="F12" s="18">
        <v>0.1</v>
      </c>
      <c r="G12" s="19">
        <v>12000</v>
      </c>
      <c r="H12" s="19">
        <v>20</v>
      </c>
    </row>
    <row r="13" spans="3:10" x14ac:dyDescent="0.3">
      <c r="C13" t="str">
        <f t="shared" si="0"/>
        <v>LMP09</v>
      </c>
      <c r="D13" t="s">
        <v>66</v>
      </c>
      <c r="E13" t="s">
        <v>57</v>
      </c>
      <c r="F13" s="18">
        <v>0.2</v>
      </c>
      <c r="G13" s="19">
        <v>105200</v>
      </c>
      <c r="H13" s="19">
        <v>20</v>
      </c>
    </row>
    <row r="14" spans="3:10" x14ac:dyDescent="0.3">
      <c r="C14" t="str">
        <f t="shared" si="0"/>
        <v>LMP010</v>
      </c>
      <c r="D14" t="s">
        <v>67</v>
      </c>
      <c r="E14" t="s">
        <v>57</v>
      </c>
      <c r="F14" s="18">
        <v>0.2</v>
      </c>
      <c r="G14" s="19">
        <v>210000</v>
      </c>
      <c r="H14" s="19">
        <v>20</v>
      </c>
    </row>
    <row r="15" spans="3:10" x14ac:dyDescent="0.3">
      <c r="C15" t="str">
        <f t="shared" si="0"/>
        <v>LMP011</v>
      </c>
      <c r="D15" t="s">
        <v>68</v>
      </c>
      <c r="E15" t="s">
        <v>57</v>
      </c>
      <c r="F15" s="18">
        <v>0.21</v>
      </c>
      <c r="G15" s="19">
        <v>56000</v>
      </c>
      <c r="H15" s="19">
        <v>25</v>
      </c>
    </row>
    <row r="16" spans="3:10" x14ac:dyDescent="0.3">
      <c r="C16" t="str">
        <f t="shared" si="0"/>
        <v>LMP012</v>
      </c>
      <c r="D16" t="s">
        <v>69</v>
      </c>
      <c r="E16" t="s">
        <v>57</v>
      </c>
      <c r="F16" s="18">
        <v>0.23</v>
      </c>
      <c r="G16" s="19">
        <v>65999</v>
      </c>
      <c r="H16" s="19">
        <v>25</v>
      </c>
      <c r="J16" s="21"/>
    </row>
    <row r="17" spans="3:8" x14ac:dyDescent="0.3">
      <c r="C17" t="str">
        <f t="shared" si="0"/>
        <v>LMP013</v>
      </c>
      <c r="D17" t="s">
        <v>70</v>
      </c>
      <c r="E17" t="s">
        <v>57</v>
      </c>
      <c r="F17" s="18">
        <v>0.25</v>
      </c>
      <c r="G17" s="19">
        <v>66999</v>
      </c>
      <c r="H17" s="19">
        <v>25</v>
      </c>
    </row>
    <row r="18" spans="3:8" x14ac:dyDescent="0.3">
      <c r="C18" t="str">
        <f t="shared" si="0"/>
        <v>LMP014</v>
      </c>
      <c r="D18" t="s">
        <v>71</v>
      </c>
      <c r="E18" t="s">
        <v>62</v>
      </c>
      <c r="F18" s="18">
        <v>0.14000000000000001</v>
      </c>
      <c r="G18" s="19">
        <v>5600</v>
      </c>
      <c r="H18" s="19">
        <v>25</v>
      </c>
    </row>
    <row r="19" spans="3:8" x14ac:dyDescent="0.3">
      <c r="C19" t="str">
        <f t="shared" si="0"/>
        <v>LMP015</v>
      </c>
      <c r="D19" t="s">
        <v>72</v>
      </c>
      <c r="E19" t="s">
        <v>62</v>
      </c>
      <c r="F19" s="18">
        <v>0.1</v>
      </c>
      <c r="G19" s="19">
        <v>4560</v>
      </c>
      <c r="H19" s="19">
        <v>25</v>
      </c>
    </row>
    <row r="20" spans="3:8" x14ac:dyDescent="0.3">
      <c r="C20" t="str">
        <f t="shared" si="0"/>
        <v>LMP016</v>
      </c>
      <c r="D20" t="s">
        <v>73</v>
      </c>
      <c r="E20" t="s">
        <v>61</v>
      </c>
      <c r="F20" s="18">
        <v>0.04</v>
      </c>
      <c r="G20" s="19">
        <v>20</v>
      </c>
      <c r="H20" s="19">
        <v>25</v>
      </c>
    </row>
    <row r="21" spans="3:8" x14ac:dyDescent="0.3">
      <c r="C21" t="str">
        <f t="shared" si="0"/>
        <v>LMP017</v>
      </c>
      <c r="D21" s="22" t="s">
        <v>74</v>
      </c>
      <c r="E21" s="22" t="s">
        <v>61</v>
      </c>
      <c r="F21" s="23">
        <v>0.03</v>
      </c>
      <c r="G21" s="24">
        <v>20</v>
      </c>
      <c r="H21" s="24">
        <v>30</v>
      </c>
    </row>
    <row r="22" spans="3:8" x14ac:dyDescent="0.3">
      <c r="C22" t="str">
        <f t="shared" si="0"/>
        <v>LMP018</v>
      </c>
      <c r="D22" s="22" t="s">
        <v>75</v>
      </c>
      <c r="E22" s="22" t="s">
        <v>56</v>
      </c>
      <c r="F22" s="23">
        <v>0.2</v>
      </c>
      <c r="G22" s="24">
        <v>100</v>
      </c>
      <c r="H22" s="24">
        <v>30</v>
      </c>
    </row>
    <row r="23" spans="3:8" x14ac:dyDescent="0.3">
      <c r="C23" t="str">
        <f t="shared" si="0"/>
        <v>LMP019</v>
      </c>
      <c r="D23" t="s">
        <v>76</v>
      </c>
      <c r="E23" t="s">
        <v>62</v>
      </c>
      <c r="F23" s="18">
        <v>0.02</v>
      </c>
      <c r="G23" s="25">
        <v>90</v>
      </c>
      <c r="H23" s="24">
        <v>30</v>
      </c>
    </row>
    <row r="24" spans="3:8" x14ac:dyDescent="0.3">
      <c r="C24" t="str">
        <f t="shared" si="0"/>
        <v>LMP020</v>
      </c>
      <c r="D24" t="s">
        <v>77</v>
      </c>
      <c r="E24" t="s">
        <v>59</v>
      </c>
      <c r="F24" s="18">
        <v>0.02</v>
      </c>
      <c r="G24" s="25">
        <v>100000</v>
      </c>
      <c r="H24" s="24">
        <v>30</v>
      </c>
    </row>
    <row r="25" spans="3:8" x14ac:dyDescent="0.3">
      <c r="C25" t="str">
        <f t="shared" si="0"/>
        <v>LMP021</v>
      </c>
      <c r="D25" t="s">
        <v>78</v>
      </c>
      <c r="E25" t="s">
        <v>57</v>
      </c>
      <c r="F25" s="18">
        <v>0.09</v>
      </c>
      <c r="G25" s="25">
        <v>8000</v>
      </c>
      <c r="H25" s="25">
        <v>20</v>
      </c>
    </row>
    <row r="26" spans="3:8" x14ac:dyDescent="0.3">
      <c r="C26" s="76" t="s">
        <v>121</v>
      </c>
      <c r="D26" s="77" t="s">
        <v>122</v>
      </c>
      <c r="E26" s="77" t="s">
        <v>123</v>
      </c>
      <c r="F26" s="78" t="s">
        <v>124</v>
      </c>
      <c r="G26" s="79" t="s">
        <v>125</v>
      </c>
      <c r="H26" s="80" t="s">
        <v>126</v>
      </c>
    </row>
  </sheetData>
  <mergeCells count="1">
    <mergeCell ref="C4:H4"/>
  </mergeCells>
  <dataValidations count="1">
    <dataValidation type="list" allowBlank="1" showInputMessage="1" showErrorMessage="1" sqref="E6:E26" xr:uid="{AA92C56F-AE6C-4C87-9EA8-89E465CA6B7E}">
      <formula1>CATEGORIES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3066-B222-41AB-B33E-F099F8EACCC1}">
  <sheetPr codeName="Sheet4"/>
  <dimension ref="A1:I16"/>
  <sheetViews>
    <sheetView workbookViewId="0">
      <selection activeCell="F8" sqref="F8"/>
    </sheetView>
  </sheetViews>
  <sheetFormatPr defaultRowHeight="14.4" x14ac:dyDescent="0.3"/>
  <cols>
    <col min="1" max="1" width="23.6640625" style="2" customWidth="1"/>
    <col min="3" max="3" width="15.88671875" customWidth="1"/>
    <col min="4" max="4" width="12.5546875" customWidth="1"/>
    <col min="5" max="5" width="17.5546875" customWidth="1"/>
    <col min="6" max="6" width="14.88671875" customWidth="1"/>
    <col min="7" max="7" width="13.44140625" customWidth="1"/>
    <col min="8" max="8" width="13.88671875" customWidth="1"/>
    <col min="9" max="9" width="14.6640625" customWidth="1"/>
    <col min="10" max="10" width="14.88671875" customWidth="1"/>
  </cols>
  <sheetData>
    <row r="1" spans="3:9" s="2" customFormat="1" ht="42" customHeight="1" x14ac:dyDescent="0.3"/>
    <row r="3" spans="3:9" ht="12.6" customHeight="1" x14ac:dyDescent="0.3"/>
    <row r="4" spans="3:9" ht="30.6" customHeight="1" x14ac:dyDescent="0.3">
      <c r="C4" s="74" t="s">
        <v>10</v>
      </c>
      <c r="D4" s="74"/>
      <c r="E4" s="74"/>
      <c r="F4" s="74"/>
      <c r="G4" s="74"/>
      <c r="H4" s="74"/>
      <c r="I4" s="74"/>
    </row>
    <row r="5" spans="3:9" x14ac:dyDescent="0.3">
      <c r="C5" t="s">
        <v>11</v>
      </c>
      <c r="D5" t="s">
        <v>12</v>
      </c>
      <c r="E5" t="s">
        <v>37</v>
      </c>
      <c r="F5" t="s">
        <v>13</v>
      </c>
      <c r="G5" t="s">
        <v>14</v>
      </c>
      <c r="H5" t="s">
        <v>15</v>
      </c>
      <c r="I5" t="s">
        <v>16</v>
      </c>
    </row>
    <row r="6" spans="3:9" x14ac:dyDescent="0.3">
      <c r="C6" t="str">
        <f t="shared" ref="C6:C16" si="0">"LT0"&amp;ROW(C6)-4</f>
        <v>LT02</v>
      </c>
      <c r="D6" t="s">
        <v>27</v>
      </c>
      <c r="E6" t="s">
        <v>17</v>
      </c>
      <c r="F6">
        <v>4589564</v>
      </c>
      <c r="G6" s="3"/>
      <c r="H6" s="3"/>
      <c r="I6" s="3"/>
    </row>
    <row r="7" spans="3:9" x14ac:dyDescent="0.3">
      <c r="C7" t="str">
        <f t="shared" si="0"/>
        <v>LT03</v>
      </c>
      <c r="D7" t="s">
        <v>28</v>
      </c>
      <c r="E7" t="s">
        <v>18</v>
      </c>
      <c r="F7">
        <v>4589266</v>
      </c>
      <c r="G7" s="3"/>
      <c r="H7" s="3"/>
      <c r="I7" s="3"/>
    </row>
    <row r="8" spans="3:9" x14ac:dyDescent="0.3">
      <c r="C8" t="str">
        <f t="shared" si="0"/>
        <v>LT04</v>
      </c>
      <c r="D8" t="s">
        <v>29</v>
      </c>
      <c r="E8" t="s">
        <v>20</v>
      </c>
      <c r="F8">
        <v>788956</v>
      </c>
      <c r="G8" s="3"/>
      <c r="H8" s="3"/>
      <c r="I8" s="3"/>
    </row>
    <row r="9" spans="3:9" x14ac:dyDescent="0.3">
      <c r="C9" t="str">
        <f t="shared" si="0"/>
        <v>LT05</v>
      </c>
      <c r="D9" t="s">
        <v>30</v>
      </c>
      <c r="E9" t="s">
        <v>21</v>
      </c>
      <c r="F9">
        <v>78895623</v>
      </c>
      <c r="G9" s="3"/>
      <c r="H9" s="3"/>
      <c r="I9" s="3"/>
    </row>
    <row r="10" spans="3:9" x14ac:dyDescent="0.3">
      <c r="C10" t="str">
        <f t="shared" si="0"/>
        <v>LT06</v>
      </c>
      <c r="D10" t="s">
        <v>31</v>
      </c>
      <c r="E10" t="s">
        <v>18</v>
      </c>
      <c r="F10">
        <v>415645645</v>
      </c>
      <c r="G10" s="3"/>
      <c r="H10" s="3"/>
      <c r="I10" s="3"/>
    </row>
    <row r="11" spans="3:9" x14ac:dyDescent="0.3">
      <c r="C11" t="str">
        <f t="shared" si="0"/>
        <v>LT07</v>
      </c>
      <c r="D11" t="s">
        <v>32</v>
      </c>
      <c r="E11" t="s">
        <v>22</v>
      </c>
      <c r="F11">
        <v>48578567</v>
      </c>
      <c r="G11" s="3"/>
      <c r="H11" s="3"/>
      <c r="I11" s="3"/>
    </row>
    <row r="12" spans="3:9" x14ac:dyDescent="0.3">
      <c r="C12" t="str">
        <f t="shared" si="0"/>
        <v>LT08</v>
      </c>
      <c r="D12" t="s">
        <v>33</v>
      </c>
      <c r="E12" t="s">
        <v>23</v>
      </c>
      <c r="F12">
        <v>4541556</v>
      </c>
      <c r="G12" s="3"/>
      <c r="H12" s="3"/>
      <c r="I12" s="3"/>
    </row>
    <row r="13" spans="3:9" x14ac:dyDescent="0.3">
      <c r="C13" t="str">
        <f t="shared" si="0"/>
        <v>LT09</v>
      </c>
      <c r="D13" t="s">
        <v>34</v>
      </c>
      <c r="E13" t="s">
        <v>24</v>
      </c>
      <c r="F13">
        <v>457856485</v>
      </c>
      <c r="G13" s="3"/>
      <c r="H13" s="3"/>
      <c r="I13" s="3"/>
    </row>
    <row r="14" spans="3:9" x14ac:dyDescent="0.3">
      <c r="C14" t="str">
        <f t="shared" si="0"/>
        <v>LT010</v>
      </c>
      <c r="D14" t="s">
        <v>35</v>
      </c>
      <c r="E14" t="s">
        <v>25</v>
      </c>
      <c r="F14">
        <v>4548765</v>
      </c>
      <c r="G14" s="3"/>
      <c r="H14" s="3"/>
      <c r="I14" s="3"/>
    </row>
    <row r="15" spans="3:9" x14ac:dyDescent="0.3">
      <c r="C15" t="str">
        <f t="shared" si="0"/>
        <v>LT011</v>
      </c>
      <c r="D15" t="s">
        <v>36</v>
      </c>
      <c r="E15" t="s">
        <v>18</v>
      </c>
      <c r="F15">
        <v>7845689456</v>
      </c>
      <c r="G15" s="3"/>
      <c r="H15" s="3"/>
      <c r="I15" s="3"/>
    </row>
    <row r="16" spans="3:9" x14ac:dyDescent="0.3">
      <c r="C16" t="str">
        <f t="shared" si="0"/>
        <v>LT012</v>
      </c>
      <c r="D16" t="s">
        <v>19</v>
      </c>
      <c r="E16" t="s">
        <v>26</v>
      </c>
      <c r="F16">
        <v>54457856</v>
      </c>
      <c r="G16" s="3"/>
      <c r="H16" s="3"/>
      <c r="I16" s="3"/>
    </row>
  </sheetData>
  <mergeCells count="1">
    <mergeCell ref="C4:I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8788-A0FB-4725-AB3E-F4EB6F00D2FD}">
  <sheetPr codeName="Sheet5"/>
  <dimension ref="A1"/>
  <sheetViews>
    <sheetView workbookViewId="0">
      <selection activeCellId="1" sqref="A1:A1048576 A1:XFD1"/>
    </sheetView>
  </sheetViews>
  <sheetFormatPr defaultRowHeight="14.4" x14ac:dyDescent="0.3"/>
  <cols>
    <col min="1" max="1" width="25.21875" style="2" customWidth="1"/>
  </cols>
  <sheetData>
    <row r="1" s="2" customFormat="1" ht="38.4" customHeight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DF20-C98A-4865-A8F6-124272318A25}">
  <sheetPr codeName="Sheet6"/>
  <dimension ref="A1:I18"/>
  <sheetViews>
    <sheetView workbookViewId="0">
      <selection activeCell="G11" sqref="G11:J20"/>
    </sheetView>
  </sheetViews>
  <sheetFormatPr defaultRowHeight="14.4" x14ac:dyDescent="0.3"/>
  <cols>
    <col min="1" max="1" width="23.5546875" style="2" customWidth="1"/>
    <col min="8" max="8" width="16.33203125" customWidth="1"/>
    <col min="9" max="9" width="22.21875" customWidth="1"/>
  </cols>
  <sheetData>
    <row r="1" spans="8:9" s="2" customFormat="1" ht="34.200000000000003" customHeight="1" x14ac:dyDescent="0.3"/>
    <row r="12" spans="8:9" ht="7.2" customHeight="1" x14ac:dyDescent="0.3"/>
    <row r="13" spans="8:9" ht="22.2" customHeight="1" x14ac:dyDescent="0.3">
      <c r="H13" s="52" t="s">
        <v>48</v>
      </c>
      <c r="I13" s="56"/>
    </row>
    <row r="14" spans="8:9" ht="23.4" customHeight="1" x14ac:dyDescent="0.3">
      <c r="H14" s="53" t="s">
        <v>49</v>
      </c>
      <c r="I14" s="56"/>
    </row>
    <row r="15" spans="8:9" ht="21.6" customHeight="1" x14ac:dyDescent="0.3">
      <c r="H15" s="53" t="s">
        <v>50</v>
      </c>
      <c r="I15" s="56"/>
    </row>
    <row r="16" spans="8:9" ht="23.4" customHeight="1" x14ac:dyDescent="0.3">
      <c r="H16" s="54" t="s">
        <v>51</v>
      </c>
      <c r="I16" s="57"/>
    </row>
    <row r="17" spans="8:9" ht="21" customHeight="1" x14ac:dyDescent="0.3">
      <c r="H17" s="55" t="s">
        <v>39</v>
      </c>
      <c r="I17" s="58"/>
    </row>
    <row r="18" spans="8:9" ht="19.2" customHeight="1" x14ac:dyDescent="0.3">
      <c r="H18" s="55" t="s">
        <v>52</v>
      </c>
      <c r="I18" s="58"/>
    </row>
  </sheetData>
  <dataValidations count="1">
    <dataValidation type="list" allowBlank="1" showInputMessage="1" showErrorMessage="1" sqref="I15" xr:uid="{5BB1C09E-D766-440E-ADC6-F4910F2FA642}">
      <formula1>CATEGORIES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117-6CC5-4E9E-ABE5-EFCBF2EC3392}">
  <sheetPr codeName="Sheet7"/>
  <dimension ref="A1"/>
  <sheetViews>
    <sheetView workbookViewId="0"/>
  </sheetViews>
  <sheetFormatPr defaultRowHeight="14.4" x14ac:dyDescent="0.3"/>
  <cols>
    <col min="1" max="1" width="23.77734375" style="2" customWidth="1"/>
  </cols>
  <sheetData>
    <row r="1" s="2" customFormat="1" ht="36.6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BILL</vt:lpstr>
      <vt:lpstr>STOCK</vt:lpstr>
      <vt:lpstr>ITEMS&amp;PRICE</vt:lpstr>
      <vt:lpstr>CUSTOMER DATABASE</vt:lpstr>
      <vt:lpstr>DATAS</vt:lpstr>
      <vt:lpstr>SALES REPORT</vt:lpstr>
      <vt:lpstr>DASHBOARD</vt:lpstr>
      <vt:lpstr>BILL!Print_Area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FASALU MK</dc:creator>
  <cp:lastModifiedBy>FASALU MK</cp:lastModifiedBy>
  <cp:lastPrinted>2024-11-19T05:36:03Z</cp:lastPrinted>
  <dcterms:created xsi:type="dcterms:W3CDTF">2024-11-17T04:41:01Z</dcterms:created>
  <dcterms:modified xsi:type="dcterms:W3CDTF">2024-11-19T05:52:46Z</dcterms:modified>
</cp:coreProperties>
</file>