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saleem\Documents\Pyrmont\undergraduate program Andy\Working\Question 2\"/>
    </mc:Choice>
  </mc:AlternateContent>
  <xr:revisionPtr revIDLastSave="0" documentId="13_ncr:1_{7608BBA0-CD28-41BE-B5F5-FFB929255DA0}" xr6:coauthVersionLast="43" xr6:coauthVersionMax="43" xr10:uidLastSave="{00000000-0000-0000-0000-000000000000}"/>
  <bookViews>
    <workbookView xWindow="-98" yWindow="-98" windowWidth="20715" windowHeight="13276" tabRatio="767" xr2:uid="{00000000-000D-0000-FFFF-FFFF00000000}"/>
  </bookViews>
  <sheets>
    <sheet name="Form 4" sheetId="74" r:id="rId1"/>
    <sheet name="040 Crash Cushion - Hire" sheetId="72" state="hidden" r:id="rId2"/>
  </sheets>
  <definedNames>
    <definedName name="_xlnm.Print_Area" localSheetId="1">'040 Crash Cushion - Hire'!$A$1:$V$56</definedName>
    <definedName name="_xlnm.Print_Area" localSheetId="0">'Form 4'!$A$1:$U$98</definedName>
    <definedName name="_xlnm.Print_Titles" localSheetId="1">'040 Crash Cushion - Hire'!$1:$3</definedName>
    <definedName name="_xlnm.Print_Titles" localSheetId="0">'Form 4'!$1:$3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15" i="74" l="1"/>
  <c r="R16" i="74"/>
  <c r="R17" i="74"/>
  <c r="R18" i="74"/>
  <c r="R19" i="74"/>
  <c r="R20" i="74"/>
  <c r="R21" i="74"/>
  <c r="R22" i="74"/>
  <c r="R23" i="74"/>
  <c r="R24" i="74"/>
  <c r="R25" i="74"/>
  <c r="R26" i="74"/>
  <c r="R27" i="74"/>
  <c r="R28" i="74"/>
  <c r="R29" i="74"/>
  <c r="R30" i="74"/>
  <c r="R31" i="74"/>
  <c r="R32" i="74"/>
  <c r="R33" i="74"/>
  <c r="R34" i="74"/>
  <c r="R35" i="74"/>
  <c r="R36" i="74"/>
  <c r="R38" i="74"/>
  <c r="R39" i="74"/>
  <c r="R40" i="74"/>
  <c r="R41" i="74"/>
  <c r="R43" i="74"/>
  <c r="R44" i="74"/>
  <c r="R46" i="74"/>
  <c r="R48" i="74"/>
  <c r="R50" i="74"/>
  <c r="R51" i="74"/>
  <c r="R52" i="74"/>
  <c r="R53" i="74"/>
  <c r="R54" i="74"/>
  <c r="R55" i="74"/>
  <c r="R56" i="74"/>
  <c r="R57" i="74"/>
  <c r="R58" i="74"/>
  <c r="R14" i="74"/>
  <c r="O84" i="74" l="1"/>
  <c r="L84" i="74"/>
  <c r="I84" i="74"/>
  <c r="O80" i="74"/>
  <c r="L80" i="74"/>
  <c r="I80" i="74"/>
  <c r="O59" i="74"/>
  <c r="L59" i="74"/>
  <c r="I59" i="74"/>
  <c r="F48" i="74" l="1"/>
  <c r="F43" i="74"/>
  <c r="F37" i="74"/>
  <c r="F15" i="74"/>
  <c r="F16" i="74"/>
  <c r="F17" i="74"/>
  <c r="F18" i="74"/>
  <c r="F19" i="74"/>
  <c r="F20" i="74"/>
  <c r="F21" i="74"/>
  <c r="F22" i="74"/>
  <c r="F23" i="74"/>
  <c r="F24" i="74"/>
  <c r="F25" i="74"/>
  <c r="F26" i="74"/>
  <c r="F27" i="74"/>
  <c r="F28" i="74"/>
  <c r="F29" i="74"/>
  <c r="F30" i="74"/>
  <c r="F31" i="74"/>
  <c r="F32" i="74"/>
  <c r="F33" i="74"/>
  <c r="F34" i="74"/>
  <c r="F35" i="74"/>
  <c r="F36" i="74"/>
  <c r="F38" i="74"/>
  <c r="F39" i="74"/>
  <c r="F40" i="74"/>
  <c r="F41" i="74"/>
  <c r="F42" i="74"/>
  <c r="F44" i="74"/>
  <c r="F45" i="74"/>
  <c r="F46" i="74"/>
  <c r="F47" i="74"/>
  <c r="F49" i="74"/>
  <c r="F50" i="74"/>
  <c r="F51" i="74"/>
  <c r="F52" i="74"/>
  <c r="F53" i="74"/>
  <c r="F54" i="74"/>
  <c r="F55" i="74"/>
  <c r="F56" i="74"/>
  <c r="F57" i="74"/>
  <c r="F58" i="74"/>
  <c r="F14" i="74"/>
  <c r="F59" i="74" l="1"/>
  <c r="O45" i="74"/>
  <c r="L45" i="74"/>
  <c r="L43" i="74"/>
  <c r="O58" i="74"/>
  <c r="L37" i="74"/>
  <c r="O53" i="74" l="1"/>
  <c r="O55" i="74"/>
  <c r="O54" i="74"/>
  <c r="O50" i="74"/>
  <c r="O25" i="74"/>
  <c r="O31" i="74"/>
  <c r="O19" i="74"/>
  <c r="L38" i="74"/>
  <c r="L55" i="74"/>
  <c r="L54" i="74" l="1"/>
  <c r="L53" i="74"/>
  <c r="L49" i="74"/>
  <c r="L48" i="74"/>
  <c r="L44" i="74"/>
  <c r="L31" i="74"/>
  <c r="L27" i="74"/>
  <c r="L26" i="74"/>
  <c r="L25" i="74"/>
  <c r="L21" i="74" l="1"/>
  <c r="L20" i="74"/>
  <c r="L19" i="74"/>
  <c r="L14" i="74" l="1"/>
  <c r="I58" i="74" l="1"/>
  <c r="I53" i="74" l="1"/>
  <c r="I54" i="74"/>
  <c r="I55" i="74"/>
  <c r="I14" i="74"/>
  <c r="I15" i="74"/>
  <c r="I16" i="74"/>
  <c r="I17" i="74"/>
  <c r="I18" i="74"/>
  <c r="I19" i="74"/>
  <c r="I20" i="74"/>
  <c r="I21" i="74"/>
  <c r="I22" i="74"/>
  <c r="I24" i="74"/>
  <c r="I25" i="74"/>
  <c r="I26" i="74"/>
  <c r="I27" i="74"/>
  <c r="I28" i="74"/>
  <c r="I29" i="74"/>
  <c r="I31" i="74"/>
  <c r="I35" i="74"/>
  <c r="I36" i="74"/>
  <c r="I38" i="74"/>
  <c r="I39" i="74"/>
  <c r="I40" i="74"/>
  <c r="I41" i="74"/>
  <c r="I42" i="74"/>
  <c r="I44" i="74"/>
  <c r="I46" i="74"/>
  <c r="I47" i="74"/>
  <c r="I48" i="74"/>
  <c r="I49" i="74"/>
  <c r="I50" i="74"/>
  <c r="O14" i="74" l="1"/>
  <c r="O15" i="74"/>
  <c r="O16" i="74"/>
  <c r="O18" i="74"/>
  <c r="O20" i="74"/>
  <c r="O21" i="74"/>
  <c r="O24" i="74"/>
  <c r="O26" i="74"/>
  <c r="O27" i="74"/>
  <c r="O28" i="74"/>
  <c r="O29" i="74"/>
  <c r="O32" i="74"/>
  <c r="O33" i="74"/>
  <c r="O35" i="74"/>
  <c r="O36" i="74"/>
  <c r="O37" i="74"/>
  <c r="O38" i="74"/>
  <c r="O39" i="74"/>
  <c r="O44" i="74"/>
  <c r="O46" i="74"/>
  <c r="O47" i="74"/>
  <c r="O48" i="74"/>
  <c r="O49" i="74"/>
  <c r="L50" i="74"/>
  <c r="L47" i="74"/>
  <c r="L46" i="74"/>
  <c r="L39" i="74"/>
  <c r="L36" i="74"/>
  <c r="L35" i="74"/>
  <c r="L29" i="74"/>
  <c r="L28" i="74"/>
  <c r="L24" i="74"/>
  <c r="L18" i="74"/>
  <c r="L16" i="74"/>
  <c r="I78" i="74"/>
  <c r="O68" i="74"/>
  <c r="R68" i="74"/>
  <c r="I68" i="74"/>
  <c r="A74" i="74"/>
  <c r="A75" i="74" s="1"/>
  <c r="F78" i="74"/>
  <c r="F68" i="74"/>
  <c r="A65" i="74"/>
  <c r="A66" i="74" s="1"/>
  <c r="R78" i="74"/>
  <c r="M32" i="72"/>
  <c r="M34" i="72" s="1"/>
  <c r="M44" i="72" s="1"/>
  <c r="R11" i="72"/>
  <c r="U11" i="72"/>
  <c r="S10" i="72"/>
  <c r="V10" i="72"/>
  <c r="M31" i="72"/>
  <c r="U10" i="72"/>
  <c r="J11" i="72"/>
  <c r="U9" i="72"/>
  <c r="L78" i="74"/>
  <c r="L68" i="74"/>
  <c r="A19" i="72"/>
  <c r="S11" i="72"/>
  <c r="V11" i="72" s="1"/>
  <c r="O78" i="74"/>
  <c r="A20" i="72"/>
  <c r="A21" i="72"/>
  <c r="S23" i="72"/>
  <c r="P23" i="72"/>
  <c r="M23" i="72"/>
  <c r="J23" i="72"/>
  <c r="G23" i="72"/>
  <c r="D9" i="72"/>
  <c r="M9" i="72" s="1"/>
  <c r="M13" i="72" s="1"/>
  <c r="A9" i="72"/>
  <c r="A10" i="72" s="1"/>
  <c r="A11" i="72" s="1"/>
  <c r="S41" i="72"/>
  <c r="P41" i="72"/>
  <c r="M41" i="72"/>
  <c r="J41" i="72"/>
  <c r="G41" i="72"/>
  <c r="S34" i="72"/>
  <c r="P34" i="72"/>
  <c r="J34" i="72"/>
  <c r="G34" i="72"/>
  <c r="P13" i="72"/>
  <c r="G13" i="72"/>
  <c r="U78" i="74" l="1"/>
  <c r="F82" i="74"/>
  <c r="S9" i="72"/>
  <c r="S13" i="72" s="1"/>
  <c r="S44" i="72" s="1"/>
  <c r="J9" i="72"/>
  <c r="L30" i="74"/>
  <c r="I30" i="74"/>
  <c r="U68" i="74"/>
  <c r="O41" i="74"/>
  <c r="L41" i="74"/>
  <c r="O22" i="74"/>
  <c r="O17" i="74"/>
  <c r="L17" i="74"/>
  <c r="L42" i="74"/>
  <c r="O30" i="74"/>
  <c r="O40" i="74"/>
  <c r="O42" i="74"/>
  <c r="L22" i="74"/>
  <c r="L40" i="74"/>
  <c r="I86" i="74" l="1"/>
  <c r="J13" i="72"/>
  <c r="V9" i="72"/>
  <c r="R59" i="74"/>
  <c r="R80" i="74" s="1"/>
  <c r="U80" i="74" l="1"/>
  <c r="V13" i="72"/>
  <c r="J44" i="72"/>
  <c r="O86" i="74"/>
  <c r="U59" i="74"/>
  <c r="L86" i="74" l="1"/>
  <c r="V44" i="72"/>
  <c r="B47" i="72" s="1"/>
  <c r="I47" i="72" s="1"/>
  <c r="I49" i="72"/>
  <c r="L49" i="72"/>
  <c r="R49" i="72"/>
  <c r="R86" i="74"/>
  <c r="L47" i="72" l="1"/>
  <c r="R47" i="72"/>
</calcChain>
</file>

<file path=xl/sharedStrings.xml><?xml version="1.0" encoding="utf-8"?>
<sst xmlns="http://schemas.openxmlformats.org/spreadsheetml/2006/main" count="512" uniqueCount="179">
  <si>
    <t>Unit</t>
  </si>
  <si>
    <t>Comment(s):</t>
  </si>
  <si>
    <t>Item</t>
  </si>
  <si>
    <t>Supplier 1</t>
  </si>
  <si>
    <t>Supplier 2</t>
  </si>
  <si>
    <t>Supplier 3</t>
  </si>
  <si>
    <t>Analysis</t>
  </si>
  <si>
    <t>Lowest Price</t>
  </si>
  <si>
    <t>Supplier Name</t>
  </si>
  <si>
    <t>Quotation received</t>
  </si>
  <si>
    <t>Supplier 4</t>
  </si>
  <si>
    <t>Additional Items</t>
  </si>
  <si>
    <t>Supplier 5</t>
  </si>
  <si>
    <t>Quantity</t>
  </si>
  <si>
    <t>Rate
($/unit)</t>
  </si>
  <si>
    <t>Total $</t>
  </si>
  <si>
    <t>(A)</t>
  </si>
  <si>
    <t>(B)</t>
  </si>
  <si>
    <t>(A)*(B)</t>
  </si>
  <si>
    <t>Rank</t>
  </si>
  <si>
    <t>Tender Analysis</t>
  </si>
  <si>
    <t>Min Rate</t>
  </si>
  <si>
    <t>Min Total</t>
  </si>
  <si>
    <t>Comments</t>
  </si>
  <si>
    <t xml:space="preserve"> [insert)</t>
  </si>
  <si>
    <t>Subcontractor Exclusions</t>
  </si>
  <si>
    <t>Total Adjusted Submission</t>
  </si>
  <si>
    <t>Total Subcontractor Exclusions</t>
  </si>
  <si>
    <t>Risk and Opportunities</t>
  </si>
  <si>
    <t>Total Risk and Opportunities</t>
  </si>
  <si>
    <r>
      <t>Procurement Package:</t>
    </r>
    <r>
      <rPr>
        <sz val="14"/>
        <color theme="1"/>
        <rFont val="Arial Narrow"/>
        <family val="2"/>
      </rPr>
      <t xml:space="preserve"> 040</t>
    </r>
  </si>
  <si>
    <r>
      <t xml:space="preserve">Procurement Package No.: </t>
    </r>
    <r>
      <rPr>
        <sz val="14"/>
        <rFont val="Arial Narrow"/>
        <family val="2"/>
      </rPr>
      <t>Safety Crash Cushion</t>
    </r>
  </si>
  <si>
    <t>Installation of traffic crash cushion</t>
  </si>
  <si>
    <t>Hire and Install</t>
  </si>
  <si>
    <t>Hire Option</t>
  </si>
  <si>
    <t>days</t>
  </si>
  <si>
    <t>no</t>
  </si>
  <si>
    <t>TAU/Quad Crash Cushion 80km</t>
  </si>
  <si>
    <t>Total Hire Option:</t>
  </si>
  <si>
    <t>Total Additional Items</t>
  </si>
  <si>
    <t>excl.</t>
  </si>
  <si>
    <t>incl</t>
  </si>
  <si>
    <t>Not Priced</t>
  </si>
  <si>
    <r>
      <t xml:space="preserve">LB Australia Pty Ltd
</t>
    </r>
    <r>
      <rPr>
        <b/>
        <sz val="10"/>
        <color theme="1"/>
        <rFont val="Arial Narrow"/>
        <family val="2"/>
      </rPr>
      <t>(Smart Cushion SCI100)</t>
    </r>
  </si>
  <si>
    <r>
      <t xml:space="preserve">Coates Hire
</t>
    </r>
    <r>
      <rPr>
        <b/>
        <sz val="10"/>
        <color theme="1"/>
        <rFont val="Arial Narrow"/>
        <family val="2"/>
      </rPr>
      <t>(TAU/Quad Crash Cushion)</t>
    </r>
  </si>
  <si>
    <t>Installation materials</t>
  </si>
  <si>
    <t>Prov. Sum</t>
  </si>
  <si>
    <r>
      <t xml:space="preserve">Australian Construction Products
</t>
    </r>
    <r>
      <rPr>
        <b/>
        <sz val="10"/>
        <rFont val="Arial Narrow"/>
        <family val="2"/>
      </rPr>
      <t>(TAU-II)</t>
    </r>
  </si>
  <si>
    <t>Total Additional Hire Items</t>
  </si>
  <si>
    <t>N/A</t>
  </si>
  <si>
    <t>Additionl Items</t>
  </si>
  <si>
    <t>Additional Hire Items</t>
  </si>
  <si>
    <r>
      <t xml:space="preserve">Supply (Hire) traffic crash cushion - 80km speed rating (20no. units) </t>
    </r>
    <r>
      <rPr>
        <b/>
        <sz val="10"/>
        <rFont val="Arial Narrow"/>
        <family val="2"/>
      </rPr>
      <t>for Asphalt</t>
    </r>
  </si>
  <si>
    <r>
      <t xml:space="preserve">Supply traffic (Hire) crash cushion - 80km speed rating (20no. units) </t>
    </r>
    <r>
      <rPr>
        <b/>
        <sz val="10"/>
        <rFont val="Arial Narrow"/>
        <family val="2"/>
      </rPr>
      <t>for Non Asphalt</t>
    </r>
  </si>
  <si>
    <t>Supply (Hire) ABSORB 350 hire</t>
  </si>
  <si>
    <t>Damage Waiver</t>
  </si>
  <si>
    <r>
      <t xml:space="preserve">Subcontractor Exclusions </t>
    </r>
    <r>
      <rPr>
        <b/>
        <sz val="10"/>
        <color rgb="FFFF0000"/>
        <rFont val="Arial Narrow"/>
        <family val="2"/>
      </rPr>
      <t>(Provisional Allowances in Red)</t>
    </r>
  </si>
  <si>
    <r>
      <t xml:space="preserve">Evolution Civil
</t>
    </r>
    <r>
      <rPr>
        <b/>
        <sz val="10"/>
        <rFont val="Arial Narrow"/>
        <family val="2"/>
      </rPr>
      <t>(CZ Quadguards)</t>
    </r>
  </si>
  <si>
    <r>
      <t xml:space="preserve">Ingal Civil Products 
</t>
    </r>
    <r>
      <rPr>
        <b/>
        <sz val="10"/>
        <rFont val="Arial Narrow"/>
        <family val="2"/>
      </rPr>
      <t>(CZ QuadGuard)</t>
    </r>
  </si>
  <si>
    <t>Description</t>
  </si>
  <si>
    <t>Procurement Budget</t>
  </si>
  <si>
    <t>Total Budget</t>
  </si>
  <si>
    <t>(D)</t>
  </si>
  <si>
    <r>
      <t xml:space="preserve">Budget Rate </t>
    </r>
    <r>
      <rPr>
        <sz val="10"/>
        <color theme="1"/>
        <rFont val="Arial Narrow"/>
        <family val="2"/>
      </rPr>
      <t>(B)</t>
    </r>
  </si>
  <si>
    <t>(E)</t>
  </si>
  <si>
    <t>(F)</t>
  </si>
  <si>
    <t>(G)</t>
  </si>
  <si>
    <r>
      <t>Budget Quantity</t>
    </r>
    <r>
      <rPr>
        <sz val="10"/>
        <color theme="1"/>
        <rFont val="Arial Narrow"/>
        <family val="2"/>
      </rPr>
      <t xml:space="preserve"> (A)</t>
    </r>
  </si>
  <si>
    <t>(C)</t>
  </si>
  <si>
    <t>Procurement Quantity</t>
  </si>
  <si>
    <t>(C)*(D)</t>
  </si>
  <si>
    <t>(C)*(E)</t>
  </si>
  <si>
    <t>(C)*(F)</t>
  </si>
  <si>
    <t>(C)*(G)</t>
  </si>
  <si>
    <t>Tenderer 1</t>
  </si>
  <si>
    <t>Tenderer 2</t>
  </si>
  <si>
    <t>Tenderer 3</t>
  </si>
  <si>
    <t>Tenderer 4</t>
  </si>
  <si>
    <t>Gain/ Loss Against Budget Percentage</t>
  </si>
  <si>
    <t>Gain/ Loss Against Budget</t>
  </si>
  <si>
    <r>
      <t>Budget Total</t>
    </r>
    <r>
      <rPr>
        <sz val="10"/>
        <color theme="1"/>
        <rFont val="Arial Narrow"/>
        <family val="2"/>
      </rPr>
      <t xml:space="preserve"> (A)*(B)</t>
    </r>
  </si>
  <si>
    <t>m2</t>
  </si>
  <si>
    <t>t</t>
  </si>
  <si>
    <t>m3</t>
  </si>
  <si>
    <t>ea</t>
  </si>
  <si>
    <t>A</t>
  </si>
  <si>
    <t>Preliminaries</t>
  </si>
  <si>
    <t>A.1</t>
  </si>
  <si>
    <t>A.2</t>
  </si>
  <si>
    <t>A.3</t>
  </si>
  <si>
    <t>Mobilisation</t>
  </si>
  <si>
    <t>Demobilisation</t>
  </si>
  <si>
    <t>Supervision</t>
  </si>
  <si>
    <t>m</t>
  </si>
  <si>
    <t>Procurement Package No.:  1982</t>
  </si>
  <si>
    <t>Robemen</t>
  </si>
  <si>
    <t>SUBSTRUCTURE</t>
  </si>
  <si>
    <t>Mass Concrete Blinding Layer</t>
  </si>
  <si>
    <t>Abutment Headstocks</t>
  </si>
  <si>
    <t xml:space="preserve">Placement of Concrete including False works/Scaffolding, Access Stairs,  Scabble, Form, Finish &amp; Cure </t>
  </si>
  <si>
    <t>(a)</t>
  </si>
  <si>
    <t>(b)</t>
  </si>
  <si>
    <t>Pile Caps - Pier 1 &amp; 2 - Dry</t>
  </si>
  <si>
    <t>(bb)</t>
  </si>
  <si>
    <t>Pile Caps - Pier 3 to 9 -Wet - Precast Shell Infill</t>
  </si>
  <si>
    <t>(c)</t>
  </si>
  <si>
    <t>Pier Columns - P1 &amp; P2 - Dry</t>
  </si>
  <si>
    <t>(cc)</t>
  </si>
  <si>
    <t>Pier Columns - P3 to P9 - Wet</t>
  </si>
  <si>
    <t>(d)</t>
  </si>
  <si>
    <t>Pier Headstocks  - P1 &amp; P2 - Dry</t>
  </si>
  <si>
    <t>(dd)</t>
  </si>
  <si>
    <t>Pier Headstocks  - P3 to P9 - Wet</t>
  </si>
  <si>
    <t>Supply and Placement of Reinforcement</t>
  </si>
  <si>
    <t>Pile Caps - Dry</t>
  </si>
  <si>
    <t>Pile Caps - Wet</t>
  </si>
  <si>
    <t>Pier Columns - Dry</t>
  </si>
  <si>
    <t>Pier Columns - Wet</t>
  </si>
  <si>
    <t>Pier Headstocks - Dry</t>
  </si>
  <si>
    <t>Pier Headstocks - Wet</t>
  </si>
  <si>
    <t>Installation of Precast Pier Pile Cap Shell Including Steel Bracket Assemblies</t>
  </si>
  <si>
    <t>COMPLETION OF SUPERSTRUCTURE</t>
  </si>
  <si>
    <t xml:space="preserve">Placement of Concrete  including False works/Scaffolding, Access Stairs,  Scabble, Form, Finish &amp; Cure </t>
  </si>
  <si>
    <t>(a0)</t>
  </si>
  <si>
    <t xml:space="preserve">Place Concrete into diaphragm beams / cross girders </t>
  </si>
  <si>
    <t>(a00)</t>
  </si>
  <si>
    <t xml:space="preserve">Place Concrete into Link Slabs - 3.2m wide </t>
  </si>
  <si>
    <t>(a1)</t>
  </si>
  <si>
    <t xml:space="preserve">Deck slab - Allow Bracket &amp; Walkway along both sides of bridge </t>
  </si>
  <si>
    <t>(a2)</t>
  </si>
  <si>
    <t xml:space="preserve">Place Permanent Form 24mm Cement Fibre Sheeting - Category 5 </t>
  </si>
  <si>
    <t>(a3)</t>
  </si>
  <si>
    <t>Seal Gaps between Super tees with 300 wide Bitac</t>
  </si>
  <si>
    <t>(a4)</t>
  </si>
  <si>
    <t>Form Construction Joints - Deck Slab</t>
  </si>
  <si>
    <t>(a5)</t>
  </si>
  <si>
    <t>Form Stop Ends  - Deck Slab</t>
  </si>
  <si>
    <t>(a6)</t>
  </si>
  <si>
    <t>Scabble Construction Joints - Deck Slab</t>
  </si>
  <si>
    <t>(a7)</t>
  </si>
  <si>
    <t>Blow out before pouring concrete - Deck Slab</t>
  </si>
  <si>
    <t>(a8)</t>
  </si>
  <si>
    <t xml:space="preserve">Place Concrete to Deck Slab </t>
  </si>
  <si>
    <t>(a9)</t>
  </si>
  <si>
    <t>Finish &amp; Cure Deck Slab</t>
  </si>
  <si>
    <t>Stitch Pour for  Concrete Barrier including Scabbling, Form &amp; Finishing Concrete</t>
  </si>
  <si>
    <t>Cast In-Situ Concrete Traffic Barrier including Scabbling, Form and Finish Concrete</t>
  </si>
  <si>
    <t>Supply and Placement of Reinforcement to Deck Slab and Barriers</t>
  </si>
  <si>
    <t>Install Bondek 1.0 BMTon Footway</t>
  </si>
  <si>
    <t>Cast In-Situ Concrete on Footway</t>
  </si>
  <si>
    <t>APPROACH SLABS</t>
  </si>
  <si>
    <t>Mass Concrete to Approach Slab</t>
  </si>
  <si>
    <t xml:space="preserve">Supply and Placement of Concrete in Approach Slabs </t>
  </si>
  <si>
    <t>Supply and Place Reinforcement</t>
  </si>
  <si>
    <t>MISCELLANEOUS</t>
  </si>
  <si>
    <t>FRP Maintenance and Access Stair, Landings, Access Platforms (Including Associated Handrails)</t>
  </si>
  <si>
    <t>each</t>
  </si>
  <si>
    <t>Lamlian</t>
  </si>
  <si>
    <t>Excl.</t>
  </si>
  <si>
    <t>incl.</t>
  </si>
  <si>
    <t>Densol</t>
  </si>
  <si>
    <t>1a</t>
  </si>
  <si>
    <t>8a</t>
  </si>
  <si>
    <t>Cordem</t>
  </si>
  <si>
    <r>
      <t>Procurement Package:</t>
    </r>
    <r>
      <rPr>
        <sz val="12"/>
        <color theme="1"/>
        <rFont val="Arial Narrow"/>
        <family val="2"/>
      </rPr>
      <t xml:space="preserve"> Samson Bridge  </t>
    </r>
  </si>
  <si>
    <t>Total for Package 1982</t>
  </si>
  <si>
    <t>Excl</t>
  </si>
  <si>
    <t xml:space="preserve">Excl </t>
  </si>
  <si>
    <t>Exl</t>
  </si>
  <si>
    <t>For quotes that have already been reviewed and entered, the following conditions apply:</t>
  </si>
  <si>
    <t xml:space="preserve">Work areas to be cleared prior to commencement of works </t>
  </si>
  <si>
    <t>Sedimentation control, clean up required after inclement weather, treatment of soils and dewatering of working area is client's responsibilites.</t>
  </si>
  <si>
    <t xml:space="preserve">Maximum defect liability Period: 12 months at completion of works </t>
  </si>
  <si>
    <t>Contract program to be agreed and discussed prior to award</t>
  </si>
  <si>
    <r>
      <t xml:space="preserve">Inclusions and Exclusions listed (excluding scope of works) under the </t>
    </r>
    <r>
      <rPr>
        <b/>
        <sz val="10"/>
        <rFont val="Arial Narrow"/>
        <family val="2"/>
      </rPr>
      <t xml:space="preserve">Exclusions </t>
    </r>
    <r>
      <rPr>
        <sz val="10"/>
        <rFont val="Arial Narrow"/>
        <family val="2"/>
      </rPr>
      <t xml:space="preserve">and </t>
    </r>
    <r>
      <rPr>
        <b/>
        <sz val="10"/>
        <rFont val="Arial Narrow"/>
        <family val="2"/>
      </rPr>
      <t>Inclusions</t>
    </r>
    <r>
      <rPr>
        <sz val="10"/>
        <rFont val="Arial Narrow"/>
        <family val="2"/>
      </rPr>
      <t xml:space="preserve"> Heading of Densol Quote also apply for the rest of the quotations</t>
    </r>
  </si>
  <si>
    <t>Pricing is based upon continuous uninterrupted work being available from commencements to completion</t>
  </si>
  <si>
    <t xml:space="preserve">Missing </t>
  </si>
  <si>
    <t>missing</t>
  </si>
  <si>
    <t>Missing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</si>
</sst>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&quot;$&quot;* #,##0_-;\-&quot;$&quot;* #,##0_-;_-&quot;$&quot;* &quot;-&quot;??_-;_-@_-"/>
    <numFmt numFmtId="165" formatCode="[$-C09]General"/>
    <numFmt numFmtId="166" formatCode="[$-C09]dd\-mmmm\-yyyy;@"/>
    <numFmt numFmtId="167" formatCode="&quot;$&quot;#,##0.00"/>
    <numFmt numFmtId="168" formatCode="_-&quot;$&quot;* #,##0.000_-;\-&quot;$&quot;* #,##0.000_-;_-&quot;$&quot;* &quot;-&quot;??_-;_-@_-"/>
    <numFmt numFmtId="169" formatCode="0.0"/>
    <numFmt numFmtId="170" formatCode="[$$-C09]#,##0"/>
  </numFmts>
  <fonts count="3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Arial Narrow"/>
      <family val="2"/>
    </font>
    <font>
      <sz val="10"/>
      <color theme="3"/>
      <name val="Arial Narrow"/>
      <family val="2"/>
    </font>
    <font>
      <b/>
      <sz val="10"/>
      <name val="Arial Narrow"/>
      <family val="2"/>
    </font>
    <font>
      <b/>
      <sz val="10"/>
      <color theme="1"/>
      <name val="Arial Narrow"/>
      <family val="2"/>
    </font>
    <font>
      <sz val="10"/>
      <name val="Arial Narrow"/>
      <family val="2"/>
    </font>
    <font>
      <sz val="11"/>
      <color rgb="FF000000"/>
      <name val="Calibri"/>
      <family val="2"/>
    </font>
    <font>
      <i/>
      <sz val="10"/>
      <name val="Arial Narrow"/>
      <family val="2"/>
    </font>
    <font>
      <b/>
      <sz val="11"/>
      <name val="Arial Narrow"/>
      <family val="2"/>
    </font>
    <font>
      <sz val="11"/>
      <name val="Arial Narrow"/>
      <family val="2"/>
    </font>
    <font>
      <b/>
      <sz val="16"/>
      <name val="Arial Narrow"/>
      <family val="2"/>
    </font>
    <font>
      <b/>
      <sz val="14"/>
      <color theme="1"/>
      <name val="Arial Narrow"/>
      <family val="2"/>
    </font>
    <font>
      <b/>
      <sz val="10"/>
      <color rgb="FFFF0000"/>
      <name val="Arial Narrow"/>
      <family val="2"/>
    </font>
    <font>
      <sz val="10"/>
      <color rgb="FFFF0000"/>
      <name val="Arial Narrow"/>
      <family val="2"/>
    </font>
    <font>
      <b/>
      <sz val="14"/>
      <name val="Arial Narrow"/>
      <family val="2"/>
    </font>
    <font>
      <sz val="14"/>
      <color theme="1"/>
      <name val="Arial Narrow"/>
      <family val="2"/>
    </font>
    <font>
      <sz val="14"/>
      <name val="Arial Narrow"/>
      <family val="2"/>
    </font>
    <font>
      <b/>
      <u/>
      <sz val="10"/>
      <name val="Arial Narrow"/>
      <family val="2"/>
    </font>
    <font>
      <b/>
      <sz val="11"/>
      <color theme="1"/>
      <name val="Arial Narrow"/>
      <family val="2"/>
    </font>
    <font>
      <b/>
      <sz val="12"/>
      <color theme="1"/>
      <name val="Arial Narrow"/>
      <family val="2"/>
    </font>
    <font>
      <sz val="12"/>
      <color theme="1"/>
      <name val="Arial Narrow"/>
      <family val="2"/>
    </font>
    <font>
      <b/>
      <sz val="12"/>
      <name val="Arial Narrow"/>
      <family val="2"/>
    </font>
    <font>
      <b/>
      <u/>
      <sz val="10"/>
      <color theme="1"/>
      <name val="Arial Narrow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sz val="10"/>
      <color theme="1"/>
      <name val="Arial"/>
      <family val="2"/>
    </font>
    <font>
      <sz val="8"/>
      <color rgb="FFFF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10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hair">
        <color indexed="64"/>
      </right>
      <top style="dashed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dashed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 style="hair">
        <color indexed="64"/>
      </left>
      <right style="hair">
        <color indexed="64"/>
      </right>
      <top style="dashed">
        <color indexed="64"/>
      </top>
      <bottom/>
      <diagonal/>
    </border>
    <border>
      <left style="hair">
        <color indexed="64"/>
      </left>
      <right/>
      <top style="dashed">
        <color indexed="64"/>
      </top>
      <bottom/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dashed">
        <color indexed="64"/>
      </right>
      <top style="dashed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ash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ash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 style="dotted">
        <color indexed="64"/>
      </right>
      <top style="dashed">
        <color indexed="64"/>
      </top>
      <bottom style="dashed">
        <color indexed="64"/>
      </bottom>
      <diagonal/>
    </border>
    <border>
      <left style="dotted">
        <color indexed="64"/>
      </left>
      <right style="dotted">
        <color indexed="64"/>
      </right>
      <top style="dashed">
        <color indexed="64"/>
      </top>
      <bottom style="dashed">
        <color indexed="64"/>
      </bottom>
      <diagonal/>
    </border>
    <border>
      <left style="dotted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dotted">
        <color indexed="64"/>
      </right>
      <top/>
      <bottom style="medium">
        <color indexed="64"/>
      </bottom>
      <diagonal/>
    </border>
    <border>
      <left style="dotted">
        <color indexed="64"/>
      </left>
      <right style="dotted">
        <color indexed="64"/>
      </right>
      <top/>
      <bottom style="medium">
        <color indexed="64"/>
      </bottom>
      <diagonal/>
    </border>
    <border>
      <left style="dotted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auto="1"/>
      </left>
      <right style="medium">
        <color indexed="64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indexed="64"/>
      </right>
      <top style="hair">
        <color auto="1"/>
      </top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/>
      <bottom style="dashed">
        <color indexed="64"/>
      </bottom>
      <diagonal/>
    </border>
    <border>
      <left style="medium">
        <color indexed="64"/>
      </left>
      <right/>
      <top/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/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 style="medium">
        <color auto="1"/>
      </left>
      <right/>
      <top style="hair">
        <color auto="1"/>
      </top>
      <bottom style="hair">
        <color auto="1"/>
      </bottom>
      <diagonal/>
    </border>
    <border>
      <left style="dashed">
        <color indexed="64"/>
      </left>
      <right style="medium">
        <color indexed="64"/>
      </right>
      <top style="dashed">
        <color indexed="64"/>
      </top>
      <bottom/>
      <diagonal/>
    </border>
    <border>
      <left style="medium">
        <color indexed="64"/>
      </left>
      <right style="dashed">
        <color indexed="64"/>
      </right>
      <top style="dashed">
        <color indexed="64"/>
      </top>
      <bottom/>
      <diagonal/>
    </border>
    <border>
      <left style="medium">
        <color auto="1"/>
      </left>
      <right/>
      <top style="hair">
        <color auto="1"/>
      </top>
      <bottom/>
      <diagonal/>
    </border>
    <border>
      <left style="dashed">
        <color indexed="64"/>
      </left>
      <right style="dashed">
        <color indexed="64"/>
      </right>
      <top style="dashed">
        <color indexed="64"/>
      </top>
      <bottom/>
      <diagonal/>
    </border>
    <border>
      <left/>
      <right style="hair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auto="1"/>
      </right>
      <top/>
      <bottom/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auto="1"/>
      </left>
      <right style="medium">
        <color indexed="64"/>
      </right>
      <top style="dashed">
        <color auto="1"/>
      </top>
      <bottom style="dashed">
        <color auto="1"/>
      </bottom>
      <diagonal/>
    </border>
    <border>
      <left/>
      <right/>
      <top style="medium">
        <color auto="1"/>
      </top>
      <bottom style="dashed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dashed">
        <color indexed="64"/>
      </top>
      <bottom/>
      <diagonal/>
    </border>
    <border>
      <left style="dotted">
        <color indexed="64"/>
      </left>
      <right/>
      <top style="dotted">
        <color indexed="64"/>
      </top>
      <bottom/>
      <diagonal/>
    </border>
    <border>
      <left/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/>
      <top/>
      <bottom style="dotted">
        <color indexed="64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/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/>
      <top style="dotted">
        <color auto="1"/>
      </top>
      <bottom style="dotted">
        <color auto="1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dashed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ashed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4">
    <xf numFmtId="0" fontId="0" fillId="0" borderId="0"/>
    <xf numFmtId="0" fontId="1" fillId="0" borderId="0"/>
    <xf numFmtId="0" fontId="1" fillId="0" borderId="0"/>
    <xf numFmtId="9" fontId="2" fillId="0" borderId="0" applyFont="0" applyFill="0" applyBorder="0" applyAlignment="0" applyProtection="0"/>
    <xf numFmtId="165" fontId="8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1" fillId="0" borderId="0"/>
    <xf numFmtId="170" fontId="1" fillId="0" borderId="0"/>
    <xf numFmtId="0" fontId="29" fillId="0" borderId="0"/>
  </cellStyleXfs>
  <cellXfs count="417">
    <xf numFmtId="0" fontId="0" fillId="0" borderId="0" xfId="0"/>
    <xf numFmtId="0" fontId="3" fillId="3" borderId="1" xfId="0" applyFont="1" applyFill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wrapText="1"/>
    </xf>
    <xf numFmtId="0" fontId="3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/>
    <xf numFmtId="164" fontId="5" fillId="0" borderId="9" xfId="0" applyNumberFormat="1" applyFont="1" applyFill="1" applyBorder="1" applyAlignment="1">
      <alignment horizontal="center"/>
    </xf>
    <xf numFmtId="0" fontId="3" fillId="0" borderId="0" xfId="0" applyFont="1" applyFill="1" applyBorder="1"/>
    <xf numFmtId="44" fontId="3" fillId="0" borderId="0" xfId="0" applyNumberFormat="1" applyFont="1"/>
    <xf numFmtId="44" fontId="3" fillId="0" borderId="0" xfId="0" applyNumberFormat="1" applyFont="1" applyFill="1" applyBorder="1"/>
    <xf numFmtId="0" fontId="3" fillId="4" borderId="20" xfId="0" applyFont="1" applyFill="1" applyBorder="1"/>
    <xf numFmtId="164" fontId="5" fillId="4" borderId="18" xfId="0" applyNumberFormat="1" applyFont="1" applyFill="1" applyBorder="1"/>
    <xf numFmtId="0" fontId="7" fillId="0" borderId="24" xfId="0" applyFont="1" applyBorder="1" applyAlignment="1">
      <alignment horizontal="center"/>
    </xf>
    <xf numFmtId="0" fontId="7" fillId="0" borderId="25" xfId="0" applyFont="1" applyBorder="1" applyAlignment="1">
      <alignment horizontal="center"/>
    </xf>
    <xf numFmtId="0" fontId="5" fillId="0" borderId="23" xfId="0" applyFont="1" applyBorder="1" applyAlignment="1">
      <alignment horizontal="center"/>
    </xf>
    <xf numFmtId="0" fontId="7" fillId="0" borderId="24" xfId="0" applyFont="1" applyFill="1" applyBorder="1" applyAlignment="1">
      <alignment horizontal="center"/>
    </xf>
    <xf numFmtId="0" fontId="6" fillId="2" borderId="0" xfId="0" applyFont="1" applyFill="1" applyAlignment="1">
      <alignment horizontal="center"/>
    </xf>
    <xf numFmtId="44" fontId="6" fillId="2" borderId="0" xfId="3" applyNumberFormat="1" applyFont="1" applyFill="1"/>
    <xf numFmtId="0" fontId="5" fillId="0" borderId="9" xfId="0" applyNumberFormat="1" applyFont="1" applyFill="1" applyBorder="1" applyAlignment="1">
      <alignment horizontal="center"/>
    </xf>
    <xf numFmtId="0" fontId="3" fillId="0" borderId="8" xfId="0" applyFont="1" applyBorder="1"/>
    <xf numFmtId="0" fontId="3" fillId="0" borderId="7" xfId="0" applyFont="1" applyBorder="1" applyAlignment="1">
      <alignment horizontal="center"/>
    </xf>
    <xf numFmtId="0" fontId="7" fillId="0" borderId="0" xfId="0" applyFont="1"/>
    <xf numFmtId="0" fontId="12" fillId="0" borderId="0" xfId="0" applyFont="1" applyAlignment="1">
      <alignment horizontal="left"/>
    </xf>
    <xf numFmtId="0" fontId="7" fillId="0" borderId="27" xfId="0" applyFont="1" applyBorder="1" applyAlignment="1">
      <alignment vertical="center"/>
    </xf>
    <xf numFmtId="0" fontId="7" fillId="0" borderId="29" xfId="0" applyFont="1" applyBorder="1" applyAlignment="1">
      <alignment horizontal="center" vertical="center"/>
    </xf>
    <xf numFmtId="0" fontId="7" fillId="0" borderId="31" xfId="0" applyFont="1" applyBorder="1" applyAlignment="1">
      <alignment horizontal="center" wrapText="1"/>
    </xf>
    <xf numFmtId="0" fontId="7" fillId="0" borderId="27" xfId="0" applyFont="1" applyBorder="1" applyAlignment="1">
      <alignment horizontal="center" wrapText="1"/>
    </xf>
    <xf numFmtId="0" fontId="7" fillId="0" borderId="27" xfId="0" applyFont="1" applyBorder="1"/>
    <xf numFmtId="0" fontId="7" fillId="0" borderId="27" xfId="0" applyFont="1" applyFill="1" applyBorder="1" applyAlignment="1">
      <alignment vertical="center"/>
    </xf>
    <xf numFmtId="0" fontId="7" fillId="0" borderId="33" xfId="0" applyFont="1" applyFill="1" applyBorder="1" applyAlignment="1">
      <alignment horizontal="center"/>
    </xf>
    <xf numFmtId="0" fontId="5" fillId="0" borderId="18" xfId="0" quotePrefix="1" applyFont="1" applyFill="1" applyBorder="1" applyAlignment="1">
      <alignment vertical="center"/>
    </xf>
    <xf numFmtId="0" fontId="7" fillId="0" borderId="19" xfId="0" applyFont="1" applyBorder="1" applyAlignment="1">
      <alignment vertical="center"/>
    </xf>
    <xf numFmtId="0" fontId="7" fillId="0" borderId="19" xfId="0" applyFont="1" applyBorder="1"/>
    <xf numFmtId="0" fontId="7" fillId="0" borderId="39" xfId="0" applyFont="1" applyFill="1" applyBorder="1" applyAlignment="1">
      <alignment horizontal="center"/>
    </xf>
    <xf numFmtId="0" fontId="7" fillId="0" borderId="28" xfId="0" applyFont="1" applyFill="1" applyBorder="1" applyAlignment="1">
      <alignment horizontal="right" vertical="center"/>
    </xf>
    <xf numFmtId="0" fontId="7" fillId="0" borderId="29" xfId="0" applyFont="1" applyBorder="1" applyAlignment="1">
      <alignment vertical="center"/>
    </xf>
    <xf numFmtId="0" fontId="7" fillId="0" borderId="29" xfId="0" applyFont="1" applyBorder="1" applyAlignment="1">
      <alignment horizontal="center"/>
    </xf>
    <xf numFmtId="0" fontId="7" fillId="0" borderId="30" xfId="0" applyFont="1" applyBorder="1" applyAlignment="1">
      <alignment horizontal="right"/>
    </xf>
    <xf numFmtId="0" fontId="9" fillId="0" borderId="31" xfId="0" applyFont="1" applyFill="1" applyBorder="1"/>
    <xf numFmtId="0" fontId="7" fillId="0" borderId="31" xfId="0" applyFont="1" applyFill="1" applyBorder="1" applyAlignment="1">
      <alignment horizontal="center"/>
    </xf>
    <xf numFmtId="0" fontId="5" fillId="0" borderId="26" xfId="0" quotePrefix="1" applyFont="1" applyBorder="1" applyAlignment="1">
      <alignment horizontal="center"/>
    </xf>
    <xf numFmtId="0" fontId="7" fillId="0" borderId="27" xfId="0" applyFont="1" applyFill="1" applyBorder="1"/>
    <xf numFmtId="0" fontId="7" fillId="0" borderId="27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5" fillId="2" borderId="0" xfId="0" applyFont="1" applyFill="1"/>
    <xf numFmtId="0" fontId="5" fillId="2" borderId="0" xfId="0" applyFont="1" applyFill="1" applyAlignment="1">
      <alignment horizontal="center"/>
    </xf>
    <xf numFmtId="164" fontId="3" fillId="4" borderId="21" xfId="0" applyNumberFormat="1" applyFont="1" applyFill="1" applyBorder="1"/>
    <xf numFmtId="164" fontId="10" fillId="0" borderId="18" xfId="0" applyNumberFormat="1" applyFont="1" applyFill="1" applyBorder="1" applyAlignment="1">
      <alignment horizontal="center"/>
    </xf>
    <xf numFmtId="164" fontId="10" fillId="4" borderId="18" xfId="0" applyNumberFormat="1" applyFont="1" applyFill="1" applyBorder="1"/>
    <xf numFmtId="0" fontId="13" fillId="0" borderId="0" xfId="0" applyFont="1" applyAlignment="1">
      <alignment horizontal="left"/>
    </xf>
    <xf numFmtId="0" fontId="6" fillId="0" borderId="10" xfId="0" applyFont="1" applyBorder="1" applyAlignment="1">
      <alignment horizontal="left"/>
    </xf>
    <xf numFmtId="0" fontId="3" fillId="6" borderId="40" xfId="0" applyFont="1" applyFill="1" applyBorder="1" applyAlignment="1">
      <alignment horizontal="center"/>
    </xf>
    <xf numFmtId="0" fontId="3" fillId="6" borderId="44" xfId="0" applyFont="1" applyFill="1" applyBorder="1" applyAlignment="1">
      <alignment horizontal="center"/>
    </xf>
    <xf numFmtId="0" fontId="3" fillId="6" borderId="41" xfId="0" applyFont="1" applyFill="1" applyBorder="1" applyAlignment="1">
      <alignment horizontal="center"/>
    </xf>
    <xf numFmtId="0" fontId="4" fillId="6" borderId="42" xfId="0" applyFont="1" applyFill="1" applyBorder="1" applyAlignment="1">
      <alignment horizontal="center"/>
    </xf>
    <xf numFmtId="0" fontId="4" fillId="6" borderId="43" xfId="0" applyFont="1" applyFill="1" applyBorder="1"/>
    <xf numFmtId="0" fontId="3" fillId="0" borderId="45" xfId="0" applyFont="1" applyFill="1" applyBorder="1" applyAlignment="1">
      <alignment horizontal="center"/>
    </xf>
    <xf numFmtId="0" fontId="3" fillId="0" borderId="46" xfId="0" applyFont="1" applyFill="1" applyBorder="1" applyAlignment="1">
      <alignment horizontal="center"/>
    </xf>
    <xf numFmtId="0" fontId="3" fillId="0" borderId="47" xfId="0" applyFont="1" applyFill="1" applyBorder="1" applyAlignment="1">
      <alignment horizontal="center"/>
    </xf>
    <xf numFmtId="0" fontId="7" fillId="0" borderId="48" xfId="0" applyFont="1" applyFill="1" applyBorder="1" applyAlignment="1">
      <alignment horizontal="center"/>
    </xf>
    <xf numFmtId="0" fontId="3" fillId="0" borderId="49" xfId="0" applyFont="1" applyFill="1" applyBorder="1" applyAlignment="1">
      <alignment horizontal="center"/>
    </xf>
    <xf numFmtId="0" fontId="3" fillId="0" borderId="50" xfId="0" applyFont="1" applyFill="1" applyBorder="1" applyAlignment="1">
      <alignment horizontal="center"/>
    </xf>
    <xf numFmtId="44" fontId="4" fillId="0" borderId="51" xfId="0" applyNumberFormat="1" applyFont="1" applyFill="1" applyBorder="1" applyAlignment="1">
      <alignment horizontal="center"/>
    </xf>
    <xf numFmtId="164" fontId="4" fillId="0" borderId="52" xfId="0" applyNumberFormat="1" applyFont="1" applyFill="1" applyBorder="1" applyAlignment="1">
      <alignment horizontal="center"/>
    </xf>
    <xf numFmtId="164" fontId="4" fillId="0" borderId="53" xfId="0" applyNumberFormat="1" applyFont="1" applyFill="1" applyBorder="1" applyAlignment="1">
      <alignment horizontal="center"/>
    </xf>
    <xf numFmtId="164" fontId="5" fillId="0" borderId="16" xfId="0" applyNumberFormat="1" applyFont="1" applyFill="1" applyBorder="1" applyAlignment="1">
      <alignment horizontal="center"/>
    </xf>
    <xf numFmtId="0" fontId="4" fillId="0" borderId="16" xfId="0" applyFont="1" applyFill="1" applyBorder="1" applyAlignment="1">
      <alignment horizontal="center"/>
    </xf>
    <xf numFmtId="0" fontId="4" fillId="0" borderId="32" xfId="0" applyFont="1" applyBorder="1"/>
    <xf numFmtId="0" fontId="4" fillId="0" borderId="17" xfId="0" applyFont="1" applyBorder="1"/>
    <xf numFmtId="0" fontId="16" fillId="0" borderId="0" xfId="0" applyFont="1" applyAlignment="1">
      <alignment horizontal="left"/>
    </xf>
    <xf numFmtId="0" fontId="6" fillId="7" borderId="15" xfId="0" applyFont="1" applyFill="1" applyBorder="1" applyAlignment="1">
      <alignment horizontal="center" vertical="top" wrapText="1"/>
    </xf>
    <xf numFmtId="0" fontId="6" fillId="7" borderId="15" xfId="0" applyFont="1" applyFill="1" applyBorder="1" applyAlignment="1">
      <alignment horizontal="center" vertical="top"/>
    </xf>
    <xf numFmtId="0" fontId="3" fillId="7" borderId="6" xfId="0" applyFont="1" applyFill="1" applyBorder="1" applyAlignment="1">
      <alignment horizontal="center" vertical="center"/>
    </xf>
    <xf numFmtId="0" fontId="10" fillId="7" borderId="15" xfId="0" applyFont="1" applyFill="1" applyBorder="1" applyAlignment="1">
      <alignment horizontal="center" vertical="top"/>
    </xf>
    <xf numFmtId="0" fontId="11" fillId="7" borderId="6" xfId="0" applyFont="1" applyFill="1" applyBorder="1" applyAlignment="1">
      <alignment horizontal="center" vertical="center"/>
    </xf>
    <xf numFmtId="0" fontId="10" fillId="7" borderId="6" xfId="0" applyFont="1" applyFill="1" applyBorder="1" applyAlignment="1">
      <alignment horizontal="center" vertical="top"/>
    </xf>
    <xf numFmtId="0" fontId="6" fillId="0" borderId="0" xfId="0" applyFont="1" applyBorder="1" applyAlignment="1">
      <alignment horizontal="left"/>
    </xf>
    <xf numFmtId="166" fontId="15" fillId="5" borderId="62" xfId="0" applyNumberFormat="1" applyFont="1" applyFill="1" applyBorder="1" applyAlignment="1">
      <alignment horizontal="center"/>
    </xf>
    <xf numFmtId="166" fontId="15" fillId="5" borderId="0" xfId="0" applyNumberFormat="1" applyFont="1" applyFill="1" applyBorder="1" applyAlignment="1">
      <alignment horizontal="center"/>
    </xf>
    <xf numFmtId="166" fontId="15" fillId="5" borderId="61" xfId="0" applyNumberFormat="1" applyFont="1" applyFill="1" applyBorder="1" applyAlignment="1">
      <alignment horizontal="center"/>
    </xf>
    <xf numFmtId="0" fontId="3" fillId="0" borderId="16" xfId="0" applyFont="1" applyBorder="1"/>
    <xf numFmtId="0" fontId="3" fillId="0" borderId="17" xfId="0" applyFont="1" applyBorder="1"/>
    <xf numFmtId="0" fontId="7" fillId="0" borderId="63" xfId="0" applyFont="1" applyBorder="1"/>
    <xf numFmtId="0" fontId="7" fillId="0" borderId="63" xfId="0" applyFont="1" applyBorder="1" applyAlignment="1">
      <alignment horizontal="center"/>
    </xf>
    <xf numFmtId="0" fontId="7" fillId="0" borderId="64" xfId="0" applyFont="1" applyFill="1" applyBorder="1" applyAlignment="1">
      <alignment horizontal="center"/>
    </xf>
    <xf numFmtId="0" fontId="3" fillId="0" borderId="16" xfId="0" applyFont="1" applyFill="1" applyBorder="1"/>
    <xf numFmtId="44" fontId="3" fillId="0" borderId="32" xfId="0" applyNumberFormat="1" applyFont="1" applyFill="1" applyBorder="1"/>
    <xf numFmtId="44" fontId="3" fillId="0" borderId="17" xfId="0" applyNumberFormat="1" applyFont="1" applyFill="1" applyBorder="1"/>
    <xf numFmtId="0" fontId="3" fillId="0" borderId="65" xfId="0" applyFont="1" applyFill="1" applyBorder="1"/>
    <xf numFmtId="44" fontId="3" fillId="0" borderId="63" xfId="0" applyNumberFormat="1" applyFont="1" applyFill="1" applyBorder="1"/>
    <xf numFmtId="44" fontId="3" fillId="0" borderId="64" xfId="0" applyNumberFormat="1" applyFont="1" applyFill="1" applyBorder="1"/>
    <xf numFmtId="44" fontId="6" fillId="2" borderId="0" xfId="3" applyNumberFormat="1" applyFont="1" applyFill="1" applyBorder="1"/>
    <xf numFmtId="44" fontId="6" fillId="2" borderId="61" xfId="3" applyNumberFormat="1" applyFont="1" applyFill="1" applyBorder="1"/>
    <xf numFmtId="0" fontId="3" fillId="0" borderId="62" xfId="0" applyFont="1" applyBorder="1"/>
    <xf numFmtId="44" fontId="3" fillId="0" borderId="0" xfId="0" applyNumberFormat="1" applyFont="1" applyBorder="1"/>
    <xf numFmtId="44" fontId="3" fillId="0" borderId="61" xfId="0" applyNumberFormat="1" applyFont="1" applyBorder="1"/>
    <xf numFmtId="0" fontId="6" fillId="2" borderId="66" xfId="0" applyFont="1" applyFill="1" applyBorder="1" applyAlignment="1">
      <alignment horizontal="center"/>
    </xf>
    <xf numFmtId="0" fontId="6" fillId="2" borderId="8" xfId="0" applyFont="1" applyFill="1" applyBorder="1" applyAlignment="1">
      <alignment horizontal="center"/>
    </xf>
    <xf numFmtId="0" fontId="6" fillId="2" borderId="0" xfId="0" applyFont="1" applyFill="1" applyBorder="1" applyAlignment="1">
      <alignment horizontal="center"/>
    </xf>
    <xf numFmtId="0" fontId="6" fillId="2" borderId="61" xfId="0" applyFont="1" applyFill="1" applyBorder="1" applyAlignment="1">
      <alignment horizontal="center"/>
    </xf>
    <xf numFmtId="0" fontId="5" fillId="0" borderId="64" xfId="0" applyNumberFormat="1" applyFont="1" applyFill="1" applyBorder="1" applyAlignment="1">
      <alignment horizontal="center"/>
    </xf>
    <xf numFmtId="0" fontId="5" fillId="0" borderId="65" xfId="0" applyFont="1" applyBorder="1"/>
    <xf numFmtId="44" fontId="3" fillId="0" borderId="63" xfId="0" applyNumberFormat="1" applyFont="1" applyBorder="1"/>
    <xf numFmtId="0" fontId="3" fillId="0" borderId="63" xfId="0" applyFont="1" applyBorder="1"/>
    <xf numFmtId="0" fontId="3" fillId="0" borderId="64" xfId="0" applyFont="1" applyBorder="1"/>
    <xf numFmtId="0" fontId="7" fillId="0" borderId="0" xfId="0" applyFont="1" applyBorder="1"/>
    <xf numFmtId="0" fontId="7" fillId="0" borderId="0" xfId="0" applyFont="1" applyBorder="1" applyAlignment="1">
      <alignment horizontal="center"/>
    </xf>
    <xf numFmtId="0" fontId="3" fillId="0" borderId="0" xfId="0" applyFont="1" applyBorder="1"/>
    <xf numFmtId="0" fontId="3" fillId="0" borderId="61" xfId="0" applyFont="1" applyBorder="1"/>
    <xf numFmtId="0" fontId="3" fillId="0" borderId="0" xfId="0" applyFont="1" applyBorder="1" applyAlignment="1">
      <alignment horizontal="center"/>
    </xf>
    <xf numFmtId="0" fontId="3" fillId="0" borderId="67" xfId="0" applyFont="1" applyBorder="1"/>
    <xf numFmtId="0" fontId="3" fillId="0" borderId="66" xfId="0" applyFont="1" applyBorder="1"/>
    <xf numFmtId="0" fontId="3" fillId="0" borderId="66" xfId="0" applyFont="1" applyBorder="1" applyAlignment="1">
      <alignment horizontal="center"/>
    </xf>
    <xf numFmtId="44" fontId="3" fillId="0" borderId="66" xfId="0" applyNumberFormat="1" applyFont="1" applyBorder="1"/>
    <xf numFmtId="0" fontId="6" fillId="0" borderId="0" xfId="0" applyFont="1" applyBorder="1"/>
    <xf numFmtId="0" fontId="6" fillId="0" borderId="61" xfId="0" applyFont="1" applyBorder="1"/>
    <xf numFmtId="0" fontId="3" fillId="0" borderId="58" xfId="0" applyFont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4" borderId="68" xfId="0" applyFont="1" applyFill="1" applyBorder="1"/>
    <xf numFmtId="164" fontId="3" fillId="4" borderId="69" xfId="0" applyNumberFormat="1" applyFont="1" applyFill="1" applyBorder="1"/>
    <xf numFmtId="164" fontId="5" fillId="4" borderId="9" xfId="0" applyNumberFormat="1" applyFont="1" applyFill="1" applyBorder="1"/>
    <xf numFmtId="0" fontId="7" fillId="0" borderId="63" xfId="0" applyFont="1" applyFill="1" applyBorder="1" applyAlignment="1">
      <alignment horizontal="center"/>
    </xf>
    <xf numFmtId="0" fontId="3" fillId="0" borderId="32" xfId="0" applyFont="1" applyBorder="1"/>
    <xf numFmtId="164" fontId="5" fillId="0" borderId="9" xfId="0" applyNumberFormat="1" applyFont="1" applyFill="1" applyBorder="1" applyAlignment="1">
      <alignment horizontal="left"/>
    </xf>
    <xf numFmtId="164" fontId="5" fillId="0" borderId="9" xfId="3" applyNumberFormat="1" applyFont="1" applyFill="1" applyBorder="1" applyAlignment="1">
      <alignment horizontal="center"/>
    </xf>
    <xf numFmtId="0" fontId="5" fillId="0" borderId="62" xfId="0" applyFont="1" applyBorder="1"/>
    <xf numFmtId="0" fontId="6" fillId="0" borderId="62" xfId="0" applyFont="1" applyBorder="1"/>
    <xf numFmtId="0" fontId="5" fillId="0" borderId="20" xfId="0" quotePrefix="1" applyFont="1" applyBorder="1" applyAlignment="1">
      <alignment horizontal="center"/>
    </xf>
    <xf numFmtId="0" fontId="7" fillId="0" borderId="22" xfId="0" applyFont="1" applyFill="1" applyBorder="1" applyAlignment="1">
      <alignment horizontal="right" vertical="center"/>
    </xf>
    <xf numFmtId="0" fontId="7" fillId="0" borderId="70" xfId="0" applyFont="1" applyBorder="1"/>
    <xf numFmtId="0" fontId="7" fillId="0" borderId="27" xfId="0" quotePrefix="1" applyFont="1" applyFill="1" applyBorder="1" applyAlignment="1">
      <alignment vertical="center"/>
    </xf>
    <xf numFmtId="2" fontId="7" fillId="0" borderId="26" xfId="0" applyNumberFormat="1" applyFont="1" applyFill="1" applyBorder="1" applyAlignment="1">
      <alignment horizontal="center" vertical="center"/>
    </xf>
    <xf numFmtId="2" fontId="7" fillId="0" borderId="26" xfId="0" quotePrefix="1" applyNumberFormat="1" applyFont="1" applyBorder="1" applyAlignment="1">
      <alignment horizontal="center" vertical="center"/>
    </xf>
    <xf numFmtId="2" fontId="5" fillId="0" borderId="26" xfId="0" applyNumberFormat="1" applyFont="1" applyFill="1" applyBorder="1" applyAlignment="1">
      <alignment horizontal="center" vertical="center"/>
    </xf>
    <xf numFmtId="0" fontId="19" fillId="0" borderId="27" xfId="0" applyFont="1" applyFill="1" applyBorder="1" applyAlignment="1">
      <alignment vertical="center"/>
    </xf>
    <xf numFmtId="0" fontId="7" fillId="0" borderId="71" xfId="0" applyFont="1" applyBorder="1" applyAlignment="1">
      <alignment horizontal="center" wrapText="1"/>
    </xf>
    <xf numFmtId="0" fontId="7" fillId="0" borderId="71" xfId="0" applyFont="1" applyFill="1" applyBorder="1" applyAlignment="1">
      <alignment horizontal="center"/>
    </xf>
    <xf numFmtId="0" fontId="3" fillId="0" borderId="73" xfId="0" applyFont="1" applyFill="1" applyBorder="1" applyAlignment="1">
      <alignment horizontal="center"/>
    </xf>
    <xf numFmtId="0" fontId="3" fillId="0" borderId="74" xfId="0" applyFont="1" applyFill="1" applyBorder="1" applyAlignment="1">
      <alignment horizontal="center"/>
    </xf>
    <xf numFmtId="0" fontId="3" fillId="0" borderId="75" xfId="0" applyFont="1" applyFill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6" fillId="0" borderId="61" xfId="0" applyFont="1" applyBorder="1" applyAlignment="1">
      <alignment horizontal="center"/>
    </xf>
    <xf numFmtId="0" fontId="7" fillId="0" borderId="34" xfId="0" applyFont="1" applyBorder="1" applyAlignment="1">
      <alignment horizontal="center"/>
    </xf>
    <xf numFmtId="0" fontId="7" fillId="0" borderId="35" xfId="0" applyFont="1" applyFill="1" applyBorder="1" applyAlignment="1">
      <alignment horizontal="center"/>
    </xf>
    <xf numFmtId="0" fontId="7" fillId="0" borderId="72" xfId="0" applyFont="1" applyFill="1" applyBorder="1" applyAlignment="1">
      <alignment horizontal="center"/>
    </xf>
    <xf numFmtId="167" fontId="7" fillId="0" borderId="48" xfId="0" applyNumberFormat="1" applyFont="1" applyFill="1" applyBorder="1" applyAlignment="1">
      <alignment horizontal="center"/>
    </xf>
    <xf numFmtId="167" fontId="3" fillId="0" borderId="49" xfId="0" applyNumberFormat="1" applyFont="1" applyFill="1" applyBorder="1" applyAlignment="1">
      <alignment horizontal="center"/>
    </xf>
    <xf numFmtId="167" fontId="4" fillId="0" borderId="51" xfId="0" applyNumberFormat="1" applyFont="1" applyFill="1" applyBorder="1" applyAlignment="1">
      <alignment horizontal="center"/>
    </xf>
    <xf numFmtId="167" fontId="4" fillId="0" borderId="52" xfId="0" applyNumberFormat="1" applyFont="1" applyFill="1" applyBorder="1" applyAlignment="1">
      <alignment horizontal="center"/>
    </xf>
    <xf numFmtId="167" fontId="5" fillId="0" borderId="9" xfId="0" applyNumberFormat="1" applyFont="1" applyFill="1" applyBorder="1" applyAlignment="1">
      <alignment horizontal="center"/>
    </xf>
    <xf numFmtId="167" fontId="3" fillId="6" borderId="40" xfId="0" applyNumberFormat="1" applyFont="1" applyFill="1" applyBorder="1" applyAlignment="1">
      <alignment horizontal="right"/>
    </xf>
    <xf numFmtId="167" fontId="7" fillId="0" borderId="48" xfId="0" applyNumberFormat="1" applyFont="1" applyFill="1" applyBorder="1" applyAlignment="1">
      <alignment horizontal="right"/>
    </xf>
    <xf numFmtId="167" fontId="3" fillId="6" borderId="44" xfId="0" applyNumberFormat="1" applyFont="1" applyFill="1" applyBorder="1" applyAlignment="1">
      <alignment horizontal="right"/>
    </xf>
    <xf numFmtId="168" fontId="10" fillId="0" borderId="18" xfId="0" applyNumberFormat="1" applyFont="1" applyFill="1" applyBorder="1" applyAlignment="1">
      <alignment horizontal="center"/>
    </xf>
    <xf numFmtId="0" fontId="7" fillId="0" borderId="62" xfId="0" applyFont="1" applyFill="1" applyBorder="1" applyAlignment="1">
      <alignment horizontal="right" vertical="center"/>
    </xf>
    <xf numFmtId="0" fontId="7" fillId="0" borderId="0" xfId="0" applyFont="1" applyBorder="1" applyAlignment="1">
      <alignment vertical="center"/>
    </xf>
    <xf numFmtId="0" fontId="7" fillId="0" borderId="0" xfId="0" applyFont="1" applyBorder="1" applyAlignment="1">
      <alignment horizontal="center" vertical="center"/>
    </xf>
    <xf numFmtId="0" fontId="4" fillId="0" borderId="63" xfId="0" applyFont="1" applyFill="1" applyBorder="1" applyAlignment="1">
      <alignment horizontal="center"/>
    </xf>
    <xf numFmtId="0" fontId="4" fillId="0" borderId="63" xfId="0" applyFont="1" applyBorder="1"/>
    <xf numFmtId="0" fontId="3" fillId="0" borderId="65" xfId="0" applyFont="1" applyBorder="1"/>
    <xf numFmtId="0" fontId="14" fillId="5" borderId="78" xfId="0" applyFont="1" applyFill="1" applyBorder="1" applyAlignment="1">
      <alignment vertical="center"/>
    </xf>
    <xf numFmtId="0" fontId="14" fillId="5" borderId="8" xfId="0" applyFont="1" applyFill="1" applyBorder="1" applyAlignment="1">
      <alignment vertical="center"/>
    </xf>
    <xf numFmtId="0" fontId="3" fillId="5" borderId="11" xfId="0" applyFont="1" applyFill="1" applyBorder="1" applyAlignment="1"/>
    <xf numFmtId="0" fontId="3" fillId="4" borderId="69" xfId="0" applyFont="1" applyFill="1" applyBorder="1"/>
    <xf numFmtId="0" fontId="3" fillId="6" borderId="79" xfId="0" applyFont="1" applyFill="1" applyBorder="1" applyAlignment="1">
      <alignment horizontal="center"/>
    </xf>
    <xf numFmtId="167" fontId="3" fillId="6" borderId="36" xfId="0" applyNumberFormat="1" applyFont="1" applyFill="1" applyBorder="1" applyAlignment="1">
      <alignment horizontal="right"/>
    </xf>
    <xf numFmtId="44" fontId="5" fillId="0" borderId="9" xfId="0" applyNumberFormat="1" applyFont="1" applyFill="1" applyBorder="1" applyAlignment="1">
      <alignment horizontal="center"/>
    </xf>
    <xf numFmtId="10" fontId="5" fillId="0" borderId="9" xfId="3" applyNumberFormat="1" applyFont="1" applyFill="1" applyBorder="1" applyAlignment="1">
      <alignment horizontal="center"/>
    </xf>
    <xf numFmtId="10" fontId="5" fillId="0" borderId="17" xfId="3" applyNumberFormat="1" applyFont="1" applyFill="1" applyBorder="1" applyAlignment="1">
      <alignment horizontal="center"/>
    </xf>
    <xf numFmtId="0" fontId="3" fillId="0" borderId="26" xfId="0" applyFont="1" applyFill="1" applyBorder="1" applyAlignment="1">
      <alignment horizontal="center"/>
    </xf>
    <xf numFmtId="0" fontId="3" fillId="0" borderId="33" xfId="0" applyFont="1" applyFill="1" applyBorder="1" applyAlignment="1">
      <alignment horizontal="center"/>
    </xf>
    <xf numFmtId="167" fontId="5" fillId="0" borderId="9" xfId="0" applyNumberFormat="1" applyFont="1" applyFill="1" applyBorder="1" applyAlignment="1">
      <alignment horizontal="right"/>
    </xf>
    <xf numFmtId="164" fontId="5" fillId="0" borderId="9" xfId="0" applyNumberFormat="1" applyFont="1" applyFill="1" applyBorder="1" applyAlignment="1">
      <alignment horizontal="right"/>
    </xf>
    <xf numFmtId="167" fontId="15" fillId="6" borderId="40" xfId="0" applyNumberFormat="1" applyFont="1" applyFill="1" applyBorder="1" applyAlignment="1">
      <alignment horizontal="right"/>
    </xf>
    <xf numFmtId="167" fontId="3" fillId="0" borderId="74" xfId="0" applyNumberFormat="1" applyFont="1" applyFill="1" applyBorder="1" applyAlignment="1">
      <alignment horizontal="right"/>
    </xf>
    <xf numFmtId="0" fontId="15" fillId="0" borderId="33" xfId="0" applyFont="1" applyFill="1" applyBorder="1" applyAlignment="1">
      <alignment horizontal="center"/>
    </xf>
    <xf numFmtId="167" fontId="7" fillId="4" borderId="68" xfId="0" applyNumberFormat="1" applyFont="1" applyFill="1" applyBorder="1"/>
    <xf numFmtId="44" fontId="5" fillId="4" borderId="9" xfId="0" applyNumberFormat="1" applyFont="1" applyFill="1" applyBorder="1"/>
    <xf numFmtId="167" fontId="3" fillId="6" borderId="80" xfId="0" applyNumberFormat="1" applyFont="1" applyFill="1" applyBorder="1" applyAlignment="1">
      <alignment horizontal="right"/>
    </xf>
    <xf numFmtId="167" fontId="7" fillId="6" borderId="40" xfId="0" applyNumberFormat="1" applyFont="1" applyFill="1" applyBorder="1" applyAlignment="1">
      <alignment horizontal="right"/>
    </xf>
    <xf numFmtId="167" fontId="7" fillId="6" borderId="44" xfId="0" applyNumberFormat="1" applyFont="1" applyFill="1" applyBorder="1" applyAlignment="1">
      <alignment horizontal="right"/>
    </xf>
    <xf numFmtId="0" fontId="7" fillId="6" borderId="41" xfId="0" applyFont="1" applyFill="1" applyBorder="1" applyAlignment="1">
      <alignment horizontal="center"/>
    </xf>
    <xf numFmtId="167" fontId="7" fillId="0" borderId="26" xfId="0" applyNumberFormat="1" applyFont="1" applyFill="1" applyBorder="1" applyAlignment="1">
      <alignment horizontal="right"/>
    </xf>
    <xf numFmtId="44" fontId="5" fillId="0" borderId="9" xfId="0" applyNumberFormat="1" applyFont="1" applyFill="1" applyBorder="1" applyAlignment="1">
      <alignment horizontal="right"/>
    </xf>
    <xf numFmtId="0" fontId="5" fillId="0" borderId="71" xfId="0" applyFont="1" applyFill="1" applyBorder="1"/>
    <xf numFmtId="0" fontId="3" fillId="4" borderId="81" xfId="0" applyFont="1" applyFill="1" applyBorder="1"/>
    <xf numFmtId="167" fontId="5" fillId="4" borderId="9" xfId="0" applyNumberFormat="1" applyFont="1" applyFill="1" applyBorder="1"/>
    <xf numFmtId="0" fontId="3" fillId="5" borderId="11" xfId="0" applyFont="1" applyFill="1" applyBorder="1" applyAlignment="1">
      <alignment vertical="center"/>
    </xf>
    <xf numFmtId="167" fontId="7" fillId="4" borderId="81" xfId="0" applyNumberFormat="1" applyFont="1" applyFill="1" applyBorder="1"/>
    <xf numFmtId="0" fontId="7" fillId="6" borderId="82" xfId="0" applyFont="1" applyFill="1" applyBorder="1" applyAlignment="1">
      <alignment horizontal="center"/>
    </xf>
    <xf numFmtId="167" fontId="7" fillId="6" borderId="83" xfId="0" applyNumberFormat="1" applyFont="1" applyFill="1" applyBorder="1" applyAlignment="1">
      <alignment horizontal="right"/>
    </xf>
    <xf numFmtId="0" fontId="3" fillId="6" borderId="82" xfId="0" applyFont="1" applyFill="1" applyBorder="1" applyAlignment="1">
      <alignment horizontal="center"/>
    </xf>
    <xf numFmtId="167" fontId="7" fillId="4" borderId="84" xfId="0" applyNumberFormat="1" applyFont="1" applyFill="1" applyBorder="1"/>
    <xf numFmtId="167" fontId="7" fillId="4" borderId="69" xfId="0" applyNumberFormat="1" applyFont="1" applyFill="1" applyBorder="1"/>
    <xf numFmtId="167" fontId="7" fillId="6" borderId="85" xfId="0" applyNumberFormat="1" applyFont="1" applyFill="1" applyBorder="1" applyAlignment="1">
      <alignment horizontal="right"/>
    </xf>
    <xf numFmtId="164" fontId="3" fillId="4" borderId="68" xfId="0" applyNumberFormat="1" applyFont="1" applyFill="1" applyBorder="1"/>
    <xf numFmtId="164" fontId="3" fillId="4" borderId="9" xfId="0" applyNumberFormat="1" applyFont="1" applyFill="1" applyBorder="1"/>
    <xf numFmtId="0" fontId="6" fillId="3" borderId="9" xfId="0" applyFont="1" applyFill="1" applyBorder="1" applyAlignment="1">
      <alignment horizontal="center" vertical="center"/>
    </xf>
    <xf numFmtId="44" fontId="10" fillId="0" borderId="18" xfId="0" applyNumberFormat="1" applyFont="1" applyFill="1" applyBorder="1" applyAlignment="1">
      <alignment horizontal="center"/>
    </xf>
    <xf numFmtId="0" fontId="7" fillId="0" borderId="27" xfId="0" applyFont="1" applyFill="1" applyBorder="1" applyAlignment="1">
      <alignment vertical="center" wrapText="1"/>
    </xf>
    <xf numFmtId="0" fontId="5" fillId="0" borderId="0" xfId="0" applyFont="1" applyFill="1" applyAlignment="1">
      <alignment horizontal="center"/>
    </xf>
    <xf numFmtId="0" fontId="3" fillId="0" borderId="0" xfId="0" applyFont="1" applyFill="1"/>
    <xf numFmtId="0" fontId="5" fillId="0" borderId="32" xfId="0" applyFont="1" applyFill="1" applyBorder="1" applyAlignment="1">
      <alignment horizontal="center"/>
    </xf>
    <xf numFmtId="0" fontId="6" fillId="0" borderId="17" xfId="0" applyFont="1" applyFill="1" applyBorder="1" applyAlignment="1">
      <alignment horizontal="center"/>
    </xf>
    <xf numFmtId="0" fontId="6" fillId="0" borderId="9" xfId="0" applyFont="1" applyFill="1" applyBorder="1" applyAlignment="1">
      <alignment horizontal="center"/>
    </xf>
    <xf numFmtId="167" fontId="7" fillId="0" borderId="40" xfId="0" applyNumberFormat="1" applyFont="1" applyFill="1" applyBorder="1" applyAlignment="1">
      <alignment horizontal="right"/>
    </xf>
    <xf numFmtId="44" fontId="20" fillId="4" borderId="9" xfId="5" applyNumberFormat="1" applyFont="1" applyFill="1" applyBorder="1"/>
    <xf numFmtId="0" fontId="5" fillId="0" borderId="71" xfId="0" applyFont="1" applyFill="1" applyBorder="1" applyAlignment="1">
      <alignment vertical="center"/>
    </xf>
    <xf numFmtId="0" fontId="6" fillId="7" borderId="2" xfId="0" applyFont="1" applyFill="1" applyBorder="1" applyAlignment="1">
      <alignment horizontal="center" vertical="top" wrapText="1"/>
    </xf>
    <xf numFmtId="0" fontId="6" fillId="7" borderId="3" xfId="0" applyFont="1" applyFill="1" applyBorder="1" applyAlignment="1">
      <alignment horizontal="center" vertical="top"/>
    </xf>
    <xf numFmtId="0" fontId="3" fillId="7" borderId="4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44" fontId="3" fillId="5" borderId="2" xfId="0" applyNumberFormat="1" applyFont="1" applyFill="1" applyBorder="1" applyAlignment="1">
      <alignment horizontal="center" vertical="center" wrapText="1"/>
    </xf>
    <xf numFmtId="0" fontId="3" fillId="5" borderId="15" xfId="0" applyFont="1" applyFill="1" applyBorder="1" applyAlignment="1">
      <alignment horizontal="center" vertical="center"/>
    </xf>
    <xf numFmtId="44" fontId="3" fillId="5" borderId="4" xfId="0" applyNumberFormat="1" applyFont="1" applyFill="1" applyBorder="1" applyAlignment="1">
      <alignment horizontal="center" vertical="center" wrapText="1"/>
    </xf>
    <xf numFmtId="0" fontId="3" fillId="5" borderId="6" xfId="0" applyFont="1" applyFill="1" applyBorder="1" applyAlignment="1">
      <alignment horizontal="center" vertical="center"/>
    </xf>
    <xf numFmtId="0" fontId="6" fillId="7" borderId="2" xfId="0" applyFont="1" applyFill="1" applyBorder="1" applyAlignment="1">
      <alignment horizontal="center" vertical="center" wrapText="1"/>
    </xf>
    <xf numFmtId="0" fontId="6" fillId="7" borderId="3" xfId="0" applyFont="1" applyFill="1" applyBorder="1" applyAlignment="1">
      <alignment horizontal="center" vertical="center"/>
    </xf>
    <xf numFmtId="0" fontId="6" fillId="7" borderId="15" xfId="0" applyFont="1" applyFill="1" applyBorder="1" applyAlignment="1">
      <alignment horizontal="center" vertical="center" wrapText="1"/>
    </xf>
    <xf numFmtId="0" fontId="6" fillId="7" borderId="15" xfId="0" applyFont="1" applyFill="1" applyBorder="1" applyAlignment="1">
      <alignment horizontal="center" vertical="center"/>
    </xf>
    <xf numFmtId="0" fontId="21" fillId="0" borderId="0" xfId="0" applyFont="1" applyAlignment="1">
      <alignment horizontal="left"/>
    </xf>
    <xf numFmtId="0" fontId="23" fillId="0" borderId="0" xfId="0" applyFont="1" applyAlignment="1">
      <alignment horizontal="left"/>
    </xf>
    <xf numFmtId="167" fontId="7" fillId="0" borderId="44" xfId="0" applyNumberFormat="1" applyFont="1" applyFill="1" applyBorder="1" applyAlignment="1">
      <alignment horizontal="right"/>
    </xf>
    <xf numFmtId="0" fontId="3" fillId="0" borderId="41" xfId="0" applyFont="1" applyFill="1" applyBorder="1" applyAlignment="1">
      <alignment horizontal="center"/>
    </xf>
    <xf numFmtId="164" fontId="3" fillId="4" borderId="91" xfId="0" applyNumberFormat="1" applyFont="1" applyFill="1" applyBorder="1"/>
    <xf numFmtId="164" fontId="3" fillId="4" borderId="93" xfId="0" applyNumberFormat="1" applyFont="1" applyFill="1" applyBorder="1"/>
    <xf numFmtId="44" fontId="3" fillId="4" borderId="93" xfId="0" applyNumberFormat="1" applyFont="1" applyFill="1" applyBorder="1"/>
    <xf numFmtId="164" fontId="3" fillId="4" borderId="93" xfId="0" applyNumberFormat="1" applyFont="1" applyFill="1" applyBorder="1" applyAlignment="1">
      <alignment horizontal="right"/>
    </xf>
    <xf numFmtId="0" fontId="7" fillId="0" borderId="19" xfId="0" quotePrefix="1" applyFont="1" applyBorder="1" applyAlignment="1">
      <alignment horizontal="center"/>
    </xf>
    <xf numFmtId="0" fontId="7" fillId="0" borderId="86" xfId="0" applyFont="1" applyBorder="1"/>
    <xf numFmtId="0" fontId="7" fillId="6" borderId="79" xfId="0" applyFont="1" applyFill="1" applyBorder="1" applyAlignment="1">
      <alignment horizontal="center"/>
    </xf>
    <xf numFmtId="0" fontId="5" fillId="0" borderId="62" xfId="0" applyFont="1" applyBorder="1" applyAlignment="1">
      <alignment horizontal="center"/>
    </xf>
    <xf numFmtId="0" fontId="5" fillId="0" borderId="62" xfId="0" applyFont="1" applyBorder="1" applyAlignment="1">
      <alignment horizontal="center" vertical="center"/>
    </xf>
    <xf numFmtId="0" fontId="5" fillId="8" borderId="16" xfId="0" applyFont="1" applyFill="1" applyBorder="1" applyAlignment="1">
      <alignment horizontal="center"/>
    </xf>
    <xf numFmtId="0" fontId="5" fillId="8" borderId="17" xfId="0" applyFont="1" applyFill="1" applyBorder="1" applyAlignment="1">
      <alignment horizontal="center"/>
    </xf>
    <xf numFmtId="0" fontId="5" fillId="0" borderId="16" xfId="0" applyFont="1" applyFill="1" applyBorder="1" applyAlignment="1">
      <alignment horizontal="center"/>
    </xf>
    <xf numFmtId="10" fontId="10" fillId="0" borderId="9" xfId="0" applyNumberFormat="1" applyFont="1" applyFill="1" applyBorder="1" applyAlignment="1">
      <alignment horizontal="right"/>
    </xf>
    <xf numFmtId="10" fontId="6" fillId="0" borderId="9" xfId="0" applyNumberFormat="1" applyFont="1" applyFill="1" applyBorder="1" applyAlignment="1">
      <alignment horizontal="right"/>
    </xf>
    <xf numFmtId="0" fontId="5" fillId="0" borderId="67" xfId="0" applyFont="1" applyBorder="1" applyAlignment="1">
      <alignment horizontal="center"/>
    </xf>
    <xf numFmtId="0" fontId="4" fillId="6" borderId="92" xfId="0" applyFont="1" applyFill="1" applyBorder="1"/>
    <xf numFmtId="167" fontId="3" fillId="6" borderId="41" xfId="0" applyNumberFormat="1" applyFont="1" applyFill="1" applyBorder="1" applyAlignment="1">
      <alignment horizontal="right"/>
    </xf>
    <xf numFmtId="0" fontId="6" fillId="0" borderId="16" xfId="0" applyFont="1" applyBorder="1" applyAlignment="1">
      <alignment horizontal="left"/>
    </xf>
    <xf numFmtId="0" fontId="6" fillId="0" borderId="17" xfId="0" applyFont="1" applyBorder="1" applyAlignment="1">
      <alignment horizontal="left"/>
    </xf>
    <xf numFmtId="44" fontId="10" fillId="8" borderId="9" xfId="10" applyFont="1" applyFill="1" applyBorder="1" applyAlignment="1">
      <alignment horizontal="right"/>
    </xf>
    <xf numFmtId="44" fontId="5" fillId="8" borderId="16" xfId="10" applyFont="1" applyFill="1" applyBorder="1" applyAlignment="1">
      <alignment horizontal="right"/>
    </xf>
    <xf numFmtId="44" fontId="5" fillId="8" borderId="17" xfId="10" applyFont="1" applyFill="1" applyBorder="1" applyAlignment="1">
      <alignment horizontal="right"/>
    </xf>
    <xf numFmtId="0" fontId="5" fillId="0" borderId="16" xfId="0" quotePrefix="1" applyFont="1" applyFill="1" applyBorder="1" applyAlignment="1">
      <alignment vertical="center"/>
    </xf>
    <xf numFmtId="0" fontId="7" fillId="0" borderId="32" xfId="0" applyFont="1" applyFill="1" applyBorder="1" applyAlignment="1">
      <alignment horizontal="center"/>
    </xf>
    <xf numFmtId="0" fontId="7" fillId="0" borderId="39" xfId="0" quotePrefix="1" applyFont="1" applyBorder="1" applyAlignment="1">
      <alignment horizontal="center"/>
    </xf>
    <xf numFmtId="0" fontId="7" fillId="0" borderId="32" xfId="0" quotePrefix="1" applyFont="1" applyBorder="1" applyAlignment="1">
      <alignment horizontal="center"/>
    </xf>
    <xf numFmtId="0" fontId="7" fillId="0" borderId="67" xfId="0" quotePrefix="1" applyFont="1" applyBorder="1" applyAlignment="1">
      <alignment horizontal="center"/>
    </xf>
    <xf numFmtId="0" fontId="7" fillId="0" borderId="66" xfId="0" quotePrefix="1" applyFont="1" applyBorder="1" applyAlignment="1">
      <alignment horizontal="center"/>
    </xf>
    <xf numFmtId="0" fontId="5" fillId="0" borderId="66" xfId="0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0" fontId="5" fillId="8" borderId="16" xfId="0" quotePrefix="1" applyFont="1" applyFill="1" applyBorder="1" applyAlignment="1">
      <alignment vertical="center"/>
    </xf>
    <xf numFmtId="0" fontId="7" fillId="8" borderId="32" xfId="0" applyFont="1" applyFill="1" applyBorder="1" applyAlignment="1">
      <alignment horizontal="center"/>
    </xf>
    <xf numFmtId="0" fontId="5" fillId="8" borderId="32" xfId="0" applyFont="1" applyFill="1" applyBorder="1" applyAlignment="1">
      <alignment horizontal="center"/>
    </xf>
    <xf numFmtId="0" fontId="7" fillId="0" borderId="17" xfId="0" applyFont="1" applyBorder="1"/>
    <xf numFmtId="0" fontId="5" fillId="9" borderId="16" xfId="0" quotePrefix="1" applyFont="1" applyFill="1" applyBorder="1" applyAlignment="1">
      <alignment vertical="center"/>
    </xf>
    <xf numFmtId="0" fontId="7" fillId="9" borderId="32" xfId="0" applyFont="1" applyFill="1" applyBorder="1" applyAlignment="1">
      <alignment horizontal="center"/>
    </xf>
    <xf numFmtId="164" fontId="3" fillId="9" borderId="32" xfId="0" applyNumberFormat="1" applyFont="1" applyFill="1" applyBorder="1"/>
    <xf numFmtId="44" fontId="5" fillId="8" borderId="32" xfId="10" applyFont="1" applyFill="1" applyBorder="1" applyAlignment="1">
      <alignment horizontal="right"/>
    </xf>
    <xf numFmtId="44" fontId="20" fillId="9" borderId="32" xfId="5" applyNumberFormat="1" applyFont="1" applyFill="1" applyBorder="1"/>
    <xf numFmtId="0" fontId="5" fillId="0" borderId="63" xfId="0" applyFont="1" applyFill="1" applyBorder="1" applyAlignment="1">
      <alignment horizontal="center"/>
    </xf>
    <xf numFmtId="0" fontId="7" fillId="0" borderId="62" xfId="0" quotePrefix="1" applyFont="1" applyFill="1" applyBorder="1" applyAlignment="1">
      <alignment vertical="center" wrapText="1"/>
    </xf>
    <xf numFmtId="0" fontId="7" fillId="0" borderId="0" xfId="0" quotePrefix="1" applyFont="1" applyFill="1" applyBorder="1" applyAlignment="1">
      <alignment vertical="center" wrapText="1"/>
    </xf>
    <xf numFmtId="0" fontId="7" fillId="0" borderId="66" xfId="0" quotePrefix="1" applyFont="1" applyFill="1" applyBorder="1" applyAlignment="1">
      <alignment vertical="center" wrapText="1"/>
    </xf>
    <xf numFmtId="0" fontId="7" fillId="0" borderId="63" xfId="0" quotePrefix="1" applyFont="1" applyBorder="1" applyAlignment="1">
      <alignment horizontal="center"/>
    </xf>
    <xf numFmtId="0" fontId="7" fillId="7" borderId="15" xfId="0" applyFont="1" applyFill="1" applyBorder="1" applyAlignment="1">
      <alignment horizontal="center" vertical="top"/>
    </xf>
    <xf numFmtId="0" fontId="24" fillId="0" borderId="26" xfId="0" applyFont="1" applyFill="1" applyBorder="1" applyAlignment="1">
      <alignment horizontal="center" vertical="center" wrapText="1"/>
    </xf>
    <xf numFmtId="0" fontId="3" fillId="0" borderId="26" xfId="0" applyFont="1" applyFill="1" applyBorder="1" applyAlignment="1">
      <alignment horizontal="center" vertical="center" wrapText="1"/>
    </xf>
    <xf numFmtId="169" fontId="7" fillId="0" borderId="27" xfId="0" applyNumberFormat="1" applyFont="1" applyFill="1" applyBorder="1"/>
    <xf numFmtId="44" fontId="3" fillId="6" borderId="44" xfId="0" applyNumberFormat="1" applyFont="1" applyFill="1" applyBorder="1" applyAlignment="1">
      <alignment horizontal="center"/>
    </xf>
    <xf numFmtId="44" fontId="3" fillId="0" borderId="27" xfId="10" applyFont="1" applyFill="1" applyBorder="1" applyAlignment="1">
      <alignment horizontal="center"/>
    </xf>
    <xf numFmtId="44" fontId="3" fillId="0" borderId="26" xfId="10" applyFont="1" applyFill="1" applyBorder="1" applyAlignment="1">
      <alignment horizontal="center"/>
    </xf>
    <xf numFmtId="44" fontId="3" fillId="0" borderId="41" xfId="0" applyNumberFormat="1" applyFont="1" applyFill="1" applyBorder="1" applyAlignment="1">
      <alignment horizontal="center"/>
    </xf>
    <xf numFmtId="167" fontId="3" fillId="6" borderId="40" xfId="0" applyNumberFormat="1" applyFont="1" applyFill="1" applyBorder="1" applyAlignment="1">
      <alignment horizontal="center"/>
    </xf>
    <xf numFmtId="167" fontId="3" fillId="6" borderId="44" xfId="0" applyNumberFormat="1" applyFont="1" applyFill="1" applyBorder="1" applyAlignment="1">
      <alignment horizontal="center"/>
    </xf>
    <xf numFmtId="0" fontId="7" fillId="0" borderId="27" xfId="0" applyFont="1" applyFill="1" applyBorder="1" applyAlignment="1">
      <alignment horizontal="center" wrapText="1"/>
    </xf>
    <xf numFmtId="167" fontId="3" fillId="6" borderId="40" xfId="0" applyNumberFormat="1" applyFont="1" applyFill="1" applyBorder="1" applyAlignment="1">
      <alignment horizontal="right" wrapText="1"/>
    </xf>
    <xf numFmtId="167" fontId="3" fillId="6" borderId="44" xfId="0" applyNumberFormat="1" applyFont="1" applyFill="1" applyBorder="1" applyAlignment="1">
      <alignment horizontal="right" wrapText="1"/>
    </xf>
    <xf numFmtId="0" fontId="3" fillId="0" borderId="75" xfId="0" applyFont="1" applyFill="1" applyBorder="1" applyAlignment="1">
      <alignment horizontal="center" wrapText="1"/>
    </xf>
    <xf numFmtId="167" fontId="3" fillId="6" borderId="80" xfId="0" applyNumberFormat="1" applyFont="1" applyFill="1" applyBorder="1" applyAlignment="1">
      <alignment horizontal="right" wrapText="1"/>
    </xf>
    <xf numFmtId="0" fontId="3" fillId="6" borderId="79" xfId="0" applyFont="1" applyFill="1" applyBorder="1" applyAlignment="1">
      <alignment horizontal="center" wrapText="1"/>
    </xf>
    <xf numFmtId="169" fontId="7" fillId="10" borderId="27" xfId="5" applyNumberFormat="1" applyFont="1" applyFill="1" applyBorder="1"/>
    <xf numFmtId="169" fontId="7" fillId="10" borderId="37" xfId="5" applyNumberFormat="1" applyFont="1" applyFill="1" applyBorder="1"/>
    <xf numFmtId="169" fontId="7" fillId="10" borderId="27" xfId="0" applyNumberFormat="1" applyFont="1" applyFill="1" applyBorder="1"/>
    <xf numFmtId="44" fontId="3" fillId="6" borderId="40" xfId="10" applyFont="1" applyFill="1" applyBorder="1" applyAlignment="1">
      <alignment horizontal="center"/>
    </xf>
    <xf numFmtId="44" fontId="3" fillId="6" borderId="44" xfId="10" applyFont="1" applyFill="1" applyBorder="1" applyAlignment="1">
      <alignment horizontal="center"/>
    </xf>
    <xf numFmtId="44" fontId="7" fillId="0" borderId="40" xfId="10" applyFont="1" applyFill="1" applyBorder="1" applyAlignment="1">
      <alignment horizontal="right"/>
    </xf>
    <xf numFmtId="0" fontId="27" fillId="0" borderId="0" xfId="11" applyFont="1" applyFill="1" applyBorder="1" applyAlignment="1" applyProtection="1">
      <alignment horizontal="center" vertical="top" wrapText="1"/>
      <protection hidden="1"/>
    </xf>
    <xf numFmtId="0" fontId="3" fillId="0" borderId="97" xfId="0" applyFont="1" applyFill="1" applyBorder="1" applyAlignment="1">
      <alignment horizontal="center" vertical="center" wrapText="1"/>
    </xf>
    <xf numFmtId="0" fontId="27" fillId="0" borderId="96" xfId="11" applyFont="1" applyFill="1" applyBorder="1" applyAlignment="1" applyProtection="1">
      <alignment horizontal="center" vertical="center" wrapText="1"/>
      <protection hidden="1"/>
    </xf>
    <xf numFmtId="0" fontId="27" fillId="0" borderId="96" xfId="11" applyFont="1" applyFill="1" applyBorder="1" applyAlignment="1" applyProtection="1">
      <alignment horizontal="left" vertical="center" wrapText="1"/>
      <protection hidden="1"/>
    </xf>
    <xf numFmtId="0" fontId="25" fillId="0" borderId="101" xfId="11" applyFont="1" applyFill="1" applyBorder="1" applyAlignment="1" applyProtection="1">
      <alignment horizontal="left" vertical="top"/>
      <protection hidden="1"/>
    </xf>
    <xf numFmtId="0" fontId="25" fillId="0" borderId="100" xfId="11" applyFont="1" applyFill="1" applyBorder="1" applyAlignment="1" applyProtection="1">
      <alignment vertical="top" wrapText="1"/>
      <protection hidden="1"/>
    </xf>
    <xf numFmtId="0" fontId="26" fillId="0" borderId="103" xfId="11" applyFont="1" applyFill="1" applyBorder="1" applyAlignment="1" applyProtection="1">
      <alignment vertical="top"/>
      <protection hidden="1"/>
    </xf>
    <xf numFmtId="0" fontId="26" fillId="0" borderId="103" xfId="6" applyFont="1" applyFill="1" applyBorder="1" applyAlignment="1" applyProtection="1">
      <alignment vertical="top" wrapText="1"/>
      <protection hidden="1"/>
    </xf>
    <xf numFmtId="0" fontId="27" fillId="0" borderId="103" xfId="11" applyFont="1" applyFill="1" applyBorder="1" applyAlignment="1" applyProtection="1">
      <alignment horizontal="left" vertical="top" wrapText="1"/>
      <protection hidden="1"/>
    </xf>
    <xf numFmtId="0" fontId="28" fillId="0" borderId="103" xfId="11" applyFont="1" applyFill="1" applyBorder="1" applyAlignment="1" applyProtection="1">
      <alignment horizontal="left" vertical="top" wrapText="1"/>
      <protection hidden="1"/>
    </xf>
    <xf numFmtId="0" fontId="26" fillId="0" borderId="103" xfId="6" applyFont="1" applyFill="1" applyBorder="1" applyAlignment="1" applyProtection="1">
      <alignment horizontal="left" vertical="top" wrapText="1"/>
      <protection hidden="1"/>
    </xf>
    <xf numFmtId="0" fontId="25" fillId="0" borderId="103" xfId="11" applyFont="1" applyFill="1" applyBorder="1" applyAlignment="1" applyProtection="1">
      <alignment horizontal="justify" vertical="top" wrapText="1"/>
      <protection hidden="1"/>
    </xf>
    <xf numFmtId="0" fontId="26" fillId="0" borderId="98" xfId="6" applyFont="1" applyFill="1" applyBorder="1" applyAlignment="1" applyProtection="1">
      <alignment horizontal="left" vertical="top" wrapText="1"/>
      <protection hidden="1"/>
    </xf>
    <xf numFmtId="0" fontId="7" fillId="0" borderId="33" xfId="0" applyFont="1" applyFill="1" applyBorder="1" applyAlignment="1">
      <alignment vertical="center" wrapText="1"/>
    </xf>
    <xf numFmtId="0" fontId="19" fillId="0" borderId="33" xfId="0" applyFont="1" applyFill="1" applyBorder="1" applyAlignment="1">
      <alignment vertical="center" wrapText="1"/>
    </xf>
    <xf numFmtId="0" fontId="7" fillId="0" borderId="38" xfId="0" applyFont="1" applyFill="1" applyBorder="1" applyAlignment="1">
      <alignment vertical="center" wrapText="1"/>
    </xf>
    <xf numFmtId="164" fontId="3" fillId="4" borderId="79" xfId="0" applyNumberFormat="1" applyFont="1" applyFill="1" applyBorder="1"/>
    <xf numFmtId="0" fontId="7" fillId="0" borderId="8" xfId="0" applyFont="1" applyFill="1" applyBorder="1" applyAlignment="1">
      <alignment horizontal="center"/>
    </xf>
    <xf numFmtId="0" fontId="3" fillId="0" borderId="36" xfId="0" applyFont="1" applyFill="1" applyBorder="1"/>
    <xf numFmtId="0" fontId="7" fillId="0" borderId="36" xfId="0" applyFont="1" applyBorder="1" applyAlignment="1">
      <alignment horizontal="center"/>
    </xf>
    <xf numFmtId="0" fontId="3" fillId="0" borderId="105" xfId="0" applyFont="1" applyFill="1" applyBorder="1"/>
    <xf numFmtId="0" fontId="7" fillId="0" borderId="36" xfId="0" applyFont="1" applyFill="1" applyBorder="1" applyAlignment="1">
      <alignment horizontal="center"/>
    </xf>
    <xf numFmtId="0" fontId="7" fillId="0" borderId="105" xfId="0" applyFont="1" applyFill="1" applyBorder="1" applyAlignment="1">
      <alignment horizontal="center"/>
    </xf>
    <xf numFmtId="0" fontId="3" fillId="0" borderId="94" xfId="0" applyFont="1" applyFill="1" applyBorder="1"/>
    <xf numFmtId="0" fontId="7" fillId="0" borderId="106" xfId="0" applyFont="1" applyFill="1" applyBorder="1" applyAlignment="1">
      <alignment vertical="center" wrapText="1"/>
    </xf>
    <xf numFmtId="0" fontId="5" fillId="0" borderId="16" xfId="0" quotePrefix="1" applyFont="1" applyBorder="1" applyAlignment="1">
      <alignment vertical="center"/>
    </xf>
    <xf numFmtId="44" fontId="3" fillId="0" borderId="41" xfId="10" applyFont="1" applyFill="1" applyBorder="1" applyAlignment="1">
      <alignment horizontal="center"/>
    </xf>
    <xf numFmtId="0" fontId="7" fillId="0" borderId="36" xfId="0" applyFont="1" applyBorder="1" applyAlignment="1">
      <alignment horizontal="left"/>
    </xf>
    <xf numFmtId="0" fontId="7" fillId="0" borderId="36" xfId="0" applyFont="1" applyFill="1" applyBorder="1" applyAlignment="1">
      <alignment horizontal="left"/>
    </xf>
    <xf numFmtId="44" fontId="3" fillId="6" borderId="40" xfId="10" applyFont="1" applyFill="1" applyBorder="1" applyAlignment="1">
      <alignment horizontal="right"/>
    </xf>
    <xf numFmtId="0" fontId="7" fillId="10" borderId="27" xfId="0" applyFont="1" applyFill="1" applyBorder="1"/>
    <xf numFmtId="0" fontId="7" fillId="10" borderId="27" xfId="0" applyFont="1" applyFill="1" applyBorder="1" applyAlignment="1">
      <alignment horizontal="right"/>
    </xf>
    <xf numFmtId="0" fontId="9" fillId="10" borderId="37" xfId="0" quotePrefix="1" applyFont="1" applyFill="1" applyBorder="1"/>
    <xf numFmtId="0" fontId="26" fillId="0" borderId="102" xfId="6" applyFont="1" applyFill="1" applyBorder="1" applyAlignment="1" applyProtection="1">
      <alignment horizontal="center" vertical="center" wrapText="1"/>
      <protection hidden="1"/>
    </xf>
    <xf numFmtId="0" fontId="27" fillId="0" borderId="102" xfId="11" applyFont="1" applyFill="1" applyBorder="1" applyAlignment="1" applyProtection="1">
      <alignment horizontal="center" vertical="center" wrapText="1"/>
      <protection hidden="1"/>
    </xf>
    <xf numFmtId="0" fontId="26" fillId="0" borderId="102" xfId="6" applyFont="1" applyFill="1" applyBorder="1" applyAlignment="1" applyProtection="1">
      <alignment horizontal="center" vertical="center"/>
      <protection hidden="1"/>
    </xf>
    <xf numFmtId="0" fontId="26" fillId="0" borderId="102" xfId="11" applyFont="1" applyFill="1" applyBorder="1" applyAlignment="1" applyProtection="1">
      <alignment horizontal="center" vertical="center"/>
      <protection hidden="1"/>
    </xf>
    <xf numFmtId="0" fontId="28" fillId="0" borderId="102" xfId="11" applyFont="1" applyFill="1" applyBorder="1" applyAlignment="1" applyProtection="1">
      <alignment horizontal="center" vertical="center" wrapText="1"/>
      <protection hidden="1"/>
    </xf>
    <xf numFmtId="0" fontId="25" fillId="0" borderId="102" xfId="11" applyFont="1" applyFill="1" applyBorder="1" applyAlignment="1" applyProtection="1">
      <alignment horizontal="center" vertical="center" wrapText="1"/>
      <protection hidden="1"/>
    </xf>
    <xf numFmtId="0" fontId="27" fillId="0" borderId="99" xfId="11" applyFont="1" applyFill="1" applyBorder="1" applyAlignment="1" applyProtection="1">
      <alignment horizontal="center" vertical="center" wrapText="1"/>
      <protection hidden="1"/>
    </xf>
    <xf numFmtId="0" fontId="3" fillId="6" borderId="44" xfId="0" applyNumberFormat="1" applyFont="1" applyFill="1" applyBorder="1" applyAlignment="1">
      <alignment horizontal="center"/>
    </xf>
    <xf numFmtId="0" fontId="26" fillId="0" borderId="103" xfId="11" applyFont="1" applyFill="1" applyBorder="1" applyAlignment="1" applyProtection="1">
      <alignment vertical="top" wrapText="1"/>
      <protection hidden="1"/>
    </xf>
    <xf numFmtId="0" fontId="30" fillId="0" borderId="103" xfId="11" applyFont="1" applyFill="1" applyBorder="1" applyAlignment="1" applyProtection="1">
      <alignment horizontal="left" vertical="top" wrapText="1"/>
      <protection hidden="1"/>
    </xf>
    <xf numFmtId="0" fontId="7" fillId="0" borderId="31" xfId="0" applyFont="1" applyFill="1" applyBorder="1"/>
    <xf numFmtId="169" fontId="7" fillId="4" borderId="27" xfId="0" applyNumberFormat="1" applyFont="1" applyFill="1" applyBorder="1"/>
    <xf numFmtId="0" fontId="7" fillId="4" borderId="27" xfId="0" applyFont="1" applyFill="1" applyBorder="1"/>
    <xf numFmtId="169" fontId="7" fillId="4" borderId="27" xfId="5" applyNumberFormat="1" applyFont="1" applyFill="1" applyBorder="1"/>
    <xf numFmtId="169" fontId="7" fillId="4" borderId="37" xfId="5" applyNumberFormat="1" applyFont="1" applyFill="1" applyBorder="1"/>
    <xf numFmtId="0" fontId="7" fillId="4" borderId="27" xfId="0" applyFont="1" applyFill="1" applyBorder="1" applyAlignment="1">
      <alignment horizontal="right"/>
    </xf>
    <xf numFmtId="0" fontId="7" fillId="4" borderId="27" xfId="0" applyFont="1" applyFill="1" applyBorder="1" applyAlignment="1">
      <alignment horizontal="center"/>
    </xf>
    <xf numFmtId="0" fontId="9" fillId="4" borderId="37" xfId="0" quotePrefix="1" applyFont="1" applyFill="1" applyBorder="1"/>
    <xf numFmtId="44" fontId="10" fillId="0" borderId="18" xfId="0" applyNumberFormat="1" applyFont="1" applyBorder="1" applyAlignment="1">
      <alignment horizontal="center"/>
    </xf>
    <xf numFmtId="164" fontId="10" fillId="0" borderId="18" xfId="0" applyNumberFormat="1" applyFont="1" applyBorder="1" applyAlignment="1">
      <alignment horizontal="center"/>
    </xf>
    <xf numFmtId="164" fontId="5" fillId="0" borderId="9" xfId="0" applyNumberFormat="1" applyFont="1" applyBorder="1" applyAlignment="1">
      <alignment horizontal="center"/>
    </xf>
    <xf numFmtId="0" fontId="3" fillId="5" borderId="16" xfId="0" applyFont="1" applyFill="1" applyBorder="1" applyAlignment="1">
      <alignment horizontal="center" vertical="center"/>
    </xf>
    <xf numFmtId="0" fontId="3" fillId="5" borderId="32" xfId="0" applyFont="1" applyFill="1" applyBorder="1" applyAlignment="1">
      <alignment horizontal="center" vertical="center"/>
    </xf>
    <xf numFmtId="0" fontId="3" fillId="5" borderId="17" xfId="0" applyFont="1" applyFill="1" applyBorder="1" applyAlignment="1">
      <alignment horizontal="center" vertical="center"/>
    </xf>
    <xf numFmtId="0" fontId="3" fillId="5" borderId="65" xfId="0" applyFont="1" applyFill="1" applyBorder="1" applyAlignment="1">
      <alignment horizontal="center" vertical="center"/>
    </xf>
    <xf numFmtId="0" fontId="3" fillId="5" borderId="63" xfId="0" applyFont="1" applyFill="1" applyBorder="1" applyAlignment="1">
      <alignment horizontal="center" vertical="center"/>
    </xf>
    <xf numFmtId="0" fontId="3" fillId="5" borderId="64" xfId="0" applyFont="1" applyFill="1" applyBorder="1" applyAlignment="1">
      <alignment horizontal="center" vertical="center"/>
    </xf>
    <xf numFmtId="0" fontId="6" fillId="7" borderId="89" xfId="0" applyFont="1" applyFill="1" applyBorder="1" applyAlignment="1">
      <alignment horizontal="center" vertical="top"/>
    </xf>
    <xf numFmtId="0" fontId="6" fillId="7" borderId="90" xfId="0" applyFont="1" applyFill="1" applyBorder="1" applyAlignment="1">
      <alignment horizontal="center" vertical="top"/>
    </xf>
    <xf numFmtId="0" fontId="6" fillId="7" borderId="87" xfId="0" applyFont="1" applyFill="1" applyBorder="1" applyAlignment="1">
      <alignment horizontal="center" vertical="center"/>
    </xf>
    <xf numFmtId="0" fontId="6" fillId="7" borderId="88" xfId="0" applyFont="1" applyFill="1" applyBorder="1" applyAlignment="1">
      <alignment horizontal="center" vertical="center"/>
    </xf>
    <xf numFmtId="0" fontId="6" fillId="7" borderId="89" xfId="0" applyFont="1" applyFill="1" applyBorder="1" applyAlignment="1">
      <alignment horizontal="center" vertical="center"/>
    </xf>
    <xf numFmtId="0" fontId="6" fillId="7" borderId="90" xfId="0" applyFont="1" applyFill="1" applyBorder="1" applyAlignment="1">
      <alignment horizontal="center" vertical="center"/>
    </xf>
    <xf numFmtId="0" fontId="6" fillId="7" borderId="87" xfId="0" applyFont="1" applyFill="1" applyBorder="1" applyAlignment="1">
      <alignment horizontal="center" vertical="top"/>
    </xf>
    <xf numFmtId="0" fontId="6" fillId="7" borderId="88" xfId="0" applyFont="1" applyFill="1" applyBorder="1" applyAlignment="1">
      <alignment horizontal="center" vertical="top"/>
    </xf>
    <xf numFmtId="0" fontId="3" fillId="5" borderId="54" xfId="0" applyFont="1" applyFill="1" applyBorder="1" applyAlignment="1">
      <alignment horizontal="center" vertical="center"/>
    </xf>
    <xf numFmtId="0" fontId="3" fillId="5" borderId="55" xfId="0" applyFont="1" applyFill="1" applyBorder="1" applyAlignment="1">
      <alignment horizontal="center" vertical="center"/>
    </xf>
    <xf numFmtId="0" fontId="14" fillId="5" borderId="62" xfId="0" applyFont="1" applyFill="1" applyBorder="1" applyAlignment="1">
      <alignment horizontal="center" vertical="center" wrapText="1"/>
    </xf>
    <xf numFmtId="0" fontId="14" fillId="5" borderId="0" xfId="0" applyFont="1" applyFill="1" applyBorder="1" applyAlignment="1">
      <alignment horizontal="center" vertical="center" wrapText="1"/>
    </xf>
    <xf numFmtId="0" fontId="14" fillId="5" borderId="61" xfId="0" applyFont="1" applyFill="1" applyBorder="1" applyAlignment="1">
      <alignment horizontal="center" vertical="center" wrapText="1"/>
    </xf>
    <xf numFmtId="0" fontId="14" fillId="5" borderId="67" xfId="0" applyFont="1" applyFill="1" applyBorder="1" applyAlignment="1">
      <alignment horizontal="center" vertical="center" wrapText="1"/>
    </xf>
    <xf numFmtId="0" fontId="14" fillId="5" borderId="66" xfId="0" applyFont="1" applyFill="1" applyBorder="1" applyAlignment="1">
      <alignment horizontal="center" vertical="center" wrapText="1"/>
    </xf>
    <xf numFmtId="0" fontId="14" fillId="5" borderId="8" xfId="0" applyFont="1" applyFill="1" applyBorder="1" applyAlignment="1">
      <alignment horizontal="center" vertical="center" wrapText="1"/>
    </xf>
    <xf numFmtId="0" fontId="14" fillId="5" borderId="65" xfId="0" applyFont="1" applyFill="1" applyBorder="1" applyAlignment="1">
      <alignment horizontal="center" vertical="center" wrapText="1"/>
    </xf>
    <xf numFmtId="0" fontId="14" fillId="5" borderId="63" xfId="0" applyFont="1" applyFill="1" applyBorder="1" applyAlignment="1">
      <alignment horizontal="center" vertical="center"/>
    </xf>
    <xf numFmtId="0" fontId="14" fillId="5" borderId="64" xfId="0" applyFont="1" applyFill="1" applyBorder="1" applyAlignment="1">
      <alignment horizontal="center" vertical="center"/>
    </xf>
    <xf numFmtId="0" fontId="14" fillId="5" borderId="67" xfId="0" applyFont="1" applyFill="1" applyBorder="1" applyAlignment="1">
      <alignment horizontal="center" vertical="center"/>
    </xf>
    <xf numFmtId="0" fontId="14" fillId="5" borderId="66" xfId="0" applyFont="1" applyFill="1" applyBorder="1" applyAlignment="1">
      <alignment horizontal="center" vertical="center"/>
    </xf>
    <xf numFmtId="0" fontId="14" fillId="5" borderId="8" xfId="0" applyFont="1" applyFill="1" applyBorder="1" applyAlignment="1">
      <alignment horizontal="center" vertical="center"/>
    </xf>
    <xf numFmtId="0" fontId="14" fillId="5" borderId="0" xfId="0" applyFont="1" applyFill="1" applyBorder="1" applyAlignment="1">
      <alignment horizontal="center" vertical="center"/>
    </xf>
    <xf numFmtId="0" fontId="14" fillId="5" borderId="61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left"/>
    </xf>
    <xf numFmtId="0" fontId="7" fillId="0" borderId="66" xfId="0" applyFont="1" applyBorder="1" applyAlignment="1">
      <alignment horizontal="left"/>
    </xf>
    <xf numFmtId="0" fontId="19" fillId="0" borderId="65" xfId="0" applyFont="1" applyBorder="1" applyAlignment="1">
      <alignment horizontal="left"/>
    </xf>
    <xf numFmtId="0" fontId="19" fillId="0" borderId="63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10" fillId="7" borderId="15" xfId="0" applyFont="1" applyFill="1" applyBorder="1" applyAlignment="1">
      <alignment horizontal="center" vertical="center"/>
    </xf>
    <xf numFmtId="0" fontId="10" fillId="7" borderId="6" xfId="0" applyFont="1" applyFill="1" applyBorder="1" applyAlignment="1">
      <alignment horizontal="center" vertical="center"/>
    </xf>
    <xf numFmtId="0" fontId="10" fillId="7" borderId="7" xfId="0" applyFont="1" applyFill="1" applyBorder="1" applyAlignment="1">
      <alignment horizontal="center" vertical="center"/>
    </xf>
    <xf numFmtId="0" fontId="10" fillId="7" borderId="60" xfId="0" applyFont="1" applyFill="1" applyBorder="1" applyAlignment="1">
      <alignment horizontal="center" vertical="center"/>
    </xf>
    <xf numFmtId="0" fontId="10" fillId="7" borderId="54" xfId="0" applyFont="1" applyFill="1" applyBorder="1" applyAlignment="1">
      <alignment horizontal="center" vertical="center"/>
    </xf>
    <xf numFmtId="0" fontId="10" fillId="7" borderId="104" xfId="0" applyFont="1" applyFill="1" applyBorder="1" applyAlignment="1">
      <alignment horizontal="center" vertical="center"/>
    </xf>
    <xf numFmtId="0" fontId="6" fillId="3" borderId="32" xfId="0" applyFont="1" applyFill="1" applyBorder="1" applyAlignment="1">
      <alignment horizontal="center" vertical="center"/>
    </xf>
    <xf numFmtId="0" fontId="6" fillId="3" borderId="17" xfId="0" applyFont="1" applyFill="1" applyBorder="1" applyAlignment="1">
      <alignment horizontal="center" vertical="center"/>
    </xf>
    <xf numFmtId="0" fontId="10" fillId="7" borderId="95" xfId="0" applyFont="1" applyFill="1" applyBorder="1" applyAlignment="1">
      <alignment horizontal="center" vertical="center"/>
    </xf>
    <xf numFmtId="0" fontId="10" fillId="7" borderId="96" xfId="0" applyFont="1" applyFill="1" applyBorder="1" applyAlignment="1">
      <alignment horizontal="center" vertical="center"/>
    </xf>
    <xf numFmtId="0" fontId="10" fillId="7" borderId="58" xfId="0" applyFont="1" applyFill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0" fillId="7" borderId="2" xfId="0" applyFont="1" applyFill="1" applyBorder="1" applyAlignment="1">
      <alignment horizontal="center" vertical="center"/>
    </xf>
    <xf numFmtId="0" fontId="10" fillId="7" borderId="107" xfId="0" applyFont="1" applyFill="1" applyBorder="1" applyAlignment="1">
      <alignment horizontal="center" vertical="center"/>
    </xf>
    <xf numFmtId="0" fontId="6" fillId="7" borderId="56" xfId="0" applyFont="1" applyFill="1" applyBorder="1" applyAlignment="1">
      <alignment horizontal="center" vertical="top"/>
    </xf>
    <xf numFmtId="0" fontId="6" fillId="7" borderId="57" xfId="0" applyFont="1" applyFill="1" applyBorder="1" applyAlignment="1">
      <alignment horizontal="center" vertical="top"/>
    </xf>
    <xf numFmtId="0" fontId="14" fillId="5" borderId="76" xfId="0" applyFont="1" applyFill="1" applyBorder="1" applyAlignment="1">
      <alignment horizontal="center" vertical="center" wrapText="1"/>
    </xf>
    <xf numFmtId="0" fontId="14" fillId="5" borderId="77" xfId="0" applyFont="1" applyFill="1" applyBorder="1" applyAlignment="1">
      <alignment horizontal="center" vertical="center" wrapText="1"/>
    </xf>
    <xf numFmtId="0" fontId="14" fillId="5" borderId="78" xfId="0" applyFont="1" applyFill="1" applyBorder="1" applyAlignment="1">
      <alignment horizontal="center" vertical="center" wrapText="1"/>
    </xf>
    <xf numFmtId="0" fontId="14" fillId="5" borderId="78" xfId="0" applyFont="1" applyFill="1" applyBorder="1" applyAlignment="1">
      <alignment horizontal="center" vertical="center"/>
    </xf>
    <xf numFmtId="166" fontId="15" fillId="5" borderId="16" xfId="0" applyNumberFormat="1" applyFont="1" applyFill="1" applyBorder="1" applyAlignment="1">
      <alignment horizontal="center"/>
    </xf>
    <xf numFmtId="166" fontId="15" fillId="5" borderId="17" xfId="0" applyNumberFormat="1" applyFont="1" applyFill="1" applyBorder="1" applyAlignment="1">
      <alignment horizontal="center"/>
    </xf>
    <xf numFmtId="0" fontId="14" fillId="5" borderId="77" xfId="0" applyFont="1" applyFill="1" applyBorder="1" applyAlignment="1">
      <alignment horizontal="center" vertical="center"/>
    </xf>
    <xf numFmtId="0" fontId="10" fillId="7" borderId="15" xfId="0" applyFont="1" applyFill="1" applyBorder="1" applyAlignment="1">
      <alignment horizontal="center" vertical="center" wrapText="1"/>
    </xf>
    <xf numFmtId="0" fontId="10" fillId="7" borderId="6" xfId="0" applyFont="1" applyFill="1" applyBorder="1" applyAlignment="1">
      <alignment horizontal="center" vertical="center" wrapText="1"/>
    </xf>
    <xf numFmtId="0" fontId="3" fillId="5" borderId="13" xfId="0" applyFont="1" applyFill="1" applyBorder="1" applyAlignment="1">
      <alignment horizontal="center"/>
    </xf>
    <xf numFmtId="0" fontId="3" fillId="5" borderId="11" xfId="0" applyFont="1" applyFill="1" applyBorder="1" applyAlignment="1">
      <alignment horizontal="center"/>
    </xf>
    <xf numFmtId="0" fontId="6" fillId="0" borderId="13" xfId="0" applyFont="1" applyBorder="1" applyAlignment="1">
      <alignment horizontal="left"/>
    </xf>
    <xf numFmtId="0" fontId="6" fillId="0" borderId="11" xfId="0" applyFont="1" applyBorder="1" applyAlignment="1">
      <alignment horizontal="left"/>
    </xf>
    <xf numFmtId="0" fontId="3" fillId="5" borderId="14" xfId="0" applyFont="1" applyFill="1" applyBorder="1" applyAlignment="1">
      <alignment horizontal="center"/>
    </xf>
    <xf numFmtId="44" fontId="3" fillId="6" borderId="108" xfId="10" applyFont="1" applyFill="1" applyBorder="1" applyAlignment="1">
      <alignment horizontal="center" vertical="center"/>
    </xf>
    <xf numFmtId="44" fontId="3" fillId="0" borderId="108" xfId="10" applyFont="1" applyBorder="1" applyAlignment="1">
      <alignment horizontal="center" vertical="center"/>
    </xf>
    <xf numFmtId="44" fontId="7" fillId="0" borderId="108" xfId="10" applyFont="1" applyBorder="1" applyAlignment="1">
      <alignment horizontal="center" vertical="center"/>
    </xf>
    <xf numFmtId="167" fontId="7" fillId="0" borderId="108" xfId="0" applyNumberFormat="1" applyFont="1" applyBorder="1" applyAlignment="1">
      <alignment horizontal="center" vertical="center"/>
    </xf>
    <xf numFmtId="44" fontId="7" fillId="0" borderId="10" xfId="10" applyFont="1" applyBorder="1" applyAlignment="1">
      <alignment horizontal="center" vertical="center"/>
    </xf>
  </cellXfs>
  <cellStyles count="14">
    <cellStyle name="Comma" xfId="5" builtinId="3"/>
    <cellStyle name="Comma 2" xfId="7" xr:uid="{00000000-0005-0000-0000-000001000000}"/>
    <cellStyle name="Comma 3" xfId="8" xr:uid="{00000000-0005-0000-0000-000002000000}"/>
    <cellStyle name="Currency" xfId="10" builtinId="4"/>
    <cellStyle name="Currency 2" xfId="9" xr:uid="{00000000-0005-0000-0000-000004000000}"/>
    <cellStyle name="Excel Built-in Normal" xfId="4" xr:uid="{00000000-0005-0000-0000-000005000000}"/>
    <cellStyle name="Normal" xfId="0" builtinId="0"/>
    <cellStyle name="Normal 2" xfId="1" xr:uid="{00000000-0005-0000-0000-000007000000}"/>
    <cellStyle name="Normal 2 11" xfId="12" xr:uid="{18D930C6-1DDB-4541-AF67-11F10E086FF1}"/>
    <cellStyle name="Normal 2 11 2" xfId="11" xr:uid="{FF4A8023-C616-43BD-8B94-B0DBCCAB1A3D}"/>
    <cellStyle name="Normal 2 2" xfId="6" xr:uid="{00000000-0005-0000-0000-000008000000}"/>
    <cellStyle name="Normal 3" xfId="2" xr:uid="{00000000-0005-0000-0000-000009000000}"/>
    <cellStyle name="Normal 3 8 2" xfId="13" xr:uid="{821FF7DC-D353-457C-8473-EB2F7C226654}"/>
    <cellStyle name="Percent" xfId="3" builtinId="5"/>
  </cellStyles>
  <dxfs count="120">
    <dxf>
      <fill>
        <patternFill>
          <bgColor theme="9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39994506668294322"/>
        </patternFill>
      </fill>
    </dxf>
  </dxfs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98"/>
  <sheetViews>
    <sheetView tabSelected="1" view="pageBreakPreview" zoomScale="98" zoomScaleNormal="120" zoomScaleSheetLayoutView="98" zoomScalePageLayoutView="60" workbookViewId="0">
      <pane xSplit="7" ySplit="5" topLeftCell="O6" activePane="bottomRight" state="frozen"/>
      <selection pane="topRight" activeCell="H1" sqref="H1"/>
      <selection pane="bottomLeft" activeCell="A6" sqref="A6"/>
      <selection pane="bottomRight" activeCell="R48" sqref="R48"/>
    </sheetView>
  </sheetViews>
  <sheetFormatPr defaultColWidth="9.1328125" defaultRowHeight="12.75" outlineLevelCol="1" x14ac:dyDescent="0.35"/>
  <cols>
    <col min="1" max="1" width="6.3984375" style="2" customWidth="1"/>
    <col min="2" max="2" width="38.53125" style="2" customWidth="1"/>
    <col min="3" max="3" width="8.1328125" style="4" bestFit="1" customWidth="1"/>
    <col min="4" max="4" width="18.1328125" style="4" customWidth="1"/>
    <col min="5" max="5" width="13.265625" style="4" customWidth="1"/>
    <col min="6" max="6" width="16.59765625" style="4" bestFit="1" customWidth="1"/>
    <col min="7" max="7" width="16" style="2" bestFit="1" customWidth="1"/>
    <col min="8" max="8" width="12.3984375" style="9" customWidth="1"/>
    <col min="9" max="9" width="13.3984375" style="2" bestFit="1" customWidth="1"/>
    <col min="10" max="10" width="12.3984375" style="2" customWidth="1" outlineLevel="1"/>
    <col min="11" max="11" width="12.3984375" style="9" customWidth="1"/>
    <col min="12" max="12" width="13.3984375" style="2" bestFit="1" customWidth="1"/>
    <col min="13" max="13" width="12.3984375" style="2" customWidth="1" outlineLevel="1"/>
    <col min="14" max="14" width="12.3984375" style="9" customWidth="1"/>
    <col min="15" max="15" width="13.3984375" style="2" bestFit="1" customWidth="1"/>
    <col min="16" max="16" width="12.3984375" style="2" customWidth="1" outlineLevel="1"/>
    <col min="17" max="17" width="12.265625" style="2" customWidth="1"/>
    <col min="18" max="18" width="13.1328125" style="2" bestFit="1" customWidth="1"/>
    <col min="19" max="19" width="8.86328125" style="2" customWidth="1" outlineLevel="1"/>
    <col min="20" max="20" width="10.73046875" style="2" customWidth="1"/>
    <col min="21" max="21" width="12.1328125" style="2" customWidth="1"/>
    <col min="22" max="22" width="9.1328125" style="2"/>
    <col min="23" max="24" width="10.73046875" style="2" bestFit="1" customWidth="1"/>
    <col min="25" max="25" width="10.86328125" style="2" bestFit="1" customWidth="1"/>
    <col min="26" max="16384" width="9.1328125" style="2"/>
  </cols>
  <sheetData>
    <row r="1" spans="1:21" ht="15.4" thickBot="1" x14ac:dyDescent="0.45">
      <c r="A1" s="223" t="s">
        <v>20</v>
      </c>
      <c r="B1" s="22"/>
      <c r="C1" s="2"/>
      <c r="D1" s="111"/>
      <c r="E1" s="111"/>
      <c r="F1" s="111"/>
      <c r="H1" s="347" t="s">
        <v>74</v>
      </c>
      <c r="I1" s="348"/>
      <c r="J1" s="349"/>
      <c r="K1" s="347" t="s">
        <v>75</v>
      </c>
      <c r="L1" s="348"/>
      <c r="M1" s="349"/>
      <c r="N1" s="350" t="s">
        <v>76</v>
      </c>
      <c r="O1" s="351"/>
      <c r="P1" s="352"/>
      <c r="Q1" s="350" t="s">
        <v>77</v>
      </c>
      <c r="R1" s="352"/>
      <c r="S1" s="190"/>
    </row>
    <row r="2" spans="1:21" ht="20.25" customHeight="1" thickBot="1" x14ac:dyDescent="0.6">
      <c r="A2" s="223" t="s">
        <v>164</v>
      </c>
      <c r="B2" s="23"/>
      <c r="F2" s="244" t="s">
        <v>8</v>
      </c>
      <c r="G2" s="245"/>
      <c r="H2" s="363" t="s">
        <v>95</v>
      </c>
      <c r="I2" s="375"/>
      <c r="J2" s="376"/>
      <c r="K2" s="363" t="s">
        <v>157</v>
      </c>
      <c r="L2" s="364"/>
      <c r="M2" s="365"/>
      <c r="N2" s="369" t="s">
        <v>163</v>
      </c>
      <c r="O2" s="370"/>
      <c r="P2" s="371"/>
      <c r="Q2" s="369" t="s">
        <v>160</v>
      </c>
      <c r="R2" s="371"/>
      <c r="S2" s="163"/>
    </row>
    <row r="3" spans="1:21" ht="15.4" thickBot="1" x14ac:dyDescent="0.45">
      <c r="A3" s="224" t="s">
        <v>94</v>
      </c>
      <c r="B3" s="6"/>
      <c r="F3" s="244" t="s">
        <v>9</v>
      </c>
      <c r="G3" s="245"/>
      <c r="H3" s="372"/>
      <c r="I3" s="373"/>
      <c r="J3" s="374"/>
      <c r="K3" s="366"/>
      <c r="L3" s="367"/>
      <c r="M3" s="368"/>
      <c r="N3" s="372"/>
      <c r="O3" s="373"/>
      <c r="P3" s="374"/>
      <c r="Q3" s="372"/>
      <c r="R3" s="374"/>
      <c r="S3" s="164"/>
    </row>
    <row r="4" spans="1:21" s="3" customFormat="1" ht="25.9" thickBot="1" x14ac:dyDescent="0.4">
      <c r="A4" s="392" t="s">
        <v>2</v>
      </c>
      <c r="B4" s="394" t="s">
        <v>59</v>
      </c>
      <c r="C4" s="386" t="s">
        <v>0</v>
      </c>
      <c r="D4" s="388" t="s">
        <v>60</v>
      </c>
      <c r="E4" s="388"/>
      <c r="F4" s="389"/>
      <c r="G4" s="215" t="s">
        <v>69</v>
      </c>
      <c r="H4" s="215" t="s">
        <v>14</v>
      </c>
      <c r="I4" s="216" t="s">
        <v>15</v>
      </c>
      <c r="J4" s="361" t="s">
        <v>23</v>
      </c>
      <c r="K4" s="215" t="s">
        <v>14</v>
      </c>
      <c r="L4" s="216" t="s">
        <v>15</v>
      </c>
      <c r="M4" s="361" t="s">
        <v>23</v>
      </c>
      <c r="N4" s="215" t="s">
        <v>14</v>
      </c>
      <c r="O4" s="216" t="s">
        <v>15</v>
      </c>
      <c r="P4" s="361" t="s">
        <v>23</v>
      </c>
      <c r="Q4" s="215" t="s">
        <v>14</v>
      </c>
      <c r="R4" s="216" t="s">
        <v>15</v>
      </c>
      <c r="S4" s="361" t="s">
        <v>23</v>
      </c>
      <c r="T4" s="21" t="s">
        <v>6</v>
      </c>
      <c r="U4" s="118" t="s">
        <v>6</v>
      </c>
    </row>
    <row r="5" spans="1:21" s="4" customFormat="1" ht="13.15" thickBot="1" x14ac:dyDescent="0.4">
      <c r="A5" s="393"/>
      <c r="B5" s="395"/>
      <c r="C5" s="387"/>
      <c r="D5" s="200" t="s">
        <v>67</v>
      </c>
      <c r="E5" s="200" t="s">
        <v>63</v>
      </c>
      <c r="F5" s="200" t="s">
        <v>80</v>
      </c>
      <c r="G5" s="217" t="s">
        <v>68</v>
      </c>
      <c r="H5" s="217" t="s">
        <v>62</v>
      </c>
      <c r="I5" s="218" t="s">
        <v>70</v>
      </c>
      <c r="J5" s="362"/>
      <c r="K5" s="217" t="s">
        <v>64</v>
      </c>
      <c r="L5" s="218" t="s">
        <v>71</v>
      </c>
      <c r="M5" s="362"/>
      <c r="N5" s="217" t="s">
        <v>65</v>
      </c>
      <c r="O5" s="218" t="s">
        <v>72</v>
      </c>
      <c r="P5" s="362"/>
      <c r="Q5" s="217" t="s">
        <v>66</v>
      </c>
      <c r="R5" s="218" t="s">
        <v>73</v>
      </c>
      <c r="S5" s="362"/>
      <c r="T5" s="1" t="s">
        <v>21</v>
      </c>
      <c r="U5" s="119" t="s">
        <v>22</v>
      </c>
    </row>
    <row r="6" spans="1:21" x14ac:dyDescent="0.35">
      <c r="A6" s="273"/>
      <c r="B6" s="317"/>
      <c r="C6" s="316"/>
      <c r="D6" s="309"/>
      <c r="E6" s="228"/>
      <c r="F6" s="228"/>
      <c r="G6" s="274"/>
      <c r="H6" s="53"/>
      <c r="I6" s="54"/>
      <c r="J6" s="55"/>
      <c r="K6" s="277"/>
      <c r="L6" s="278"/>
      <c r="M6" s="167"/>
      <c r="N6" s="276"/>
      <c r="O6" s="275"/>
      <c r="P6" s="55"/>
      <c r="Q6" s="279"/>
      <c r="R6" s="280"/>
      <c r="S6" s="55"/>
      <c r="T6" s="188"/>
      <c r="U6" s="166"/>
    </row>
    <row r="7" spans="1:21" x14ac:dyDescent="0.35">
      <c r="A7" s="272" t="s">
        <v>85</v>
      </c>
      <c r="B7" s="307" t="s">
        <v>86</v>
      </c>
      <c r="C7" s="311"/>
      <c r="D7" s="309"/>
      <c r="E7" s="228"/>
      <c r="F7" s="228"/>
      <c r="G7" s="274"/>
      <c r="H7" s="53"/>
      <c r="I7" s="54"/>
      <c r="J7" s="55"/>
      <c r="K7" s="277"/>
      <c r="L7" s="278"/>
      <c r="M7" s="167"/>
      <c r="N7" s="276"/>
      <c r="O7" s="275"/>
      <c r="P7" s="55"/>
      <c r="Q7" s="279"/>
      <c r="R7" s="280"/>
      <c r="S7" s="55"/>
      <c r="T7" s="188"/>
      <c r="U7" s="166"/>
    </row>
    <row r="8" spans="1:21" x14ac:dyDescent="0.35">
      <c r="A8" s="273" t="s">
        <v>87</v>
      </c>
      <c r="B8" s="306" t="s">
        <v>90</v>
      </c>
      <c r="C8" s="311" t="s">
        <v>84</v>
      </c>
      <c r="D8" s="337">
        <v>1</v>
      </c>
      <c r="E8" s="228"/>
      <c r="F8" s="228"/>
      <c r="G8" s="274">
        <v>1</v>
      </c>
      <c r="H8" s="53"/>
      <c r="I8" s="54"/>
      <c r="J8" s="55"/>
      <c r="K8" s="277"/>
      <c r="L8" s="278"/>
      <c r="M8" s="167"/>
      <c r="N8" s="276"/>
      <c r="O8" s="275"/>
      <c r="P8" s="55"/>
      <c r="Q8" s="279"/>
      <c r="R8" s="280"/>
      <c r="S8" s="55"/>
      <c r="T8" s="188"/>
      <c r="U8" s="166"/>
    </row>
    <row r="9" spans="1:21" x14ac:dyDescent="0.35">
      <c r="A9" s="273" t="s">
        <v>88</v>
      </c>
      <c r="B9" s="306" t="s">
        <v>91</v>
      </c>
      <c r="C9" s="311" t="s">
        <v>84</v>
      </c>
      <c r="D9" s="337">
        <v>1</v>
      </c>
      <c r="E9" s="228"/>
      <c r="F9" s="228"/>
      <c r="G9" s="274">
        <v>1</v>
      </c>
      <c r="H9" s="53"/>
      <c r="I9" s="54"/>
      <c r="J9" s="55"/>
      <c r="K9" s="277"/>
      <c r="L9" s="278"/>
      <c r="M9" s="167"/>
      <c r="N9" s="276"/>
      <c r="O9" s="275"/>
      <c r="P9" s="55"/>
      <c r="Q9" s="279"/>
      <c r="R9" s="280"/>
      <c r="S9" s="55"/>
      <c r="T9" s="188"/>
      <c r="U9" s="166"/>
    </row>
    <row r="10" spans="1:21" x14ac:dyDescent="0.35">
      <c r="A10" s="273" t="s">
        <v>89</v>
      </c>
      <c r="B10" s="306" t="s">
        <v>92</v>
      </c>
      <c r="C10" s="311" t="s">
        <v>84</v>
      </c>
      <c r="D10" s="337">
        <v>1</v>
      </c>
      <c r="E10" s="228"/>
      <c r="F10" s="228"/>
      <c r="G10" s="274">
        <v>1</v>
      </c>
      <c r="H10" s="53"/>
      <c r="I10" s="54"/>
      <c r="J10" s="55"/>
      <c r="K10" s="277"/>
      <c r="L10" s="278"/>
      <c r="M10" s="167"/>
      <c r="N10" s="276"/>
      <c r="O10" s="275"/>
      <c r="P10" s="55"/>
      <c r="Q10" s="279"/>
      <c r="R10" s="280"/>
      <c r="S10" s="55"/>
      <c r="T10" s="188"/>
      <c r="U10" s="166"/>
    </row>
    <row r="11" spans="1:21" x14ac:dyDescent="0.35">
      <c r="A11" s="294"/>
      <c r="B11" s="308"/>
      <c r="C11" s="311"/>
      <c r="D11" s="337"/>
      <c r="E11" s="228"/>
      <c r="F11" s="228"/>
      <c r="G11" s="274"/>
      <c r="H11" s="53"/>
      <c r="I11" s="54"/>
      <c r="J11" s="55"/>
      <c r="K11" s="277"/>
      <c r="L11" s="278"/>
      <c r="M11" s="167"/>
      <c r="N11" s="276"/>
      <c r="O11" s="275"/>
      <c r="P11" s="55"/>
      <c r="Q11" s="279"/>
      <c r="R11" s="280"/>
      <c r="S11" s="55"/>
      <c r="T11" s="188"/>
      <c r="U11" s="166"/>
    </row>
    <row r="12" spans="1:21" x14ac:dyDescent="0.35">
      <c r="A12" s="297"/>
      <c r="B12" s="298" t="s">
        <v>96</v>
      </c>
      <c r="C12" s="312"/>
      <c r="D12" s="338"/>
      <c r="E12" s="228"/>
      <c r="F12" s="228"/>
      <c r="G12" s="28"/>
      <c r="H12" s="53"/>
      <c r="I12" s="54"/>
      <c r="J12" s="55"/>
      <c r="K12" s="53"/>
      <c r="L12" s="55"/>
      <c r="M12" s="167"/>
      <c r="N12" s="53"/>
      <c r="O12" s="54"/>
      <c r="P12" s="55"/>
      <c r="Q12" s="53"/>
      <c r="R12" s="54"/>
      <c r="S12" s="55"/>
      <c r="T12" s="11"/>
      <c r="U12" s="166"/>
    </row>
    <row r="13" spans="1:21" x14ac:dyDescent="0.35">
      <c r="A13" s="326">
        <v>1</v>
      </c>
      <c r="B13" s="334" t="s">
        <v>97</v>
      </c>
      <c r="C13" s="311"/>
      <c r="D13" s="337"/>
      <c r="E13" s="228"/>
      <c r="F13" s="228"/>
      <c r="G13" s="274"/>
      <c r="H13" s="290"/>
      <c r="I13" s="291"/>
      <c r="J13" s="55"/>
      <c r="K13" s="277"/>
      <c r="L13" s="278"/>
      <c r="M13" s="167"/>
      <c r="N13" s="276"/>
      <c r="O13" s="275"/>
      <c r="P13" s="55"/>
      <c r="Q13" s="279"/>
      <c r="R13" s="280"/>
      <c r="S13" s="55"/>
      <c r="T13" s="188"/>
      <c r="U13" s="166"/>
    </row>
    <row r="14" spans="1:21" x14ac:dyDescent="0.35">
      <c r="A14" s="328" t="s">
        <v>161</v>
      </c>
      <c r="B14" s="299" t="s">
        <v>98</v>
      </c>
      <c r="C14" s="311" t="s">
        <v>83</v>
      </c>
      <c r="D14" s="337">
        <v>5</v>
      </c>
      <c r="E14" s="228">
        <v>323</v>
      </c>
      <c r="F14" s="228">
        <f>E14*D14</f>
        <v>1615</v>
      </c>
      <c r="G14" s="274">
        <v>5</v>
      </c>
      <c r="H14" s="290">
        <v>404.8</v>
      </c>
      <c r="I14" s="291">
        <f t="shared" ref="I14:I58" si="0">H14*G14</f>
        <v>2024</v>
      </c>
      <c r="J14" s="55"/>
      <c r="K14" s="277">
        <v>423</v>
      </c>
      <c r="L14" s="291">
        <f>K14*G14</f>
        <v>2115</v>
      </c>
      <c r="M14" s="167"/>
      <c r="N14" s="276">
        <v>467</v>
      </c>
      <c r="O14" s="275">
        <f t="shared" ref="O14:O50" si="1">N14*G14</f>
        <v>2335</v>
      </c>
      <c r="P14" s="55"/>
      <c r="Q14" s="279">
        <v>550</v>
      </c>
      <c r="R14" s="280">
        <f>Q14*G14</f>
        <v>2750</v>
      </c>
      <c r="S14" s="55"/>
      <c r="T14" s="188"/>
      <c r="U14" s="166"/>
    </row>
    <row r="15" spans="1:21" ht="27" customHeight="1" x14ac:dyDescent="0.35">
      <c r="A15" s="329">
        <v>2</v>
      </c>
      <c r="B15" s="335" t="s">
        <v>99</v>
      </c>
      <c r="C15" s="311"/>
      <c r="D15" s="337"/>
      <c r="E15" s="228"/>
      <c r="F15" s="228">
        <f t="shared" ref="F15:F58" si="2">E15*D15</f>
        <v>0</v>
      </c>
      <c r="G15" s="274"/>
      <c r="H15" s="290"/>
      <c r="I15" s="291">
        <f t="shared" si="0"/>
        <v>0</v>
      </c>
      <c r="J15" s="55"/>
      <c r="K15" s="277"/>
      <c r="L15" s="226"/>
      <c r="M15" s="167"/>
      <c r="N15" s="276"/>
      <c r="O15" s="275">
        <f t="shared" si="1"/>
        <v>0</v>
      </c>
      <c r="P15" s="55"/>
      <c r="Q15" s="279"/>
      <c r="R15" s="280">
        <f t="shared" ref="R15:R58" si="3">Q15*G15</f>
        <v>0</v>
      </c>
      <c r="S15" s="55"/>
      <c r="T15" s="188"/>
      <c r="U15" s="166"/>
    </row>
    <row r="16" spans="1:21" x14ac:dyDescent="0.35">
      <c r="A16" s="326" t="s">
        <v>100</v>
      </c>
      <c r="B16" s="299" t="s">
        <v>98</v>
      </c>
      <c r="C16" s="311" t="s">
        <v>83</v>
      </c>
      <c r="D16" s="337">
        <v>135</v>
      </c>
      <c r="E16" s="229">
        <v>1400</v>
      </c>
      <c r="F16" s="229">
        <f t="shared" si="2"/>
        <v>189000</v>
      </c>
      <c r="G16" s="289">
        <v>135</v>
      </c>
      <c r="H16" s="290">
        <v>1673</v>
      </c>
      <c r="I16" s="291">
        <f t="shared" si="0"/>
        <v>225855</v>
      </c>
      <c r="J16" s="55"/>
      <c r="K16" s="277">
        <v>1654</v>
      </c>
      <c r="L16" s="278">
        <f t="shared" ref="L16:L22" si="4">K16*G16</f>
        <v>223290</v>
      </c>
      <c r="M16" s="167"/>
      <c r="N16" s="276">
        <v>1787</v>
      </c>
      <c r="O16" s="275">
        <f t="shared" si="1"/>
        <v>241245</v>
      </c>
      <c r="P16" s="55"/>
      <c r="Q16" s="279">
        <v>1850</v>
      </c>
      <c r="R16" s="280">
        <f t="shared" si="3"/>
        <v>249750</v>
      </c>
      <c r="S16" s="55"/>
      <c r="T16" s="188"/>
      <c r="U16" s="166"/>
    </row>
    <row r="17" spans="1:21" x14ac:dyDescent="0.35">
      <c r="A17" s="326" t="s">
        <v>101</v>
      </c>
      <c r="B17" s="300" t="s">
        <v>102</v>
      </c>
      <c r="C17" s="311" t="s">
        <v>83</v>
      </c>
      <c r="D17" s="339">
        <v>130</v>
      </c>
      <c r="E17" s="229">
        <v>265.54000000000002</v>
      </c>
      <c r="F17" s="229">
        <f t="shared" si="2"/>
        <v>34520.200000000004</v>
      </c>
      <c r="G17" s="287">
        <v>130</v>
      </c>
      <c r="H17" s="290">
        <v>357.84</v>
      </c>
      <c r="I17" s="291">
        <f t="shared" si="0"/>
        <v>46519.199999999997</v>
      </c>
      <c r="J17" s="55"/>
      <c r="K17" s="277">
        <v>382.22</v>
      </c>
      <c r="L17" s="278">
        <f t="shared" si="4"/>
        <v>49688.600000000006</v>
      </c>
      <c r="M17" s="167"/>
      <c r="N17" s="276">
        <v>412.87</v>
      </c>
      <c r="O17" s="275">
        <f t="shared" si="1"/>
        <v>53673.1</v>
      </c>
      <c r="P17" s="55"/>
      <c r="Q17" s="279">
        <v>1100</v>
      </c>
      <c r="R17" s="280">
        <f t="shared" si="3"/>
        <v>143000</v>
      </c>
      <c r="S17" s="55"/>
      <c r="T17" s="188"/>
      <c r="U17" s="166"/>
    </row>
    <row r="18" spans="1:21" x14ac:dyDescent="0.35">
      <c r="A18" s="326" t="s">
        <v>103</v>
      </c>
      <c r="B18" s="300" t="s">
        <v>104</v>
      </c>
      <c r="C18" s="311" t="s">
        <v>83</v>
      </c>
      <c r="D18" s="339">
        <v>728</v>
      </c>
      <c r="E18" s="229">
        <v>267</v>
      </c>
      <c r="F18" s="229">
        <f t="shared" si="2"/>
        <v>194376</v>
      </c>
      <c r="G18" s="287">
        <v>728</v>
      </c>
      <c r="H18" s="290">
        <v>330.91</v>
      </c>
      <c r="I18" s="291">
        <f t="shared" si="0"/>
        <v>240902.48</v>
      </c>
      <c r="J18" s="55"/>
      <c r="K18" s="277">
        <v>304.98</v>
      </c>
      <c r="L18" s="278">
        <f t="shared" si="4"/>
        <v>222025.44</v>
      </c>
      <c r="M18" s="167"/>
      <c r="N18" s="276">
        <v>350.65</v>
      </c>
      <c r="O18" s="275">
        <f t="shared" si="1"/>
        <v>255273.19999999998</v>
      </c>
      <c r="P18" s="55"/>
      <c r="Q18" s="279">
        <v>1300</v>
      </c>
      <c r="R18" s="280">
        <f t="shared" si="3"/>
        <v>946400</v>
      </c>
      <c r="S18" s="55"/>
      <c r="T18" s="188"/>
      <c r="U18" s="166"/>
    </row>
    <row r="19" spans="1:21" x14ac:dyDescent="0.35">
      <c r="A19" s="326" t="s">
        <v>105</v>
      </c>
      <c r="B19" s="300" t="s">
        <v>106</v>
      </c>
      <c r="C19" s="311" t="s">
        <v>83</v>
      </c>
      <c r="D19" s="339">
        <v>85</v>
      </c>
      <c r="E19" s="229">
        <v>442.54</v>
      </c>
      <c r="F19" s="229">
        <f t="shared" si="2"/>
        <v>37615.9</v>
      </c>
      <c r="G19" s="287">
        <v>85</v>
      </c>
      <c r="H19" s="290">
        <v>542.46</v>
      </c>
      <c r="I19" s="291">
        <f t="shared" si="0"/>
        <v>46109.100000000006</v>
      </c>
      <c r="J19" s="55"/>
      <c r="K19" s="277">
        <v>500</v>
      </c>
      <c r="L19" s="278">
        <f t="shared" si="4"/>
        <v>42500</v>
      </c>
      <c r="M19" s="167"/>
      <c r="N19" s="276">
        <v>532.65</v>
      </c>
      <c r="O19" s="275">
        <f t="shared" si="1"/>
        <v>45275.25</v>
      </c>
      <c r="P19" s="55"/>
      <c r="Q19" s="279">
        <v>900</v>
      </c>
      <c r="R19" s="280">
        <f t="shared" si="3"/>
        <v>76500</v>
      </c>
      <c r="S19" s="55"/>
      <c r="T19" s="188"/>
      <c r="U19" s="166"/>
    </row>
    <row r="20" spans="1:21" x14ac:dyDescent="0.35">
      <c r="A20" s="326" t="s">
        <v>107</v>
      </c>
      <c r="B20" s="300" t="s">
        <v>108</v>
      </c>
      <c r="C20" s="311" t="s">
        <v>83</v>
      </c>
      <c r="D20" s="339">
        <v>192</v>
      </c>
      <c r="E20" s="229">
        <v>596.51</v>
      </c>
      <c r="F20" s="229">
        <f t="shared" si="2"/>
        <v>114529.92</v>
      </c>
      <c r="G20" s="287">
        <v>192</v>
      </c>
      <c r="H20" s="290">
        <v>596.51</v>
      </c>
      <c r="I20" s="291">
        <f t="shared" si="0"/>
        <v>114529.92</v>
      </c>
      <c r="J20" s="55"/>
      <c r="K20" s="277">
        <v>610.20000000000005</v>
      </c>
      <c r="L20" s="319">
        <f t="shared" si="4"/>
        <v>117158.40000000001</v>
      </c>
      <c r="M20" s="167"/>
      <c r="N20" s="276">
        <v>643.65</v>
      </c>
      <c r="O20" s="275">
        <f t="shared" si="1"/>
        <v>123580.79999999999</v>
      </c>
      <c r="P20" s="55"/>
      <c r="Q20" s="279">
        <v>1200</v>
      </c>
      <c r="R20" s="280">
        <f t="shared" si="3"/>
        <v>230400</v>
      </c>
      <c r="S20" s="55"/>
      <c r="T20" s="188"/>
      <c r="U20" s="166"/>
    </row>
    <row r="21" spans="1:21" x14ac:dyDescent="0.35">
      <c r="A21" s="326" t="s">
        <v>109</v>
      </c>
      <c r="B21" s="300" t="s">
        <v>110</v>
      </c>
      <c r="C21" s="311" t="s">
        <v>83</v>
      </c>
      <c r="D21" s="339">
        <v>97</v>
      </c>
      <c r="E21" s="229">
        <v>744.63</v>
      </c>
      <c r="F21" s="229">
        <f t="shared" si="2"/>
        <v>72229.11</v>
      </c>
      <c r="G21" s="287">
        <v>97</v>
      </c>
      <c r="H21" s="290">
        <v>744.63</v>
      </c>
      <c r="I21" s="291">
        <f t="shared" si="0"/>
        <v>72229.11</v>
      </c>
      <c r="J21" s="55"/>
      <c r="K21" s="277">
        <v>800</v>
      </c>
      <c r="L21" s="319">
        <f t="shared" si="4"/>
        <v>77600</v>
      </c>
      <c r="M21" s="167"/>
      <c r="N21" s="276">
        <v>852.86</v>
      </c>
      <c r="O21" s="275">
        <f t="shared" si="1"/>
        <v>82727.42</v>
      </c>
      <c r="P21" s="55"/>
      <c r="Q21" s="279">
        <v>1250</v>
      </c>
      <c r="R21" s="280">
        <f t="shared" si="3"/>
        <v>121250</v>
      </c>
      <c r="S21" s="55"/>
      <c r="T21" s="188"/>
      <c r="U21" s="166"/>
    </row>
    <row r="22" spans="1:21" x14ac:dyDescent="0.35">
      <c r="A22" s="326" t="s">
        <v>111</v>
      </c>
      <c r="B22" s="300" t="s">
        <v>112</v>
      </c>
      <c r="C22" s="311" t="s">
        <v>83</v>
      </c>
      <c r="D22" s="339">
        <v>435</v>
      </c>
      <c r="E22" s="229">
        <v>813.58</v>
      </c>
      <c r="F22" s="229">
        <f t="shared" si="2"/>
        <v>353907.30000000005</v>
      </c>
      <c r="G22" s="287">
        <v>435</v>
      </c>
      <c r="H22" s="290">
        <v>813.58</v>
      </c>
      <c r="I22" s="291">
        <f t="shared" si="0"/>
        <v>353907.30000000005</v>
      </c>
      <c r="J22" s="55"/>
      <c r="K22" s="277">
        <v>782.87</v>
      </c>
      <c r="L22" s="278">
        <f t="shared" si="4"/>
        <v>340548.45</v>
      </c>
      <c r="M22" s="167"/>
      <c r="N22" s="276">
        <v>822.67</v>
      </c>
      <c r="O22" s="275">
        <f t="shared" si="1"/>
        <v>357861.44999999995</v>
      </c>
      <c r="P22" s="55"/>
      <c r="Q22" s="279">
        <v>1650</v>
      </c>
      <c r="R22" s="280">
        <f t="shared" si="3"/>
        <v>717750</v>
      </c>
      <c r="S22" s="55"/>
      <c r="T22" s="188"/>
      <c r="U22" s="166"/>
    </row>
    <row r="23" spans="1:21" x14ac:dyDescent="0.35">
      <c r="A23" s="329">
        <v>3</v>
      </c>
      <c r="B23" s="299" t="s">
        <v>113</v>
      </c>
      <c r="C23" s="311"/>
      <c r="D23" s="339"/>
      <c r="E23" s="229"/>
      <c r="F23" s="229">
        <f t="shared" si="2"/>
        <v>0</v>
      </c>
      <c r="G23" s="287"/>
      <c r="H23" s="290"/>
      <c r="I23" s="291"/>
      <c r="J23" s="55"/>
      <c r="K23" s="277"/>
      <c r="L23" s="278"/>
      <c r="M23" s="167"/>
      <c r="N23" s="276"/>
      <c r="O23" s="275"/>
      <c r="P23" s="55"/>
      <c r="Q23" s="279"/>
      <c r="R23" s="280">
        <f t="shared" si="3"/>
        <v>0</v>
      </c>
      <c r="S23" s="55"/>
      <c r="T23" s="188"/>
      <c r="U23" s="166"/>
    </row>
    <row r="24" spans="1:21" x14ac:dyDescent="0.35">
      <c r="A24" s="326" t="s">
        <v>100</v>
      </c>
      <c r="B24" s="299" t="s">
        <v>98</v>
      </c>
      <c r="C24" s="311" t="s">
        <v>82</v>
      </c>
      <c r="D24" s="339">
        <v>22.01</v>
      </c>
      <c r="E24" s="229">
        <v>1343.56</v>
      </c>
      <c r="F24" s="229">
        <f t="shared" si="2"/>
        <v>29571.7556</v>
      </c>
      <c r="G24" s="287">
        <v>22.01</v>
      </c>
      <c r="H24" s="290">
        <v>1557.38</v>
      </c>
      <c r="I24" s="291">
        <f t="shared" si="0"/>
        <v>34277.933800000006</v>
      </c>
      <c r="J24" s="55"/>
      <c r="K24" s="277">
        <v>1765</v>
      </c>
      <c r="L24" s="278">
        <f t="shared" ref="L24:L31" si="5">K24*G24</f>
        <v>38847.65</v>
      </c>
      <c r="M24" s="167"/>
      <c r="N24" s="276">
        <v>1799.54</v>
      </c>
      <c r="O24" s="275">
        <f t="shared" si="1"/>
        <v>39607.875400000004</v>
      </c>
      <c r="P24" s="55"/>
      <c r="Q24" s="279">
        <v>4356.76</v>
      </c>
      <c r="R24" s="280">
        <f t="shared" si="3"/>
        <v>95892.287600000011</v>
      </c>
      <c r="S24" s="55"/>
      <c r="T24" s="188"/>
      <c r="U24" s="166"/>
    </row>
    <row r="25" spans="1:21" x14ac:dyDescent="0.35">
      <c r="A25" s="326" t="s">
        <v>101</v>
      </c>
      <c r="B25" s="300" t="s">
        <v>114</v>
      </c>
      <c r="C25" s="311" t="s">
        <v>82</v>
      </c>
      <c r="D25" s="339">
        <v>30</v>
      </c>
      <c r="E25" s="229">
        <v>1343.56</v>
      </c>
      <c r="F25" s="229">
        <f t="shared" si="2"/>
        <v>40306.799999999996</v>
      </c>
      <c r="G25" s="287">
        <v>30</v>
      </c>
      <c r="H25" s="290">
        <v>1557.38</v>
      </c>
      <c r="I25" s="291">
        <f t="shared" si="0"/>
        <v>46721.4</v>
      </c>
      <c r="J25" s="55"/>
      <c r="K25" s="277">
        <v>1765</v>
      </c>
      <c r="L25" s="278">
        <f t="shared" si="5"/>
        <v>52950</v>
      </c>
      <c r="M25" s="167"/>
      <c r="N25" s="276">
        <v>1799.54</v>
      </c>
      <c r="O25" s="275">
        <f t="shared" si="1"/>
        <v>53986.2</v>
      </c>
      <c r="P25" s="55"/>
      <c r="Q25" s="279">
        <v>1200</v>
      </c>
      <c r="R25" s="280">
        <f t="shared" si="3"/>
        <v>36000</v>
      </c>
      <c r="S25" s="55"/>
      <c r="T25" s="188"/>
      <c r="U25" s="166"/>
    </row>
    <row r="26" spans="1:21" x14ac:dyDescent="0.35">
      <c r="A26" s="326" t="s">
        <v>103</v>
      </c>
      <c r="B26" s="300" t="s">
        <v>115</v>
      </c>
      <c r="C26" s="311" t="s">
        <v>82</v>
      </c>
      <c r="D26" s="339">
        <v>87</v>
      </c>
      <c r="E26" s="229">
        <v>1343.56</v>
      </c>
      <c r="F26" s="229">
        <f t="shared" si="2"/>
        <v>116889.72</v>
      </c>
      <c r="G26" s="287">
        <v>87</v>
      </c>
      <c r="H26" s="290">
        <v>1557.38</v>
      </c>
      <c r="I26" s="291">
        <f t="shared" si="0"/>
        <v>135492.06</v>
      </c>
      <c r="J26" s="55"/>
      <c r="K26" s="277">
        <v>1765</v>
      </c>
      <c r="L26" s="278">
        <f t="shared" si="5"/>
        <v>153555</v>
      </c>
      <c r="M26" s="167"/>
      <c r="N26" s="276">
        <v>1799.54</v>
      </c>
      <c r="O26" s="275">
        <f t="shared" si="1"/>
        <v>156559.98000000001</v>
      </c>
      <c r="P26" s="55"/>
      <c r="Q26" s="279">
        <v>1500</v>
      </c>
      <c r="R26" s="280">
        <f t="shared" si="3"/>
        <v>130500</v>
      </c>
      <c r="S26" s="55"/>
      <c r="T26" s="188"/>
      <c r="U26" s="166"/>
    </row>
    <row r="27" spans="1:21" x14ac:dyDescent="0.35">
      <c r="A27" s="326" t="s">
        <v>105</v>
      </c>
      <c r="B27" s="300" t="s">
        <v>116</v>
      </c>
      <c r="C27" s="311" t="s">
        <v>82</v>
      </c>
      <c r="D27" s="339">
        <v>17</v>
      </c>
      <c r="E27" s="229">
        <v>1343.56</v>
      </c>
      <c r="F27" s="229">
        <f t="shared" si="2"/>
        <v>22840.52</v>
      </c>
      <c r="G27" s="287">
        <v>17</v>
      </c>
      <c r="H27" s="290">
        <v>1557.38</v>
      </c>
      <c r="I27" s="291">
        <f t="shared" si="0"/>
        <v>26475.460000000003</v>
      </c>
      <c r="J27" s="55"/>
      <c r="K27" s="277">
        <v>1765</v>
      </c>
      <c r="L27" s="278">
        <f t="shared" si="5"/>
        <v>30005</v>
      </c>
      <c r="M27" s="167"/>
      <c r="N27" s="276">
        <v>1799.54</v>
      </c>
      <c r="O27" s="275">
        <f t="shared" si="1"/>
        <v>30592.18</v>
      </c>
      <c r="P27" s="55"/>
      <c r="Q27" s="279">
        <v>900</v>
      </c>
      <c r="R27" s="280">
        <f t="shared" si="3"/>
        <v>15300</v>
      </c>
      <c r="S27" s="55"/>
      <c r="T27" s="188"/>
      <c r="U27" s="166"/>
    </row>
    <row r="28" spans="1:21" x14ac:dyDescent="0.35">
      <c r="A28" s="326" t="s">
        <v>107</v>
      </c>
      <c r="B28" s="300" t="s">
        <v>117</v>
      </c>
      <c r="C28" s="311" t="s">
        <v>82</v>
      </c>
      <c r="D28" s="339">
        <v>54</v>
      </c>
      <c r="E28" s="229">
        <v>1343.56</v>
      </c>
      <c r="F28" s="229">
        <f t="shared" si="2"/>
        <v>72552.239999999991</v>
      </c>
      <c r="G28" s="287">
        <v>54</v>
      </c>
      <c r="H28" s="290">
        <v>1557.38</v>
      </c>
      <c r="I28" s="291">
        <f t="shared" si="0"/>
        <v>84098.52</v>
      </c>
      <c r="J28" s="55"/>
      <c r="K28" s="277">
        <v>1765</v>
      </c>
      <c r="L28" s="278">
        <f t="shared" si="5"/>
        <v>95310</v>
      </c>
      <c r="M28" s="167"/>
      <c r="N28" s="276">
        <v>1799.54</v>
      </c>
      <c r="O28" s="275">
        <f t="shared" si="1"/>
        <v>97175.16</v>
      </c>
      <c r="P28" s="55"/>
      <c r="Q28" s="279">
        <v>1200</v>
      </c>
      <c r="R28" s="280">
        <f t="shared" si="3"/>
        <v>64800</v>
      </c>
      <c r="S28" s="55"/>
      <c r="T28" s="188"/>
      <c r="U28" s="166"/>
    </row>
    <row r="29" spans="1:21" x14ac:dyDescent="0.35">
      <c r="A29" s="326" t="s">
        <v>109</v>
      </c>
      <c r="B29" s="300" t="s">
        <v>118</v>
      </c>
      <c r="C29" s="311" t="s">
        <v>82</v>
      </c>
      <c r="D29" s="339">
        <v>20</v>
      </c>
      <c r="E29" s="229">
        <v>1712</v>
      </c>
      <c r="F29" s="229">
        <f t="shared" si="2"/>
        <v>34240</v>
      </c>
      <c r="G29" s="287">
        <v>20</v>
      </c>
      <c r="H29" s="290">
        <v>1816.95</v>
      </c>
      <c r="I29" s="291">
        <f t="shared" si="0"/>
        <v>36339</v>
      </c>
      <c r="J29" s="55"/>
      <c r="K29" s="277">
        <v>1954</v>
      </c>
      <c r="L29" s="278">
        <f t="shared" si="5"/>
        <v>39080</v>
      </c>
      <c r="M29" s="167"/>
      <c r="N29" s="276">
        <v>2000.65</v>
      </c>
      <c r="O29" s="275">
        <f t="shared" si="1"/>
        <v>40013</v>
      </c>
      <c r="P29" s="55"/>
      <c r="Q29" s="279">
        <v>1200</v>
      </c>
      <c r="R29" s="280">
        <f t="shared" si="3"/>
        <v>24000</v>
      </c>
      <c r="S29" s="55"/>
      <c r="T29" s="188"/>
      <c r="U29" s="166"/>
    </row>
    <row r="30" spans="1:21" x14ac:dyDescent="0.35">
      <c r="A30" s="326" t="s">
        <v>111</v>
      </c>
      <c r="B30" s="300" t="s">
        <v>119</v>
      </c>
      <c r="C30" s="311" t="s">
        <v>82</v>
      </c>
      <c r="D30" s="339">
        <v>88</v>
      </c>
      <c r="E30" s="229">
        <v>1712</v>
      </c>
      <c r="F30" s="229">
        <f t="shared" si="2"/>
        <v>150656</v>
      </c>
      <c r="G30" s="287">
        <v>88</v>
      </c>
      <c r="H30" s="290">
        <v>1816.95</v>
      </c>
      <c r="I30" s="291">
        <f t="shared" si="0"/>
        <v>159891.6</v>
      </c>
      <c r="J30" s="55"/>
      <c r="K30" s="277">
        <v>1954</v>
      </c>
      <c r="L30" s="278">
        <f t="shared" si="5"/>
        <v>171952</v>
      </c>
      <c r="M30" s="167"/>
      <c r="N30" s="276">
        <v>2200.4499999999998</v>
      </c>
      <c r="O30" s="275">
        <f t="shared" si="1"/>
        <v>193639.59999999998</v>
      </c>
      <c r="P30" s="55"/>
      <c r="Q30" s="279">
        <v>1500</v>
      </c>
      <c r="R30" s="280">
        <f t="shared" si="3"/>
        <v>132000</v>
      </c>
      <c r="S30" s="55"/>
      <c r="T30" s="188"/>
      <c r="U30" s="166"/>
    </row>
    <row r="31" spans="1:21" ht="20.25" x14ac:dyDescent="0.35">
      <c r="A31" s="329">
        <v>4</v>
      </c>
      <c r="B31" s="300" t="s">
        <v>120</v>
      </c>
      <c r="C31" s="311" t="s">
        <v>156</v>
      </c>
      <c r="D31" s="339">
        <v>9</v>
      </c>
      <c r="E31" s="229">
        <v>8874</v>
      </c>
      <c r="F31" s="229">
        <f t="shared" si="2"/>
        <v>79866</v>
      </c>
      <c r="G31" s="287">
        <v>9</v>
      </c>
      <c r="H31" s="290">
        <v>8972.5</v>
      </c>
      <c r="I31" s="291">
        <f t="shared" si="0"/>
        <v>80752.5</v>
      </c>
      <c r="J31" s="55"/>
      <c r="K31" s="277">
        <v>10766.5</v>
      </c>
      <c r="L31" s="278">
        <f t="shared" si="5"/>
        <v>96898.5</v>
      </c>
      <c r="M31" s="167"/>
      <c r="N31" s="276">
        <v>11965.65</v>
      </c>
      <c r="O31" s="275">
        <f t="shared" si="1"/>
        <v>107690.84999999999</v>
      </c>
      <c r="P31" s="55"/>
      <c r="Q31" s="279">
        <v>2500</v>
      </c>
      <c r="R31" s="280">
        <f t="shared" si="3"/>
        <v>22500</v>
      </c>
      <c r="S31" s="55"/>
      <c r="T31" s="188"/>
      <c r="U31" s="166"/>
    </row>
    <row r="32" spans="1:21" x14ac:dyDescent="0.35">
      <c r="A32" s="327"/>
      <c r="B32" s="301"/>
      <c r="C32" s="311"/>
      <c r="D32" s="339"/>
      <c r="E32" s="229"/>
      <c r="F32" s="229">
        <f t="shared" si="2"/>
        <v>0</v>
      </c>
      <c r="G32" s="287"/>
      <c r="H32" s="290"/>
      <c r="I32" s="291"/>
      <c r="J32" s="55"/>
      <c r="K32" s="277"/>
      <c r="L32" s="226"/>
      <c r="M32" s="167"/>
      <c r="N32" s="276"/>
      <c r="O32" s="275">
        <f t="shared" si="1"/>
        <v>0</v>
      </c>
      <c r="P32" s="55"/>
      <c r="Q32" s="279"/>
      <c r="R32" s="280">
        <f t="shared" si="3"/>
        <v>0</v>
      </c>
      <c r="S32" s="55"/>
      <c r="T32" s="188"/>
      <c r="U32" s="166"/>
    </row>
    <row r="33" spans="1:21" x14ac:dyDescent="0.35">
      <c r="A33" s="330"/>
      <c r="B33" s="302" t="s">
        <v>121</v>
      </c>
      <c r="C33" s="311"/>
      <c r="D33" s="339"/>
      <c r="E33" s="229"/>
      <c r="F33" s="229">
        <f t="shared" si="2"/>
        <v>0</v>
      </c>
      <c r="G33" s="287"/>
      <c r="H33" s="290"/>
      <c r="I33" s="291"/>
      <c r="J33" s="55"/>
      <c r="K33" s="277"/>
      <c r="L33" s="226"/>
      <c r="M33" s="167"/>
      <c r="N33" s="276"/>
      <c r="O33" s="275">
        <f t="shared" si="1"/>
        <v>0</v>
      </c>
      <c r="P33" s="55"/>
      <c r="Q33" s="279"/>
      <c r="R33" s="280">
        <f t="shared" si="3"/>
        <v>0</v>
      </c>
      <c r="S33" s="55"/>
      <c r="T33" s="188"/>
      <c r="U33" s="166"/>
    </row>
    <row r="34" spans="1:21" ht="20.25" x14ac:dyDescent="0.35">
      <c r="A34" s="327">
        <v>5</v>
      </c>
      <c r="B34" s="335" t="s">
        <v>122</v>
      </c>
      <c r="C34" s="311"/>
      <c r="D34" s="340"/>
      <c r="E34" s="229"/>
      <c r="F34" s="229">
        <f t="shared" si="2"/>
        <v>0</v>
      </c>
      <c r="G34" s="288"/>
      <c r="H34" s="290"/>
      <c r="I34" s="291"/>
      <c r="J34" s="55"/>
      <c r="K34" s="277"/>
      <c r="L34" s="278"/>
      <c r="M34" s="167"/>
      <c r="N34" s="276"/>
      <c r="O34" s="275"/>
      <c r="P34" s="55"/>
      <c r="Q34" s="279"/>
      <c r="R34" s="280">
        <f t="shared" si="3"/>
        <v>0</v>
      </c>
      <c r="S34" s="55"/>
      <c r="T34" s="188"/>
      <c r="U34" s="166"/>
    </row>
    <row r="35" spans="1:21" x14ac:dyDescent="0.35">
      <c r="A35" s="327" t="s">
        <v>123</v>
      </c>
      <c r="B35" s="303" t="s">
        <v>124</v>
      </c>
      <c r="C35" s="311" t="s">
        <v>83</v>
      </c>
      <c r="D35" s="340">
        <v>100</v>
      </c>
      <c r="E35" s="229">
        <v>2565</v>
      </c>
      <c r="F35" s="229">
        <f t="shared" si="2"/>
        <v>256500</v>
      </c>
      <c r="G35" s="288">
        <v>100</v>
      </c>
      <c r="H35" s="290">
        <v>2783.36</v>
      </c>
      <c r="I35" s="291">
        <f t="shared" si="0"/>
        <v>278336</v>
      </c>
      <c r="J35" s="55"/>
      <c r="K35" s="277">
        <v>2894.56</v>
      </c>
      <c r="L35" s="278">
        <f>K35*G35</f>
        <v>289456</v>
      </c>
      <c r="M35" s="167"/>
      <c r="N35" s="276">
        <v>2965.09</v>
      </c>
      <c r="O35" s="275">
        <f t="shared" si="1"/>
        <v>296509</v>
      </c>
      <c r="P35" s="55"/>
      <c r="Q35" s="412">
        <v>4000</v>
      </c>
      <c r="R35" s="280">
        <f t="shared" si="3"/>
        <v>400000</v>
      </c>
      <c r="S35" s="55"/>
      <c r="T35" s="188"/>
      <c r="U35" s="166"/>
    </row>
    <row r="36" spans="1:21" x14ac:dyDescent="0.35">
      <c r="A36" s="327" t="s">
        <v>125</v>
      </c>
      <c r="B36" s="303" t="s">
        <v>126</v>
      </c>
      <c r="C36" s="311" t="s">
        <v>83</v>
      </c>
      <c r="D36" s="340">
        <v>95</v>
      </c>
      <c r="E36" s="229">
        <v>2000</v>
      </c>
      <c r="F36" s="229">
        <f t="shared" si="2"/>
        <v>190000</v>
      </c>
      <c r="G36" s="288">
        <v>95</v>
      </c>
      <c r="H36" s="290">
        <v>2381.09</v>
      </c>
      <c r="I36" s="291">
        <f t="shared" si="0"/>
        <v>226203.55000000002</v>
      </c>
      <c r="J36" s="55"/>
      <c r="K36" s="277">
        <v>2500</v>
      </c>
      <c r="L36" s="278">
        <f>K36*G36</f>
        <v>237500</v>
      </c>
      <c r="M36" s="167"/>
      <c r="N36" s="276">
        <v>2456.98</v>
      </c>
      <c r="O36" s="275">
        <f t="shared" si="1"/>
        <v>233413.1</v>
      </c>
      <c r="P36" s="55"/>
      <c r="Q36" s="412">
        <v>1500</v>
      </c>
      <c r="R36" s="280">
        <f t="shared" si="3"/>
        <v>142500</v>
      </c>
      <c r="S36" s="55"/>
      <c r="T36" s="188"/>
      <c r="U36" s="166"/>
    </row>
    <row r="37" spans="1:21" ht="20.25" x14ac:dyDescent="0.35">
      <c r="A37" s="327" t="s">
        <v>127</v>
      </c>
      <c r="B37" s="303" t="s">
        <v>128</v>
      </c>
      <c r="C37" s="313" t="s">
        <v>93</v>
      </c>
      <c r="D37" s="340">
        <v>660</v>
      </c>
      <c r="E37" s="229">
        <v>703.56</v>
      </c>
      <c r="F37" s="229">
        <f t="shared" si="2"/>
        <v>464349.6</v>
      </c>
      <c r="G37" s="288">
        <v>660</v>
      </c>
      <c r="H37" s="290" t="s">
        <v>158</v>
      </c>
      <c r="I37" s="291" t="s">
        <v>158</v>
      </c>
      <c r="J37" s="55"/>
      <c r="K37" s="277">
        <v>1200</v>
      </c>
      <c r="L37" s="278">
        <f>K37*G37</f>
        <v>792000</v>
      </c>
      <c r="M37" s="167"/>
      <c r="N37" s="276">
        <v>603</v>
      </c>
      <c r="O37" s="275">
        <f t="shared" si="1"/>
        <v>397980</v>
      </c>
      <c r="P37" s="55"/>
      <c r="Q37" s="279" t="s">
        <v>176</v>
      </c>
      <c r="R37" s="280" t="s">
        <v>177</v>
      </c>
      <c r="S37" s="55"/>
      <c r="T37" s="188"/>
      <c r="U37" s="166"/>
    </row>
    <row r="38" spans="1:21" ht="20.25" x14ac:dyDescent="0.35">
      <c r="A38" s="327" t="s">
        <v>129</v>
      </c>
      <c r="B38" s="303" t="s">
        <v>130</v>
      </c>
      <c r="C38" s="313" t="s">
        <v>81</v>
      </c>
      <c r="D38" s="340">
        <v>1300</v>
      </c>
      <c r="E38" s="229">
        <v>60</v>
      </c>
      <c r="F38" s="229">
        <f t="shared" si="2"/>
        <v>78000</v>
      </c>
      <c r="G38" s="288">
        <v>1300</v>
      </c>
      <c r="H38" s="290">
        <v>64.89</v>
      </c>
      <c r="I38" s="291">
        <f t="shared" si="0"/>
        <v>84357</v>
      </c>
      <c r="J38" s="55"/>
      <c r="K38" s="277">
        <v>70</v>
      </c>
      <c r="L38" s="278">
        <f>K38*G38</f>
        <v>91000</v>
      </c>
      <c r="M38" s="167"/>
      <c r="N38" s="276">
        <v>80</v>
      </c>
      <c r="O38" s="275">
        <f t="shared" si="1"/>
        <v>104000</v>
      </c>
      <c r="P38" s="55"/>
      <c r="Q38" s="412">
        <v>45</v>
      </c>
      <c r="R38" s="280">
        <f t="shared" si="3"/>
        <v>58500</v>
      </c>
      <c r="S38" s="55"/>
      <c r="T38" s="188"/>
      <c r="U38" s="166"/>
    </row>
    <row r="39" spans="1:21" x14ac:dyDescent="0.35">
      <c r="A39" s="327" t="s">
        <v>131</v>
      </c>
      <c r="B39" s="303" t="s">
        <v>132</v>
      </c>
      <c r="C39" s="311" t="s">
        <v>93</v>
      </c>
      <c r="D39" s="340">
        <v>900</v>
      </c>
      <c r="E39" s="229">
        <v>13.45</v>
      </c>
      <c r="F39" s="229">
        <f t="shared" si="2"/>
        <v>12105</v>
      </c>
      <c r="G39" s="288">
        <v>900</v>
      </c>
      <c r="H39" s="290">
        <v>12.98</v>
      </c>
      <c r="I39" s="291">
        <f t="shared" si="0"/>
        <v>11682</v>
      </c>
      <c r="J39" s="55"/>
      <c r="K39" s="277">
        <v>14.65</v>
      </c>
      <c r="L39" s="278">
        <f>K39*G39</f>
        <v>13185</v>
      </c>
      <c r="M39" s="167"/>
      <c r="N39" s="276">
        <v>18.87</v>
      </c>
      <c r="O39" s="275">
        <f t="shared" si="1"/>
        <v>16983</v>
      </c>
      <c r="P39" s="55"/>
      <c r="Q39" s="412">
        <v>18</v>
      </c>
      <c r="R39" s="280">
        <f t="shared" si="3"/>
        <v>16200</v>
      </c>
      <c r="S39" s="55"/>
      <c r="T39" s="188"/>
      <c r="U39" s="166"/>
    </row>
    <row r="40" spans="1:21" x14ac:dyDescent="0.35">
      <c r="A40" s="327" t="s">
        <v>133</v>
      </c>
      <c r="B40" s="303" t="s">
        <v>134</v>
      </c>
      <c r="C40" s="311" t="s">
        <v>81</v>
      </c>
      <c r="D40" s="340">
        <v>150</v>
      </c>
      <c r="E40" s="229">
        <v>32</v>
      </c>
      <c r="F40" s="229">
        <f t="shared" si="2"/>
        <v>4800</v>
      </c>
      <c r="G40" s="288">
        <v>150</v>
      </c>
      <c r="H40" s="290">
        <v>30.08</v>
      </c>
      <c r="I40" s="291">
        <f t="shared" si="0"/>
        <v>4512</v>
      </c>
      <c r="J40" s="55"/>
      <c r="K40" s="277">
        <v>35.979999999999997</v>
      </c>
      <c r="L40" s="278">
        <f t="shared" ref="L40:L45" si="6">K40*G40</f>
        <v>5396.9999999999991</v>
      </c>
      <c r="M40" s="167"/>
      <c r="N40" s="276">
        <v>46.87</v>
      </c>
      <c r="O40" s="275">
        <f t="shared" si="1"/>
        <v>7030.5</v>
      </c>
      <c r="P40" s="55"/>
      <c r="Q40" s="412">
        <v>400</v>
      </c>
      <c r="R40" s="280">
        <f t="shared" si="3"/>
        <v>60000</v>
      </c>
      <c r="S40" s="55"/>
      <c r="T40" s="188"/>
      <c r="U40" s="166"/>
    </row>
    <row r="41" spans="1:21" x14ac:dyDescent="0.35">
      <c r="A41" s="327" t="s">
        <v>135</v>
      </c>
      <c r="B41" s="303" t="s">
        <v>136</v>
      </c>
      <c r="C41" s="311" t="s">
        <v>81</v>
      </c>
      <c r="D41" s="340">
        <v>55</v>
      </c>
      <c r="E41" s="229">
        <v>100</v>
      </c>
      <c r="F41" s="229">
        <f t="shared" si="2"/>
        <v>5500</v>
      </c>
      <c r="G41" s="288">
        <v>55</v>
      </c>
      <c r="H41" s="290">
        <v>164.9</v>
      </c>
      <c r="I41" s="291">
        <f t="shared" si="0"/>
        <v>9069.5</v>
      </c>
      <c r="J41" s="55"/>
      <c r="K41" s="277">
        <v>170.43</v>
      </c>
      <c r="L41" s="278">
        <f t="shared" si="6"/>
        <v>9373.65</v>
      </c>
      <c r="M41" s="167"/>
      <c r="N41" s="276">
        <v>243.76</v>
      </c>
      <c r="O41" s="275">
        <f t="shared" si="1"/>
        <v>13406.8</v>
      </c>
      <c r="P41" s="55"/>
      <c r="Q41" s="412">
        <v>250</v>
      </c>
      <c r="R41" s="280">
        <f t="shared" si="3"/>
        <v>13750</v>
      </c>
      <c r="S41" s="55"/>
      <c r="T41" s="188"/>
      <c r="U41" s="166"/>
    </row>
    <row r="42" spans="1:21" x14ac:dyDescent="0.35">
      <c r="A42" s="327" t="s">
        <v>137</v>
      </c>
      <c r="B42" s="303" t="s">
        <v>138</v>
      </c>
      <c r="C42" s="311" t="s">
        <v>81</v>
      </c>
      <c r="D42" s="340">
        <v>150</v>
      </c>
      <c r="E42" s="229">
        <v>25</v>
      </c>
      <c r="F42" s="229">
        <f t="shared" si="2"/>
        <v>3750</v>
      </c>
      <c r="G42" s="288">
        <v>150</v>
      </c>
      <c r="H42" s="290">
        <v>17.100000000000001</v>
      </c>
      <c r="I42" s="291">
        <f t="shared" si="0"/>
        <v>2565</v>
      </c>
      <c r="J42" s="55"/>
      <c r="K42" s="277">
        <v>21.7</v>
      </c>
      <c r="L42" s="278">
        <f t="shared" si="6"/>
        <v>3255</v>
      </c>
      <c r="M42" s="167"/>
      <c r="N42" s="276">
        <v>30.045000000000002</v>
      </c>
      <c r="O42" s="275">
        <f t="shared" si="1"/>
        <v>4506.75</v>
      </c>
      <c r="P42" s="55"/>
      <c r="Q42" s="412" t="s">
        <v>159</v>
      </c>
      <c r="R42" s="280"/>
      <c r="S42" s="55"/>
      <c r="T42" s="188"/>
      <c r="U42" s="166"/>
    </row>
    <row r="43" spans="1:21" x14ac:dyDescent="0.35">
      <c r="A43" s="327" t="s">
        <v>139</v>
      </c>
      <c r="B43" s="303" t="s">
        <v>140</v>
      </c>
      <c r="C43" s="313" t="s">
        <v>81</v>
      </c>
      <c r="D43" s="340">
        <v>1200</v>
      </c>
      <c r="E43" s="229">
        <v>22</v>
      </c>
      <c r="F43" s="229">
        <f t="shared" si="2"/>
        <v>26400</v>
      </c>
      <c r="G43" s="288">
        <v>1200</v>
      </c>
      <c r="H43" s="290" t="s">
        <v>159</v>
      </c>
      <c r="I43" s="291" t="s">
        <v>159</v>
      </c>
      <c r="J43" s="55"/>
      <c r="K43" s="277">
        <v>20</v>
      </c>
      <c r="L43" s="278">
        <f t="shared" si="6"/>
        <v>24000</v>
      </c>
      <c r="M43" s="167"/>
      <c r="N43" s="276" t="s">
        <v>168</v>
      </c>
      <c r="O43" s="275" t="s">
        <v>168</v>
      </c>
      <c r="P43" s="55"/>
      <c r="Q43" s="413">
        <v>20</v>
      </c>
      <c r="R43" s="280">
        <f t="shared" si="3"/>
        <v>24000</v>
      </c>
      <c r="S43" s="55"/>
      <c r="T43" s="188"/>
      <c r="U43" s="166"/>
    </row>
    <row r="44" spans="1:21" x14ac:dyDescent="0.35">
      <c r="A44" s="327" t="s">
        <v>141</v>
      </c>
      <c r="B44" s="303" t="s">
        <v>142</v>
      </c>
      <c r="C44" s="313" t="s">
        <v>83</v>
      </c>
      <c r="D44" s="340">
        <v>1200</v>
      </c>
      <c r="E44" s="229">
        <v>123.54</v>
      </c>
      <c r="F44" s="229">
        <f t="shared" si="2"/>
        <v>148248</v>
      </c>
      <c r="G44" s="288">
        <v>1200</v>
      </c>
      <c r="H44" s="290">
        <v>135.22</v>
      </c>
      <c r="I44" s="291">
        <f t="shared" si="0"/>
        <v>162264</v>
      </c>
      <c r="J44" s="55"/>
      <c r="K44" s="277">
        <v>156.76</v>
      </c>
      <c r="L44" s="278">
        <f t="shared" si="6"/>
        <v>188112</v>
      </c>
      <c r="M44" s="167"/>
      <c r="N44" s="276">
        <v>187.45</v>
      </c>
      <c r="O44" s="275">
        <f t="shared" si="1"/>
        <v>224940</v>
      </c>
      <c r="P44" s="55"/>
      <c r="Q44" s="412">
        <v>350</v>
      </c>
      <c r="R44" s="280">
        <f t="shared" si="3"/>
        <v>420000</v>
      </c>
      <c r="S44" s="55"/>
      <c r="T44" s="188"/>
      <c r="U44" s="166"/>
    </row>
    <row r="45" spans="1:21" x14ac:dyDescent="0.35">
      <c r="A45" s="327" t="s">
        <v>143</v>
      </c>
      <c r="B45" s="303" t="s">
        <v>144</v>
      </c>
      <c r="C45" s="311" t="s">
        <v>81</v>
      </c>
      <c r="D45" s="340">
        <v>5610</v>
      </c>
      <c r="E45" s="229">
        <v>8</v>
      </c>
      <c r="F45" s="229">
        <f t="shared" si="2"/>
        <v>44880</v>
      </c>
      <c r="G45" s="288">
        <v>5610</v>
      </c>
      <c r="H45" s="290" t="s">
        <v>159</v>
      </c>
      <c r="I45" s="291" t="s">
        <v>159</v>
      </c>
      <c r="J45" s="55"/>
      <c r="K45" s="277">
        <v>15</v>
      </c>
      <c r="L45" s="278">
        <f t="shared" si="6"/>
        <v>84150</v>
      </c>
      <c r="M45" s="167"/>
      <c r="N45" s="276">
        <v>13</v>
      </c>
      <c r="O45" s="275">
        <f t="shared" si="1"/>
        <v>72930</v>
      </c>
      <c r="P45" s="55"/>
      <c r="Q45" s="412" t="s">
        <v>159</v>
      </c>
      <c r="R45" s="280"/>
      <c r="S45" s="55"/>
      <c r="T45" s="188"/>
      <c r="U45" s="166"/>
    </row>
    <row r="46" spans="1:21" ht="27" customHeight="1" x14ac:dyDescent="0.35">
      <c r="A46" s="327" t="s">
        <v>101</v>
      </c>
      <c r="B46" s="300" t="s">
        <v>145</v>
      </c>
      <c r="C46" s="311" t="s">
        <v>83</v>
      </c>
      <c r="D46" s="340">
        <v>35</v>
      </c>
      <c r="E46" s="229">
        <v>1989.21</v>
      </c>
      <c r="F46" s="229">
        <f t="shared" si="2"/>
        <v>69622.350000000006</v>
      </c>
      <c r="G46" s="288">
        <v>35</v>
      </c>
      <c r="H46" s="290">
        <v>1989.21</v>
      </c>
      <c r="I46" s="291">
        <f t="shared" si="0"/>
        <v>69622.350000000006</v>
      </c>
      <c r="J46" s="55"/>
      <c r="K46" s="277">
        <v>2154.1999999999998</v>
      </c>
      <c r="L46" s="278">
        <f t="shared" ref="L46:L49" si="7">K46*G46</f>
        <v>75397</v>
      </c>
      <c r="M46" s="167"/>
      <c r="N46" s="276">
        <v>2645.67</v>
      </c>
      <c r="O46" s="275">
        <f t="shared" si="1"/>
        <v>92598.45</v>
      </c>
      <c r="P46" s="55"/>
      <c r="Q46" s="413">
        <v>200</v>
      </c>
      <c r="R46" s="280">
        <f t="shared" si="3"/>
        <v>7000</v>
      </c>
      <c r="S46" s="55"/>
      <c r="T46" s="188"/>
      <c r="U46" s="166"/>
    </row>
    <row r="47" spans="1:21" ht="20.25" x14ac:dyDescent="0.35">
      <c r="A47" s="327" t="s">
        <v>105</v>
      </c>
      <c r="B47" s="300" t="s">
        <v>146</v>
      </c>
      <c r="C47" s="311" t="s">
        <v>83</v>
      </c>
      <c r="D47" s="340">
        <v>97</v>
      </c>
      <c r="E47" s="229">
        <v>2256.4499999999998</v>
      </c>
      <c r="F47" s="229">
        <f t="shared" si="2"/>
        <v>218875.65</v>
      </c>
      <c r="G47" s="288">
        <v>97</v>
      </c>
      <c r="H47" s="290">
        <v>2657.71</v>
      </c>
      <c r="I47" s="291">
        <f t="shared" si="0"/>
        <v>257797.87</v>
      </c>
      <c r="J47" s="55"/>
      <c r="K47" s="277">
        <v>2876.76</v>
      </c>
      <c r="L47" s="278">
        <f t="shared" si="7"/>
        <v>279045.72000000003</v>
      </c>
      <c r="M47" s="167"/>
      <c r="N47" s="276">
        <v>3124.56</v>
      </c>
      <c r="O47" s="275">
        <f t="shared" si="1"/>
        <v>303082.32</v>
      </c>
      <c r="P47" s="55"/>
      <c r="Q47" s="279" t="s">
        <v>176</v>
      </c>
      <c r="R47" s="280" t="s">
        <v>178</v>
      </c>
      <c r="S47" s="55"/>
      <c r="T47" s="188"/>
      <c r="U47" s="166"/>
    </row>
    <row r="48" spans="1:21" ht="20.25" x14ac:dyDescent="0.35">
      <c r="A48" s="326">
        <v>6</v>
      </c>
      <c r="B48" s="303" t="s">
        <v>147</v>
      </c>
      <c r="C48" s="313" t="s">
        <v>82</v>
      </c>
      <c r="D48" s="340">
        <v>326</v>
      </c>
      <c r="E48" s="229">
        <v>1190</v>
      </c>
      <c r="F48" s="229">
        <f t="shared" si="2"/>
        <v>387940</v>
      </c>
      <c r="G48" s="288">
        <v>326</v>
      </c>
      <c r="H48" s="290">
        <v>1318.65</v>
      </c>
      <c r="I48" s="291">
        <f t="shared" si="0"/>
        <v>429879.9</v>
      </c>
      <c r="J48" s="55"/>
      <c r="K48" s="277">
        <v>1234</v>
      </c>
      <c r="L48" s="278">
        <f t="shared" si="7"/>
        <v>402284</v>
      </c>
      <c r="M48" s="167"/>
      <c r="N48" s="276">
        <v>1543.45</v>
      </c>
      <c r="O48" s="275">
        <f t="shared" si="1"/>
        <v>503164.7</v>
      </c>
      <c r="P48" s="55"/>
      <c r="Q48" s="412">
        <v>1350</v>
      </c>
      <c r="R48" s="280">
        <f t="shared" si="3"/>
        <v>440100</v>
      </c>
      <c r="S48" s="55"/>
      <c r="T48" s="188"/>
      <c r="U48" s="166"/>
    </row>
    <row r="49" spans="1:25" x14ac:dyDescent="0.35">
      <c r="A49" s="326">
        <v>7</v>
      </c>
      <c r="B49" s="303" t="s">
        <v>148</v>
      </c>
      <c r="C49" s="313" t="s">
        <v>81</v>
      </c>
      <c r="D49" s="340">
        <v>658</v>
      </c>
      <c r="E49" s="229">
        <v>129.78</v>
      </c>
      <c r="F49" s="229">
        <f t="shared" si="2"/>
        <v>85395.24</v>
      </c>
      <c r="G49" s="288">
        <v>658</v>
      </c>
      <c r="H49" s="290">
        <v>129.78</v>
      </c>
      <c r="I49" s="291">
        <f t="shared" si="0"/>
        <v>85395.24</v>
      </c>
      <c r="J49" s="55"/>
      <c r="K49" s="277">
        <v>165.76</v>
      </c>
      <c r="L49" s="278">
        <f t="shared" si="7"/>
        <v>109070.07999999999</v>
      </c>
      <c r="M49" s="167"/>
      <c r="N49" s="276">
        <v>187.45</v>
      </c>
      <c r="O49" s="275">
        <f t="shared" si="1"/>
        <v>123342.09999999999</v>
      </c>
      <c r="P49" s="55"/>
      <c r="Q49" s="279" t="s">
        <v>176</v>
      </c>
      <c r="R49" s="280" t="s">
        <v>178</v>
      </c>
      <c r="S49" s="55"/>
      <c r="T49" s="188"/>
      <c r="U49" s="166"/>
    </row>
    <row r="50" spans="1:25" x14ac:dyDescent="0.35">
      <c r="A50" s="326" t="s">
        <v>162</v>
      </c>
      <c r="B50" s="303" t="s">
        <v>149</v>
      </c>
      <c r="C50" s="313" t="s">
        <v>83</v>
      </c>
      <c r="D50" s="340">
        <v>150</v>
      </c>
      <c r="E50" s="229">
        <v>405.6</v>
      </c>
      <c r="F50" s="229">
        <f t="shared" si="2"/>
        <v>60840</v>
      </c>
      <c r="G50" s="288">
        <v>150</v>
      </c>
      <c r="H50" s="290">
        <v>413.83</v>
      </c>
      <c r="I50" s="291">
        <f t="shared" si="0"/>
        <v>62074.5</v>
      </c>
      <c r="J50" s="55"/>
      <c r="K50" s="277">
        <v>398.86</v>
      </c>
      <c r="L50" s="278">
        <f t="shared" ref="L50" si="8">K50*G50</f>
        <v>59829</v>
      </c>
      <c r="M50" s="167"/>
      <c r="N50" s="276">
        <v>565.45000000000005</v>
      </c>
      <c r="O50" s="275">
        <f t="shared" si="1"/>
        <v>84817.5</v>
      </c>
      <c r="P50" s="55"/>
      <c r="Q50" s="412">
        <v>900</v>
      </c>
      <c r="R50" s="280">
        <f t="shared" si="3"/>
        <v>135000</v>
      </c>
      <c r="S50" s="55"/>
      <c r="T50" s="188"/>
      <c r="U50" s="166"/>
    </row>
    <row r="51" spans="1:25" x14ac:dyDescent="0.35">
      <c r="A51" s="326"/>
      <c r="B51" s="301"/>
      <c r="C51" s="312"/>
      <c r="D51" s="338"/>
      <c r="E51" s="229"/>
      <c r="F51" s="229">
        <f t="shared" si="2"/>
        <v>0</v>
      </c>
      <c r="G51" s="28"/>
      <c r="H51" s="53"/>
      <c r="I51" s="291"/>
      <c r="J51" s="55"/>
      <c r="K51" s="53"/>
      <c r="L51" s="55"/>
      <c r="M51" s="167"/>
      <c r="N51" s="53"/>
      <c r="O51" s="54"/>
      <c r="P51" s="55"/>
      <c r="Q51" s="53"/>
      <c r="R51" s="280">
        <f t="shared" si="3"/>
        <v>0</v>
      </c>
      <c r="S51" s="55"/>
      <c r="T51" s="188"/>
      <c r="U51" s="166"/>
    </row>
    <row r="52" spans="1:25" x14ac:dyDescent="0.35">
      <c r="A52" s="331"/>
      <c r="B52" s="304" t="s">
        <v>150</v>
      </c>
      <c r="C52" s="312"/>
      <c r="D52" s="338"/>
      <c r="E52" s="229"/>
      <c r="F52" s="229">
        <f t="shared" si="2"/>
        <v>0</v>
      </c>
      <c r="G52" s="28"/>
      <c r="H52" s="290"/>
      <c r="I52" s="291"/>
      <c r="J52" s="55"/>
      <c r="K52" s="53"/>
      <c r="L52" s="55"/>
      <c r="M52" s="167"/>
      <c r="N52" s="53"/>
      <c r="O52" s="54"/>
      <c r="P52" s="55"/>
      <c r="Q52" s="53"/>
      <c r="R52" s="280">
        <f t="shared" si="3"/>
        <v>0</v>
      </c>
      <c r="S52" s="55"/>
      <c r="T52" s="188"/>
      <c r="U52" s="166"/>
    </row>
    <row r="53" spans="1:25" x14ac:dyDescent="0.35">
      <c r="A53" s="326">
        <v>9</v>
      </c>
      <c r="B53" s="300" t="s">
        <v>151</v>
      </c>
      <c r="C53" s="320" t="s">
        <v>83</v>
      </c>
      <c r="D53" s="338">
        <v>9</v>
      </c>
      <c r="E53" s="229">
        <v>438.96</v>
      </c>
      <c r="F53" s="229">
        <f t="shared" si="2"/>
        <v>3950.64</v>
      </c>
      <c r="G53" s="323">
        <v>9</v>
      </c>
      <c r="H53" s="290">
        <v>438.96</v>
      </c>
      <c r="I53" s="291">
        <f t="shared" si="0"/>
        <v>3950.64</v>
      </c>
      <c r="J53" s="55"/>
      <c r="K53" s="290">
        <v>500.87</v>
      </c>
      <c r="L53" s="278">
        <f t="shared" ref="L53:L55" si="9">K53*G53</f>
        <v>4507.83</v>
      </c>
      <c r="M53" s="167"/>
      <c r="N53" s="290">
        <v>587.34</v>
      </c>
      <c r="O53" s="333">
        <f>N53*G53</f>
        <v>5286.06</v>
      </c>
      <c r="P53" s="55"/>
      <c r="Q53" s="412">
        <v>550</v>
      </c>
      <c r="R53" s="280">
        <f t="shared" si="3"/>
        <v>4950</v>
      </c>
      <c r="S53" s="55"/>
      <c r="T53" s="188"/>
      <c r="U53" s="166"/>
    </row>
    <row r="54" spans="1:25" x14ac:dyDescent="0.35">
      <c r="A54" s="326">
        <v>10</v>
      </c>
      <c r="B54" s="300" t="s">
        <v>152</v>
      </c>
      <c r="C54" s="320" t="s">
        <v>83</v>
      </c>
      <c r="D54" s="338">
        <v>64</v>
      </c>
      <c r="E54" s="229">
        <v>199.89</v>
      </c>
      <c r="F54" s="229">
        <f t="shared" si="2"/>
        <v>12792.96</v>
      </c>
      <c r="G54" s="323">
        <v>64</v>
      </c>
      <c r="H54" s="290">
        <v>199.89</v>
      </c>
      <c r="I54" s="291">
        <f t="shared" si="0"/>
        <v>12792.96</v>
      </c>
      <c r="J54" s="55"/>
      <c r="K54" s="290">
        <v>253.67</v>
      </c>
      <c r="L54" s="278">
        <f t="shared" si="9"/>
        <v>16234.88</v>
      </c>
      <c r="M54" s="167"/>
      <c r="N54" s="290">
        <v>265.33999999999997</v>
      </c>
      <c r="O54" s="275">
        <f t="shared" ref="O54:O55" si="10">N54*G54</f>
        <v>16981.759999999998</v>
      </c>
      <c r="P54" s="55"/>
      <c r="Q54" s="412">
        <v>1500</v>
      </c>
      <c r="R54" s="280">
        <f t="shared" si="3"/>
        <v>96000</v>
      </c>
      <c r="S54" s="55"/>
      <c r="T54" s="188"/>
      <c r="U54" s="166"/>
    </row>
    <row r="55" spans="1:25" x14ac:dyDescent="0.35">
      <c r="A55" s="326">
        <v>11</v>
      </c>
      <c r="B55" s="303" t="s">
        <v>153</v>
      </c>
      <c r="C55" s="321" t="s">
        <v>82</v>
      </c>
      <c r="D55" s="341">
        <v>22</v>
      </c>
      <c r="E55" s="229">
        <v>1158.5999999999999</v>
      </c>
      <c r="F55" s="229">
        <f t="shared" si="2"/>
        <v>25489.199999999997</v>
      </c>
      <c r="G55" s="324">
        <v>22</v>
      </c>
      <c r="H55" s="292">
        <v>1158.5999999999999</v>
      </c>
      <c r="I55" s="291">
        <f t="shared" si="0"/>
        <v>25489.199999999997</v>
      </c>
      <c r="J55" s="55"/>
      <c r="K55" s="322">
        <v>1342</v>
      </c>
      <c r="L55" s="278">
        <f t="shared" si="9"/>
        <v>29524</v>
      </c>
      <c r="M55" s="167"/>
      <c r="N55" s="292">
        <v>1764.3</v>
      </c>
      <c r="O55" s="275">
        <f t="shared" si="10"/>
        <v>38814.6</v>
      </c>
      <c r="P55" s="226"/>
      <c r="Q55" s="414">
        <v>1350</v>
      </c>
      <c r="R55" s="280">
        <f t="shared" si="3"/>
        <v>29700</v>
      </c>
      <c r="S55" s="226"/>
      <c r="T55" s="179"/>
      <c r="U55" s="179"/>
      <c r="X55" s="9"/>
      <c r="Y55" s="9"/>
    </row>
    <row r="56" spans="1:25" x14ac:dyDescent="0.35">
      <c r="A56" s="326"/>
      <c r="B56" s="303"/>
      <c r="C56" s="314"/>
      <c r="D56" s="342"/>
      <c r="E56" s="229"/>
      <c r="F56" s="228">
        <f t="shared" si="2"/>
        <v>0</v>
      </c>
      <c r="G56" s="43"/>
      <c r="H56" s="208"/>
      <c r="I56" s="291"/>
      <c r="J56" s="55"/>
      <c r="K56" s="168"/>
      <c r="L56" s="243"/>
      <c r="M56" s="167"/>
      <c r="N56" s="208"/>
      <c r="O56" s="225"/>
      <c r="P56" s="226"/>
      <c r="Q56" s="415"/>
      <c r="R56" s="280">
        <f t="shared" si="3"/>
        <v>0</v>
      </c>
      <c r="S56" s="226"/>
      <c r="T56" s="179"/>
      <c r="U56" s="179"/>
      <c r="X56" s="9"/>
      <c r="Y56" s="9"/>
    </row>
    <row r="57" spans="1:25" x14ac:dyDescent="0.35">
      <c r="A57" s="330"/>
      <c r="B57" s="302" t="s">
        <v>154</v>
      </c>
      <c r="C57" s="314"/>
      <c r="D57" s="342"/>
      <c r="E57" s="230"/>
      <c r="F57" s="228">
        <f t="shared" si="2"/>
        <v>0</v>
      </c>
      <c r="G57" s="43"/>
      <c r="H57" s="208"/>
      <c r="I57" s="291"/>
      <c r="J57" s="184"/>
      <c r="K57" s="185"/>
      <c r="L57" s="243"/>
      <c r="M57" s="233"/>
      <c r="N57" s="153"/>
      <c r="O57" s="155"/>
      <c r="P57" s="226"/>
      <c r="Q57" s="415"/>
      <c r="R57" s="280">
        <f t="shared" si="3"/>
        <v>0</v>
      </c>
      <c r="S57" s="226"/>
      <c r="T57" s="179"/>
      <c r="U57" s="179"/>
    </row>
    <row r="58" spans="1:25" ht="30" customHeight="1" thickBot="1" x14ac:dyDescent="0.4">
      <c r="A58" s="332">
        <v>12</v>
      </c>
      <c r="B58" s="305" t="s">
        <v>155</v>
      </c>
      <c r="C58" s="315" t="s">
        <v>156</v>
      </c>
      <c r="D58" s="343">
        <v>2</v>
      </c>
      <c r="E58" s="227">
        <v>20917</v>
      </c>
      <c r="F58" s="228">
        <f t="shared" si="2"/>
        <v>41834</v>
      </c>
      <c r="G58" s="325">
        <v>2</v>
      </c>
      <c r="H58" s="292">
        <v>20917</v>
      </c>
      <c r="I58" s="291">
        <f t="shared" si="0"/>
        <v>41834</v>
      </c>
      <c r="J58" s="57"/>
      <c r="K58" s="56" t="s">
        <v>166</v>
      </c>
      <c r="L58" s="57" t="s">
        <v>167</v>
      </c>
      <c r="M58" s="242"/>
      <c r="N58" s="292">
        <v>19182.5</v>
      </c>
      <c r="O58" s="275">
        <f t="shared" ref="O58" si="11">N58*G58</f>
        <v>38365</v>
      </c>
      <c r="P58" s="57"/>
      <c r="Q58" s="416">
        <v>15000</v>
      </c>
      <c r="R58" s="280">
        <f t="shared" si="3"/>
        <v>30000</v>
      </c>
      <c r="S58" s="57"/>
      <c r="T58" s="48"/>
      <c r="U58" s="121"/>
    </row>
    <row r="59" spans="1:25" ht="13.9" thickBot="1" x14ac:dyDescent="0.4">
      <c r="A59" s="293"/>
      <c r="B59" s="318" t="s">
        <v>165</v>
      </c>
      <c r="C59" s="310"/>
      <c r="D59" s="199"/>
      <c r="E59" s="199"/>
      <c r="F59" s="209">
        <f>SUM(F14:F55)</f>
        <v>3644155.1056000004</v>
      </c>
      <c r="G59" s="232"/>
      <c r="H59" s="49"/>
      <c r="I59" s="344">
        <f>SUM(I6:J58)</f>
        <v>3473950.2938000006</v>
      </c>
      <c r="J59" s="345"/>
      <c r="K59" s="345"/>
      <c r="L59" s="344">
        <f>SUM(L6:M58)</f>
        <v>4466845.2</v>
      </c>
      <c r="M59" s="345"/>
      <c r="N59" s="345"/>
      <c r="O59" s="344">
        <f>SUM(O6:P58)</f>
        <v>4459387.7053999985</v>
      </c>
      <c r="P59" s="49"/>
      <c r="Q59" s="49"/>
      <c r="R59" s="201">
        <f>SUM(R6:S58)</f>
        <v>4886492.2875999995</v>
      </c>
      <c r="S59" s="49"/>
      <c r="T59" s="50"/>
      <c r="U59" s="209" t="e">
        <f>MIN(I59,L59,O59,R59,#REF!)</f>
        <v>#REF!</v>
      </c>
    </row>
    <row r="60" spans="1:25" ht="18.75" customHeight="1" thickBot="1" x14ac:dyDescent="0.4">
      <c r="A60" s="295"/>
      <c r="B60" s="296"/>
      <c r="C60" s="252"/>
      <c r="D60" s="252"/>
      <c r="E60" s="252"/>
      <c r="F60" s="252"/>
      <c r="G60" s="254"/>
      <c r="H60" s="255"/>
      <c r="I60" s="255"/>
      <c r="J60" s="255"/>
      <c r="K60" s="255"/>
      <c r="L60" s="255"/>
      <c r="M60" s="255"/>
      <c r="N60" s="255"/>
      <c r="O60" s="255"/>
      <c r="P60" s="255"/>
      <c r="Q60" s="255"/>
      <c r="R60" s="255"/>
      <c r="S60" s="255"/>
      <c r="T60" s="207"/>
      <c r="U60" s="110"/>
    </row>
    <row r="61" spans="1:25" ht="25.9" thickBot="1" x14ac:dyDescent="0.4">
      <c r="A61" s="390" t="s">
        <v>2</v>
      </c>
      <c r="B61" s="391" t="s">
        <v>11</v>
      </c>
      <c r="C61" s="75" t="s">
        <v>0</v>
      </c>
      <c r="D61" s="388" t="s">
        <v>60</v>
      </c>
      <c r="E61" s="388"/>
      <c r="F61" s="389"/>
      <c r="G61" s="271" t="s">
        <v>69</v>
      </c>
      <c r="H61" s="219" t="s">
        <v>14</v>
      </c>
      <c r="I61" s="220" t="s">
        <v>15</v>
      </c>
      <c r="J61" s="355" t="s">
        <v>23</v>
      </c>
      <c r="K61" s="221" t="s">
        <v>14</v>
      </c>
      <c r="L61" s="222" t="s">
        <v>15</v>
      </c>
      <c r="M61" s="357" t="s">
        <v>23</v>
      </c>
      <c r="N61" s="219" t="s">
        <v>14</v>
      </c>
      <c r="O61" s="220" t="s">
        <v>15</v>
      </c>
      <c r="P61" s="355" t="s">
        <v>23</v>
      </c>
      <c r="Q61" s="221" t="s">
        <v>14</v>
      </c>
      <c r="R61" s="222" t="s">
        <v>15</v>
      </c>
      <c r="S61" s="357" t="s">
        <v>23</v>
      </c>
      <c r="T61" s="21" t="s">
        <v>6</v>
      </c>
      <c r="U61" s="118" t="s">
        <v>6</v>
      </c>
    </row>
    <row r="62" spans="1:25" ht="13.9" thickBot="1" x14ac:dyDescent="0.4">
      <c r="A62" s="385"/>
      <c r="B62" s="383"/>
      <c r="C62" s="77"/>
      <c r="D62" s="200" t="s">
        <v>67</v>
      </c>
      <c r="E62" s="200" t="s">
        <v>63</v>
      </c>
      <c r="F62" s="200" t="s">
        <v>80</v>
      </c>
      <c r="G62" s="76" t="s">
        <v>68</v>
      </c>
      <c r="H62" s="213" t="s">
        <v>62</v>
      </c>
      <c r="I62" s="214" t="s">
        <v>70</v>
      </c>
      <c r="J62" s="356"/>
      <c r="K62" s="74" t="s">
        <v>64</v>
      </c>
      <c r="L62" s="74" t="s">
        <v>71</v>
      </c>
      <c r="M62" s="358"/>
      <c r="N62" s="213" t="s">
        <v>65</v>
      </c>
      <c r="O62" s="214" t="s">
        <v>72</v>
      </c>
      <c r="P62" s="356"/>
      <c r="Q62" s="74" t="s">
        <v>66</v>
      </c>
      <c r="R62" s="74" t="s">
        <v>73</v>
      </c>
      <c r="S62" s="358"/>
      <c r="T62" s="1" t="s">
        <v>21</v>
      </c>
      <c r="U62" s="119" t="s">
        <v>22</v>
      </c>
    </row>
    <row r="63" spans="1:25" ht="5.25" customHeight="1" x14ac:dyDescent="0.35">
      <c r="A63" s="38"/>
      <c r="B63" s="336"/>
      <c r="C63" s="146"/>
      <c r="D63" s="198"/>
      <c r="E63" s="198"/>
      <c r="F63" s="198"/>
      <c r="G63" s="40"/>
      <c r="H63" s="58"/>
      <c r="I63" s="59"/>
      <c r="J63" s="60"/>
      <c r="K63" s="58"/>
      <c r="L63" s="59"/>
      <c r="M63" s="60"/>
      <c r="N63" s="58"/>
      <c r="O63" s="59"/>
      <c r="P63" s="60"/>
      <c r="Q63" s="58"/>
      <c r="R63" s="59"/>
      <c r="S63" s="60"/>
      <c r="T63" s="11"/>
      <c r="U63" s="120"/>
    </row>
    <row r="64" spans="1:25" x14ac:dyDescent="0.35">
      <c r="A64" s="135">
        <v>2</v>
      </c>
      <c r="B64" s="210" t="s">
        <v>11</v>
      </c>
      <c r="C64" s="147"/>
      <c r="D64" s="228"/>
      <c r="E64" s="228"/>
      <c r="F64" s="228"/>
      <c r="G64" s="138"/>
      <c r="H64" s="153"/>
      <c r="I64" s="54"/>
      <c r="J64" s="141"/>
      <c r="K64" s="153"/>
      <c r="L64" s="140"/>
      <c r="M64" s="141"/>
      <c r="N64" s="139"/>
      <c r="O64" s="140"/>
      <c r="P64" s="141"/>
      <c r="Q64" s="139"/>
      <c r="R64" s="140"/>
      <c r="S64" s="141"/>
      <c r="T64" s="11"/>
      <c r="U64" s="120"/>
    </row>
    <row r="65" spans="1:26" x14ac:dyDescent="0.35">
      <c r="A65" s="133">
        <f>A64+0.01</f>
        <v>2.0099999999999998</v>
      </c>
      <c r="B65" s="29"/>
      <c r="C65" s="30"/>
      <c r="D65" s="229"/>
      <c r="E65" s="229"/>
      <c r="F65" s="229"/>
      <c r="G65" s="43"/>
      <c r="H65" s="153"/>
      <c r="I65" s="155"/>
      <c r="J65" s="192"/>
      <c r="K65" s="153"/>
      <c r="L65" s="155"/>
      <c r="M65" s="192"/>
      <c r="N65" s="153"/>
      <c r="O65" s="155"/>
      <c r="P65" s="194"/>
      <c r="Q65" s="153"/>
      <c r="R65" s="155"/>
      <c r="S65" s="194"/>
      <c r="T65" s="195"/>
      <c r="U65" s="196"/>
    </row>
    <row r="66" spans="1:26" x14ac:dyDescent="0.35">
      <c r="A66" s="133">
        <f t="shared" ref="A66" si="12">A65+0.01</f>
        <v>2.0199999999999996</v>
      </c>
      <c r="B66" s="132"/>
      <c r="C66" s="30"/>
      <c r="D66" s="230"/>
      <c r="E66" s="230"/>
      <c r="F66" s="230"/>
      <c r="G66" s="43"/>
      <c r="H66" s="153"/>
      <c r="I66" s="155"/>
      <c r="J66" s="192"/>
      <c r="K66" s="153"/>
      <c r="L66" s="155"/>
      <c r="M66" s="192"/>
      <c r="N66" s="153"/>
      <c r="O66" s="155"/>
      <c r="P66" s="194"/>
      <c r="Q66" s="193"/>
      <c r="R66" s="197"/>
      <c r="S66" s="194"/>
      <c r="T66" s="195"/>
      <c r="U66" s="196"/>
    </row>
    <row r="67" spans="1:26" ht="4.5" customHeight="1" thickBot="1" x14ac:dyDescent="0.4">
      <c r="A67" s="41"/>
      <c r="B67" s="42"/>
      <c r="C67" s="30"/>
      <c r="D67" s="121"/>
      <c r="E67" s="121"/>
      <c r="F67" s="121"/>
      <c r="G67" s="43"/>
      <c r="H67" s="61"/>
      <c r="I67" s="62"/>
      <c r="J67" s="63"/>
      <c r="K67" s="61"/>
      <c r="L67" s="62"/>
      <c r="M67" s="63"/>
      <c r="N67" s="61"/>
      <c r="O67" s="62"/>
      <c r="P67" s="63"/>
      <c r="Q67" s="61"/>
      <c r="R67" s="62"/>
      <c r="S67" s="63"/>
      <c r="T67" s="11"/>
      <c r="U67" s="120"/>
    </row>
    <row r="68" spans="1:26" ht="13.9" thickBot="1" x14ac:dyDescent="0.4">
      <c r="A68" s="41"/>
      <c r="B68" s="249" t="s">
        <v>39</v>
      </c>
      <c r="C68" s="256"/>
      <c r="D68" s="199"/>
      <c r="E68" s="199"/>
      <c r="F68" s="209">
        <f>SUM(F65:F67)</f>
        <v>0</v>
      </c>
      <c r="G68" s="33"/>
      <c r="H68" s="7"/>
      <c r="I68" s="156">
        <f>SUM(I63:I67)</f>
        <v>0</v>
      </c>
      <c r="J68" s="7"/>
      <c r="K68" s="7"/>
      <c r="L68" s="201">
        <f>SUM(L63:L67)</f>
        <v>0</v>
      </c>
      <c r="M68" s="7"/>
      <c r="N68" s="7"/>
      <c r="O68" s="156">
        <f>SUM(O63:O67)</f>
        <v>0</v>
      </c>
      <c r="P68" s="7"/>
      <c r="Q68" s="7"/>
      <c r="R68" s="201">
        <f>SUM(R63:R67)</f>
        <v>0</v>
      </c>
      <c r="S68" s="67"/>
      <c r="T68" s="12"/>
      <c r="U68" s="180" t="e">
        <f>MIN(I68,L68,O68,R68,#REF!)</f>
        <v>#REF!</v>
      </c>
    </row>
    <row r="69" spans="1:26" ht="5.25" customHeight="1" thickBot="1" x14ac:dyDescent="0.4">
      <c r="A69" s="41"/>
      <c r="B69" s="252"/>
      <c r="C69" s="252"/>
      <c r="D69" s="252"/>
      <c r="E69" s="252"/>
      <c r="F69" s="252"/>
      <c r="G69" s="254"/>
      <c r="H69" s="255"/>
      <c r="I69" s="255"/>
      <c r="J69" s="255"/>
      <c r="K69" s="255"/>
      <c r="L69" s="255"/>
      <c r="M69" s="255"/>
      <c r="N69" s="255"/>
      <c r="O69" s="255"/>
      <c r="P69" s="255"/>
      <c r="Q69" s="255"/>
      <c r="R69" s="255"/>
      <c r="S69" s="255"/>
      <c r="T69" s="207"/>
      <c r="U69" s="110"/>
    </row>
    <row r="70" spans="1:26" s="6" customFormat="1" ht="25.9" thickBot="1" x14ac:dyDescent="0.4">
      <c r="A70" s="384" t="s">
        <v>2</v>
      </c>
      <c r="B70" s="382" t="s">
        <v>25</v>
      </c>
      <c r="C70" s="75" t="s">
        <v>0</v>
      </c>
      <c r="D70" s="388" t="s">
        <v>60</v>
      </c>
      <c r="E70" s="388"/>
      <c r="F70" s="389"/>
      <c r="G70" s="271" t="s">
        <v>69</v>
      </c>
      <c r="H70" s="211" t="s">
        <v>14</v>
      </c>
      <c r="I70" s="212" t="s">
        <v>15</v>
      </c>
      <c r="J70" s="359" t="s">
        <v>23</v>
      </c>
      <c r="K70" s="72" t="s">
        <v>14</v>
      </c>
      <c r="L70" s="73" t="s">
        <v>15</v>
      </c>
      <c r="M70" s="353" t="s">
        <v>23</v>
      </c>
      <c r="N70" s="211" t="s">
        <v>14</v>
      </c>
      <c r="O70" s="212" t="s">
        <v>15</v>
      </c>
      <c r="P70" s="359" t="s">
        <v>23</v>
      </c>
      <c r="Q70" s="72" t="s">
        <v>14</v>
      </c>
      <c r="R70" s="73" t="s">
        <v>15</v>
      </c>
      <c r="S70" s="353"/>
      <c r="T70" s="21" t="s">
        <v>6</v>
      </c>
      <c r="U70" s="118" t="s">
        <v>6</v>
      </c>
      <c r="W70" s="2"/>
      <c r="X70" s="2"/>
      <c r="Y70" s="2"/>
      <c r="Z70" s="2"/>
    </row>
    <row r="71" spans="1:26" s="6" customFormat="1" ht="13.9" thickBot="1" x14ac:dyDescent="0.4">
      <c r="A71" s="385"/>
      <c r="B71" s="383"/>
      <c r="C71" s="77"/>
      <c r="D71" s="200" t="s">
        <v>67</v>
      </c>
      <c r="E71" s="200" t="s">
        <v>63</v>
      </c>
      <c r="F71" s="200" t="s">
        <v>80</v>
      </c>
      <c r="G71" s="76" t="s">
        <v>68</v>
      </c>
      <c r="H71" s="213" t="s">
        <v>62</v>
      </c>
      <c r="I71" s="214" t="s">
        <v>70</v>
      </c>
      <c r="J71" s="360"/>
      <c r="K71" s="74" t="s">
        <v>64</v>
      </c>
      <c r="L71" s="74" t="s">
        <v>71</v>
      </c>
      <c r="M71" s="354"/>
      <c r="N71" s="213" t="s">
        <v>65</v>
      </c>
      <c r="O71" s="214" t="s">
        <v>72</v>
      </c>
      <c r="P71" s="360"/>
      <c r="Q71" s="74" t="s">
        <v>66</v>
      </c>
      <c r="R71" s="74" t="s">
        <v>73</v>
      </c>
      <c r="S71" s="354"/>
      <c r="T71" s="1" t="s">
        <v>21</v>
      </c>
      <c r="U71" s="119" t="s">
        <v>22</v>
      </c>
      <c r="W71" s="2"/>
      <c r="X71" s="2"/>
      <c r="Y71" s="2"/>
      <c r="Z71" s="2"/>
    </row>
    <row r="72" spans="1:26" ht="5.25" customHeight="1" x14ac:dyDescent="0.35">
      <c r="A72" s="38"/>
      <c r="B72" s="336"/>
      <c r="C72" s="146"/>
      <c r="D72" s="198"/>
      <c r="E72" s="198"/>
      <c r="F72" s="198"/>
      <c r="G72" s="40"/>
      <c r="H72" s="153"/>
      <c r="I72" s="59"/>
      <c r="J72" s="60"/>
      <c r="K72" s="58"/>
      <c r="L72" s="59"/>
      <c r="M72" s="60"/>
      <c r="N72" s="153"/>
      <c r="O72" s="181"/>
      <c r="P72" s="63"/>
      <c r="Q72" s="58"/>
      <c r="R72" s="59"/>
      <c r="S72" s="60"/>
      <c r="T72" s="11"/>
      <c r="U72" s="120"/>
    </row>
    <row r="73" spans="1:26" x14ac:dyDescent="0.35">
      <c r="A73" s="135">
        <v>3</v>
      </c>
      <c r="B73" s="210" t="s">
        <v>25</v>
      </c>
      <c r="C73" s="147"/>
      <c r="D73" s="228"/>
      <c r="E73" s="228"/>
      <c r="F73" s="228"/>
      <c r="G73" s="138"/>
      <c r="H73" s="153"/>
      <c r="I73" s="140"/>
      <c r="J73" s="141"/>
      <c r="K73" s="153"/>
      <c r="L73" s="181"/>
      <c r="M73" s="141"/>
      <c r="N73" s="153"/>
      <c r="O73" s="181"/>
      <c r="P73" s="141"/>
      <c r="Q73" s="153"/>
      <c r="R73" s="181"/>
      <c r="S73" s="141"/>
      <c r="T73" s="188"/>
      <c r="U73" s="120"/>
    </row>
    <row r="74" spans="1:26" ht="79.150000000000006" customHeight="1" x14ac:dyDescent="0.35">
      <c r="A74" s="133">
        <f>A73+0.01</f>
        <v>3.01</v>
      </c>
      <c r="B74" s="132"/>
      <c r="C74" s="30"/>
      <c r="D74" s="228"/>
      <c r="E74" s="228"/>
      <c r="F74" s="228"/>
      <c r="G74" s="281"/>
      <c r="H74" s="303" t="s">
        <v>128</v>
      </c>
      <c r="I74" s="283">
        <v>398654.98</v>
      </c>
      <c r="J74" s="284"/>
      <c r="K74" s="305" t="s">
        <v>155</v>
      </c>
      <c r="L74" s="283">
        <v>38365</v>
      </c>
      <c r="M74" s="284"/>
      <c r="N74" s="303" t="s">
        <v>140</v>
      </c>
      <c r="O74" s="283">
        <v>25000</v>
      </c>
      <c r="P74" s="284"/>
      <c r="Q74" s="282"/>
      <c r="R74" s="283"/>
      <c r="S74" s="284"/>
      <c r="T74" s="179"/>
      <c r="U74" s="179"/>
    </row>
    <row r="75" spans="1:26" x14ac:dyDescent="0.35">
      <c r="A75" s="133">
        <f>A74+0.01</f>
        <v>3.0199999999999996</v>
      </c>
      <c r="B75" s="202"/>
      <c r="C75" s="30"/>
      <c r="D75" s="230"/>
      <c r="E75" s="230"/>
      <c r="F75" s="230"/>
      <c r="G75" s="281"/>
      <c r="H75" s="282"/>
      <c r="I75" s="285"/>
      <c r="J75" s="286"/>
      <c r="K75" s="282"/>
      <c r="L75" s="283"/>
      <c r="M75" s="284"/>
      <c r="N75" s="282"/>
      <c r="O75" s="283"/>
      <c r="P75" s="286"/>
      <c r="Q75" s="282"/>
      <c r="R75" s="283"/>
      <c r="S75" s="286"/>
      <c r="T75" s="191"/>
      <c r="U75" s="179"/>
    </row>
    <row r="76" spans="1:26" ht="21.75" customHeight="1" x14ac:dyDescent="0.35">
      <c r="A76" s="133">
        <v>3.03</v>
      </c>
      <c r="B76" s="132"/>
      <c r="C76" s="30"/>
      <c r="D76" s="228"/>
      <c r="E76" s="228"/>
      <c r="F76" s="228"/>
      <c r="G76" s="281"/>
      <c r="H76" s="282"/>
      <c r="I76" s="285"/>
      <c r="J76" s="284"/>
      <c r="K76" s="282"/>
      <c r="L76" s="283"/>
      <c r="M76" s="284"/>
      <c r="N76" s="282"/>
      <c r="O76" s="283"/>
      <c r="P76" s="284"/>
      <c r="Q76" s="282"/>
      <c r="R76" s="283"/>
      <c r="S76" s="284"/>
      <c r="T76" s="191"/>
      <c r="U76" s="179"/>
    </row>
    <row r="77" spans="1:26" ht="3.75" customHeight="1" thickBot="1" x14ac:dyDescent="0.4">
      <c r="A77" s="41"/>
      <c r="B77" s="42"/>
      <c r="C77" s="30"/>
      <c r="D77" s="121"/>
      <c r="E77" s="121"/>
      <c r="F77" s="121"/>
      <c r="G77" s="43"/>
      <c r="H77" s="61"/>
      <c r="I77" s="62"/>
      <c r="J77" s="63"/>
      <c r="K77" s="176"/>
      <c r="L77" s="177"/>
      <c r="M77" s="141"/>
      <c r="N77" s="61"/>
      <c r="O77" s="62"/>
      <c r="P77" s="63"/>
      <c r="Q77" s="61"/>
      <c r="R77" s="62"/>
      <c r="S77" s="63"/>
      <c r="T77" s="11"/>
      <c r="U77" s="120"/>
    </row>
    <row r="78" spans="1:26" s="6" customFormat="1" ht="13.9" thickBot="1" x14ac:dyDescent="0.4">
      <c r="A78" s="41"/>
      <c r="B78" s="249" t="s">
        <v>27</v>
      </c>
      <c r="C78" s="256"/>
      <c r="D78" s="199"/>
      <c r="E78" s="199"/>
      <c r="F78" s="209">
        <f>SUM(F75:F77)</f>
        <v>0</v>
      </c>
      <c r="G78" s="33"/>
      <c r="H78" s="7"/>
      <c r="I78" s="201">
        <f>SUM(I72:I77)</f>
        <v>398654.98</v>
      </c>
      <c r="J78" s="7"/>
      <c r="K78" s="7"/>
      <c r="L78" s="201">
        <f>SUM(L72:L77)</f>
        <v>38365</v>
      </c>
      <c r="M78" s="7"/>
      <c r="N78" s="7"/>
      <c r="O78" s="156">
        <f>SUM(O72:O77)</f>
        <v>25000</v>
      </c>
      <c r="P78" s="7"/>
      <c r="Q78" s="7"/>
      <c r="R78" s="156">
        <f>SUM(R72:R77)</f>
        <v>0</v>
      </c>
      <c r="S78" s="67"/>
      <c r="T78" s="12"/>
      <c r="U78" s="180">
        <f>MIN(I78,L78,O78,R78,)</f>
        <v>0</v>
      </c>
    </row>
    <row r="79" spans="1:26" ht="5.25" customHeight="1" thickBot="1" x14ac:dyDescent="0.4">
      <c r="A79" s="41"/>
      <c r="B79" s="252"/>
      <c r="C79" s="252"/>
      <c r="D79" s="252"/>
      <c r="E79" s="252"/>
      <c r="F79" s="252"/>
      <c r="G79" s="254"/>
      <c r="H79" s="255"/>
      <c r="I79" s="255"/>
      <c r="J79" s="255"/>
      <c r="K79" s="255"/>
      <c r="L79" s="255"/>
      <c r="M79" s="255"/>
      <c r="N79" s="255"/>
      <c r="O79" s="255"/>
      <c r="P79" s="255"/>
      <c r="Q79" s="255"/>
      <c r="R79" s="255"/>
      <c r="S79" s="255"/>
      <c r="T79" s="207"/>
      <c r="U79" s="110"/>
    </row>
    <row r="80" spans="1:26" ht="13.9" thickBot="1" x14ac:dyDescent="0.4">
      <c r="A80" s="41"/>
      <c r="B80" s="249" t="s">
        <v>26</v>
      </c>
      <c r="C80" s="256"/>
      <c r="D80" s="199"/>
      <c r="E80" s="199"/>
      <c r="F80" s="209"/>
      <c r="G80" s="232"/>
      <c r="H80" s="7"/>
      <c r="I80" s="344">
        <f>I78+I59</f>
        <v>3872605.2738000005</v>
      </c>
      <c r="J80" s="346"/>
      <c r="K80" s="346"/>
      <c r="L80" s="344">
        <f>L78+L59</f>
        <v>4505210.2</v>
      </c>
      <c r="M80" s="346"/>
      <c r="N80" s="346"/>
      <c r="O80" s="344">
        <f>O78+O59</f>
        <v>4484387.7053999985</v>
      </c>
      <c r="P80" s="7"/>
      <c r="Q80" s="7"/>
      <c r="R80" s="201">
        <f>+R78+R68+R59</f>
        <v>4886492.2875999995</v>
      </c>
      <c r="S80" s="67"/>
      <c r="T80" s="12"/>
      <c r="U80" s="209">
        <f>MIN(I80,L80,O80,R80)</f>
        <v>3872605.2738000005</v>
      </c>
    </row>
    <row r="81" spans="1:26" ht="5.25" customHeight="1" thickBot="1" x14ac:dyDescent="0.4">
      <c r="A81" s="41"/>
      <c r="B81" s="252"/>
      <c r="C81" s="252"/>
      <c r="D81" s="252"/>
      <c r="E81" s="252"/>
      <c r="F81" s="252"/>
      <c r="G81" s="270"/>
      <c r="H81" s="266"/>
      <c r="I81" s="266"/>
      <c r="J81" s="266"/>
      <c r="K81" s="266"/>
      <c r="L81" s="266"/>
      <c r="M81" s="266"/>
      <c r="N81" s="266"/>
      <c r="O81" s="266"/>
      <c r="P81" s="266"/>
      <c r="Q81" s="266"/>
      <c r="R81" s="266"/>
      <c r="S81" s="266"/>
      <c r="T81" s="207"/>
      <c r="U81" s="110"/>
    </row>
    <row r="82" spans="1:26" ht="13.9" thickBot="1" x14ac:dyDescent="0.4">
      <c r="A82" s="41"/>
      <c r="B82" s="261" t="s">
        <v>61</v>
      </c>
      <c r="C82" s="262"/>
      <c r="D82" s="263"/>
      <c r="E82" s="263"/>
      <c r="F82" s="265">
        <f>F78+F68+F59</f>
        <v>3644155.1056000004</v>
      </c>
      <c r="G82" s="267"/>
      <c r="H82" s="268"/>
      <c r="I82" s="268"/>
      <c r="J82" s="268"/>
      <c r="K82" s="268"/>
      <c r="L82" s="268"/>
      <c r="M82" s="268"/>
      <c r="N82" s="268"/>
      <c r="O82" s="268"/>
      <c r="P82" s="268"/>
      <c r="Q82" s="268"/>
      <c r="R82" s="268"/>
      <c r="S82" s="268"/>
      <c r="T82" s="201"/>
      <c r="U82" s="7"/>
    </row>
    <row r="83" spans="1:26" ht="5.25" customHeight="1" thickBot="1" x14ac:dyDescent="0.4">
      <c r="A83" s="41"/>
      <c r="B83" s="231"/>
      <c r="C83" s="231"/>
      <c r="D83" s="231"/>
      <c r="E83" s="231"/>
      <c r="F83" s="251"/>
      <c r="G83" s="269"/>
      <c r="H83" s="269"/>
      <c r="I83" s="269"/>
      <c r="J83" s="269"/>
      <c r="K83" s="269"/>
      <c r="L83" s="269"/>
      <c r="M83" s="269"/>
      <c r="N83" s="269"/>
      <c r="O83" s="269"/>
      <c r="P83" s="269"/>
      <c r="Q83" s="269"/>
      <c r="R83" s="269"/>
      <c r="S83" s="269"/>
      <c r="T83" s="207"/>
      <c r="U83" s="110"/>
    </row>
    <row r="84" spans="1:26" ht="13.9" thickBot="1" x14ac:dyDescent="0.4">
      <c r="A84" s="41"/>
      <c r="B84" s="257" t="s">
        <v>79</v>
      </c>
      <c r="C84" s="258"/>
      <c r="D84" s="259"/>
      <c r="E84" s="259"/>
      <c r="F84" s="259"/>
      <c r="G84" s="237"/>
      <c r="H84" s="236"/>
      <c r="I84" s="246">
        <f>F82-I80</f>
        <v>-228450.16820000019</v>
      </c>
      <c r="J84" s="264"/>
      <c r="K84" s="236"/>
      <c r="L84" s="246">
        <f>I82-L80</f>
        <v>-4505210.2</v>
      </c>
      <c r="M84" s="248"/>
      <c r="N84" s="236"/>
      <c r="O84" s="246">
        <f>L82-O80</f>
        <v>-4484387.7053999985</v>
      </c>
      <c r="P84" s="247"/>
      <c r="Q84" s="236"/>
      <c r="R84" s="246"/>
      <c r="S84" s="248"/>
      <c r="T84" s="207"/>
      <c r="U84" s="83"/>
    </row>
    <row r="85" spans="1:26" ht="5.25" customHeight="1" thickBot="1" x14ac:dyDescent="0.4">
      <c r="A85" s="41"/>
      <c r="B85" s="252"/>
      <c r="C85" s="252"/>
      <c r="D85" s="252"/>
      <c r="E85" s="252"/>
      <c r="F85" s="252"/>
      <c r="G85" s="254"/>
      <c r="H85" s="255"/>
      <c r="I85" s="255"/>
      <c r="J85" s="255"/>
      <c r="K85" s="255"/>
      <c r="L85" s="255"/>
      <c r="M85" s="255"/>
      <c r="N85" s="255"/>
      <c r="O85" s="255"/>
      <c r="P85" s="255"/>
      <c r="Q85" s="255"/>
      <c r="R85" s="255"/>
      <c r="S85" s="255"/>
      <c r="T85" s="207"/>
      <c r="U85" s="110"/>
    </row>
    <row r="86" spans="1:26" ht="13.9" thickBot="1" x14ac:dyDescent="0.4">
      <c r="A86" s="41"/>
      <c r="B86" s="249" t="s">
        <v>78</v>
      </c>
      <c r="C86" s="250"/>
      <c r="D86" s="205"/>
      <c r="E86" s="205"/>
      <c r="F86" s="205"/>
      <c r="G86" s="260"/>
      <c r="H86" s="238"/>
      <c r="I86" s="239">
        <f>I84/$F$82</f>
        <v>-6.2689474399412665E-2</v>
      </c>
      <c r="J86" s="240"/>
      <c r="K86" s="238"/>
      <c r="L86" s="239">
        <f>L84/$F$82</f>
        <v>-1.2362838763577351</v>
      </c>
      <c r="M86" s="240"/>
      <c r="N86" s="238"/>
      <c r="O86" s="239">
        <f>O84/$F$82</f>
        <v>-1.2305699333458135</v>
      </c>
      <c r="P86" s="240"/>
      <c r="Q86" s="238"/>
      <c r="R86" s="239">
        <f>R84/$F$82</f>
        <v>0</v>
      </c>
      <c r="S86" s="240"/>
      <c r="T86" s="207"/>
      <c r="U86" s="206"/>
    </row>
    <row r="87" spans="1:26" ht="5.25" customHeight="1" thickBot="1" x14ac:dyDescent="0.4">
      <c r="A87" s="41"/>
      <c r="B87" s="252"/>
      <c r="C87" s="252"/>
      <c r="D87" s="252"/>
      <c r="E87" s="252"/>
      <c r="F87" s="252"/>
      <c r="G87" s="254"/>
      <c r="H87" s="255"/>
      <c r="I87" s="255"/>
      <c r="J87" s="255"/>
      <c r="K87" s="255"/>
      <c r="L87" s="255"/>
      <c r="M87" s="255"/>
      <c r="N87" s="255"/>
      <c r="O87" s="255"/>
      <c r="P87" s="255"/>
      <c r="Q87" s="255"/>
      <c r="R87" s="255"/>
      <c r="S87" s="255"/>
      <c r="T87" s="207"/>
      <c r="U87" s="110"/>
    </row>
    <row r="88" spans="1:26" ht="5.25" customHeight="1" thickBot="1" x14ac:dyDescent="0.4">
      <c r="A88" s="253"/>
      <c r="B88" s="252"/>
      <c r="C88" s="252"/>
      <c r="D88" s="252"/>
      <c r="E88" s="252"/>
      <c r="F88" s="252"/>
      <c r="G88" s="254"/>
      <c r="H88" s="255"/>
      <c r="I88" s="255"/>
      <c r="J88" s="255"/>
      <c r="K88" s="255"/>
      <c r="L88" s="255"/>
      <c r="M88" s="255"/>
      <c r="N88" s="255"/>
      <c r="O88" s="255"/>
      <c r="P88" s="255"/>
      <c r="Q88" s="255"/>
      <c r="R88" s="255"/>
      <c r="S88" s="255"/>
      <c r="T88" s="203"/>
      <c r="U88" s="203"/>
      <c r="X88" s="204"/>
      <c r="Y88" s="204"/>
      <c r="Z88" s="204"/>
    </row>
    <row r="89" spans="1:26" ht="15" customHeight="1" x14ac:dyDescent="0.35">
      <c r="A89" s="379" t="s">
        <v>1</v>
      </c>
      <c r="B89" s="380"/>
      <c r="C89" s="380"/>
      <c r="D89" s="380"/>
      <c r="E89" s="380"/>
      <c r="F89" s="380"/>
      <c r="G89" s="380"/>
      <c r="H89" s="380"/>
      <c r="I89" s="380"/>
      <c r="J89" s="380"/>
      <c r="K89" s="380"/>
      <c r="L89" s="380"/>
      <c r="M89" s="380"/>
      <c r="N89" s="380"/>
      <c r="O89" s="380"/>
      <c r="P89" s="380"/>
      <c r="Q89" s="380"/>
      <c r="R89" s="380"/>
      <c r="S89" s="380"/>
      <c r="T89" s="105"/>
      <c r="U89" s="106"/>
    </row>
    <row r="90" spans="1:26" x14ac:dyDescent="0.35">
      <c r="A90" s="234">
        <v>1</v>
      </c>
      <c r="B90" s="381" t="s">
        <v>169</v>
      </c>
      <c r="C90" s="377"/>
      <c r="D90" s="377"/>
      <c r="E90" s="377"/>
      <c r="F90" s="377"/>
      <c r="G90" s="377"/>
      <c r="H90" s="377"/>
      <c r="I90" s="377"/>
      <c r="J90" s="377"/>
      <c r="K90" s="377"/>
      <c r="L90" s="377"/>
      <c r="M90" s="377"/>
      <c r="N90" s="377"/>
      <c r="O90" s="377"/>
      <c r="P90" s="377"/>
      <c r="Q90" s="377"/>
      <c r="R90" s="377"/>
      <c r="S90" s="377"/>
      <c r="T90" s="109"/>
      <c r="U90" s="110"/>
    </row>
    <row r="91" spans="1:26" ht="12.75" customHeight="1" x14ac:dyDescent="0.35">
      <c r="A91" s="235">
        <v>2</v>
      </c>
      <c r="B91" s="377" t="s">
        <v>170</v>
      </c>
      <c r="C91" s="377"/>
      <c r="D91" s="377"/>
      <c r="E91" s="377"/>
      <c r="F91" s="377"/>
      <c r="G91" s="377"/>
      <c r="H91" s="377"/>
      <c r="I91" s="377"/>
      <c r="J91" s="377"/>
      <c r="K91" s="377"/>
      <c r="L91" s="377"/>
      <c r="M91" s="377"/>
      <c r="N91" s="377"/>
      <c r="O91" s="377"/>
      <c r="P91" s="377"/>
      <c r="Q91" s="377"/>
      <c r="R91" s="377"/>
      <c r="S91" s="377"/>
      <c r="T91" s="109"/>
      <c r="U91" s="110"/>
    </row>
    <row r="92" spans="1:26" ht="12.75" customHeight="1" x14ac:dyDescent="0.35">
      <c r="A92" s="234">
        <v>3</v>
      </c>
      <c r="B92" s="377" t="s">
        <v>171</v>
      </c>
      <c r="C92" s="377"/>
      <c r="D92" s="377"/>
      <c r="E92" s="377"/>
      <c r="F92" s="377"/>
      <c r="G92" s="377"/>
      <c r="H92" s="377"/>
      <c r="I92" s="377"/>
      <c r="J92" s="377"/>
      <c r="K92" s="377"/>
      <c r="L92" s="377"/>
      <c r="M92" s="377"/>
      <c r="N92" s="377"/>
      <c r="O92" s="377"/>
      <c r="P92" s="377"/>
      <c r="Q92" s="377"/>
      <c r="R92" s="377"/>
      <c r="S92" s="377"/>
      <c r="T92" s="109"/>
      <c r="U92" s="110"/>
    </row>
    <row r="93" spans="1:26" ht="12.75" customHeight="1" x14ac:dyDescent="0.35">
      <c r="A93" s="235">
        <v>4</v>
      </c>
      <c r="B93" s="377" t="s">
        <v>175</v>
      </c>
      <c r="C93" s="377"/>
      <c r="D93" s="377"/>
      <c r="E93" s="377"/>
      <c r="F93" s="377"/>
      <c r="G93" s="377"/>
      <c r="H93" s="377"/>
      <c r="I93" s="377"/>
      <c r="J93" s="377"/>
      <c r="K93" s="377"/>
      <c r="L93" s="377"/>
      <c r="M93" s="377"/>
      <c r="N93" s="377"/>
      <c r="O93" s="377"/>
      <c r="P93" s="377"/>
      <c r="Q93" s="377"/>
      <c r="R93" s="377"/>
      <c r="S93" s="377"/>
      <c r="T93" s="109"/>
      <c r="U93" s="110"/>
    </row>
    <row r="94" spans="1:26" ht="12.75" customHeight="1" x14ac:dyDescent="0.35">
      <c r="A94" s="234">
        <v>5</v>
      </c>
      <c r="B94" s="377" t="s">
        <v>172</v>
      </c>
      <c r="C94" s="377"/>
      <c r="D94" s="377"/>
      <c r="E94" s="377"/>
      <c r="F94" s="377"/>
      <c r="G94" s="377"/>
      <c r="H94" s="377"/>
      <c r="I94" s="377"/>
      <c r="J94" s="377"/>
      <c r="K94" s="377"/>
      <c r="L94" s="377"/>
      <c r="M94" s="377"/>
      <c r="N94" s="377"/>
      <c r="O94" s="377"/>
      <c r="P94" s="377"/>
      <c r="Q94" s="377"/>
      <c r="R94" s="377"/>
      <c r="S94" s="377"/>
      <c r="T94" s="109"/>
      <c r="U94" s="110"/>
    </row>
    <row r="95" spans="1:26" ht="12.75" customHeight="1" x14ac:dyDescent="0.35">
      <c r="A95" s="235">
        <v>6</v>
      </c>
      <c r="B95" s="377" t="s">
        <v>173</v>
      </c>
      <c r="C95" s="377"/>
      <c r="D95" s="377"/>
      <c r="E95" s="377"/>
      <c r="F95" s="377"/>
      <c r="G95" s="377"/>
      <c r="H95" s="377"/>
      <c r="I95" s="377"/>
      <c r="J95" s="377"/>
      <c r="K95" s="377"/>
      <c r="L95" s="377"/>
      <c r="M95" s="377"/>
      <c r="N95" s="377"/>
      <c r="O95" s="377"/>
      <c r="P95" s="377"/>
      <c r="Q95" s="377"/>
      <c r="R95" s="377"/>
      <c r="S95" s="377"/>
      <c r="T95" s="109"/>
      <c r="U95" s="110"/>
    </row>
    <row r="96" spans="1:26" ht="12.75" customHeight="1" x14ac:dyDescent="0.35">
      <c r="A96" s="234">
        <v>7</v>
      </c>
      <c r="B96" s="377" t="s">
        <v>174</v>
      </c>
      <c r="C96" s="377"/>
      <c r="D96" s="377"/>
      <c r="E96" s="377"/>
      <c r="F96" s="377"/>
      <c r="G96" s="377"/>
      <c r="H96" s="377"/>
      <c r="I96" s="377"/>
      <c r="J96" s="377"/>
      <c r="K96" s="377"/>
      <c r="L96" s="377"/>
      <c r="M96" s="377"/>
      <c r="N96" s="377"/>
      <c r="O96" s="377"/>
      <c r="P96" s="377"/>
      <c r="Q96" s="377"/>
      <c r="R96" s="377"/>
      <c r="S96" s="377"/>
      <c r="T96" s="109"/>
      <c r="U96" s="110"/>
    </row>
    <row r="97" spans="1:21" ht="12.75" customHeight="1" x14ac:dyDescent="0.35">
      <c r="A97" s="235">
        <v>8</v>
      </c>
      <c r="B97" s="377"/>
      <c r="C97" s="377"/>
      <c r="D97" s="377"/>
      <c r="E97" s="377"/>
      <c r="F97" s="377"/>
      <c r="G97" s="377"/>
      <c r="H97" s="377"/>
      <c r="I97" s="377"/>
      <c r="J97" s="377"/>
      <c r="K97" s="377"/>
      <c r="L97" s="377"/>
      <c r="M97" s="377"/>
      <c r="N97" s="377"/>
      <c r="O97" s="377"/>
      <c r="P97" s="377"/>
      <c r="Q97" s="377"/>
      <c r="R97" s="377"/>
      <c r="S97" s="377"/>
      <c r="T97" s="109"/>
      <c r="U97" s="110"/>
    </row>
    <row r="98" spans="1:21" ht="12.75" customHeight="1" thickBot="1" x14ac:dyDescent="0.4">
      <c r="A98" s="241">
        <v>9</v>
      </c>
      <c r="B98" s="378"/>
      <c r="C98" s="378"/>
      <c r="D98" s="378"/>
      <c r="E98" s="378"/>
      <c r="F98" s="378"/>
      <c r="G98" s="378"/>
      <c r="H98" s="378"/>
      <c r="I98" s="378"/>
      <c r="J98" s="378"/>
      <c r="K98" s="378"/>
      <c r="L98" s="378"/>
      <c r="M98" s="378"/>
      <c r="N98" s="378"/>
      <c r="O98" s="378"/>
      <c r="P98" s="378"/>
      <c r="Q98" s="378"/>
      <c r="R98" s="378"/>
      <c r="S98" s="378"/>
      <c r="T98" s="109"/>
      <c r="U98" s="110"/>
    </row>
  </sheetData>
  <protectedRanges>
    <protectedRange password="D07C" sqref="A23:B23" name="Range2_7_2_2"/>
  </protectedRanges>
  <mergeCells count="40">
    <mergeCell ref="B70:B71"/>
    <mergeCell ref="J70:J71"/>
    <mergeCell ref="M70:M71"/>
    <mergeCell ref="Q2:R3"/>
    <mergeCell ref="A70:A71"/>
    <mergeCell ref="C4:C5"/>
    <mergeCell ref="J4:J5"/>
    <mergeCell ref="D4:F4"/>
    <mergeCell ref="A61:A62"/>
    <mergeCell ref="B61:B62"/>
    <mergeCell ref="J61:J62"/>
    <mergeCell ref="D61:F61"/>
    <mergeCell ref="A4:A5"/>
    <mergeCell ref="B4:B5"/>
    <mergeCell ref="D70:F70"/>
    <mergeCell ref="B97:S97"/>
    <mergeCell ref="B98:S98"/>
    <mergeCell ref="A89:S89"/>
    <mergeCell ref="B92:S92"/>
    <mergeCell ref="B93:S93"/>
    <mergeCell ref="B94:S94"/>
    <mergeCell ref="B95:S95"/>
    <mergeCell ref="B96:S96"/>
    <mergeCell ref="B91:S91"/>
    <mergeCell ref="B90:S90"/>
    <mergeCell ref="H1:J1"/>
    <mergeCell ref="K1:M1"/>
    <mergeCell ref="N1:P1"/>
    <mergeCell ref="Q1:R1"/>
    <mergeCell ref="S70:S71"/>
    <mergeCell ref="P61:P62"/>
    <mergeCell ref="S61:S62"/>
    <mergeCell ref="M61:M62"/>
    <mergeCell ref="P70:P71"/>
    <mergeCell ref="S4:S5"/>
    <mergeCell ref="M4:M5"/>
    <mergeCell ref="P4:P5"/>
    <mergeCell ref="K2:M3"/>
    <mergeCell ref="N2:P3"/>
    <mergeCell ref="H2:J3"/>
  </mergeCells>
  <pageMargins left="0.23622047244094491" right="0.23622047244094491" top="1.299212598425197" bottom="0.74803149606299213" header="0.31496062992125984" footer="0.31496062992125984"/>
  <pageSetup paperSize="8" scale="72" fitToHeight="0" orientation="landscape" r:id="rId1"/>
  <headerFooter>
    <oddHeader>&amp;C&amp;"Arial,Bold"&amp;16FORM 4 - TENDER ANALYSIS</oddHeader>
    <oddFooter>&amp;L&amp;"Arial,Regular"&amp;10&amp;K00-046Revision Date 22/10/2015&amp;C&amp;"Arial,Regular"&amp;10&amp;K00-045&amp;P of &amp;N&amp;R&amp;"Arial,Regular"&amp;K00-045&amp;F</oddFooter>
  </headerFooter>
  <rowBreaks count="1" manualBreakCount="1">
    <brk id="65" max="20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V56"/>
  <sheetViews>
    <sheetView view="pageBreakPreview" zoomScale="110" zoomScaleNormal="10" zoomScaleSheetLayoutView="110" zoomScalePageLayoutView="60" workbookViewId="0">
      <pane ySplit="3" topLeftCell="A4" activePane="bottomLeft" state="frozen"/>
      <selection pane="bottomLeft" activeCell="O9" sqref="O9"/>
    </sheetView>
  </sheetViews>
  <sheetFormatPr defaultColWidth="9.1328125" defaultRowHeight="12.75" outlineLevelCol="1" x14ac:dyDescent="0.35"/>
  <cols>
    <col min="1" max="1" width="10.86328125" style="2" customWidth="1"/>
    <col min="2" max="2" width="58" style="2" customWidth="1"/>
    <col min="3" max="3" width="38.73046875" style="4" hidden="1" customWidth="1"/>
    <col min="4" max="4" width="8.73046875" style="2" customWidth="1"/>
    <col min="5" max="5" width="8.1328125" style="4" bestFit="1" customWidth="1"/>
    <col min="6" max="6" width="10.73046875" style="9" customWidth="1"/>
    <col min="7" max="7" width="10.73046875" style="2" customWidth="1"/>
    <col min="8" max="8" width="10.73046875" style="2" hidden="1" customWidth="1" outlineLevel="1"/>
    <col min="9" max="9" width="10.73046875" style="9" customWidth="1" collapsed="1"/>
    <col min="10" max="10" width="10.73046875" style="2" customWidth="1"/>
    <col min="11" max="11" width="10.73046875" style="2" hidden="1" customWidth="1" outlineLevel="1"/>
    <col min="12" max="12" width="10.73046875" style="9" customWidth="1" collapsed="1"/>
    <col min="13" max="13" width="10.73046875" style="2" customWidth="1"/>
    <col min="14" max="14" width="10.73046875" style="2" hidden="1" customWidth="1" outlineLevel="1"/>
    <col min="15" max="15" width="10.73046875" style="9" customWidth="1" collapsed="1"/>
    <col min="16" max="16" width="10.73046875" style="2" customWidth="1"/>
    <col min="17" max="17" width="10.73046875" style="2" hidden="1" customWidth="1" outlineLevel="1"/>
    <col min="18" max="18" width="10.73046875" style="9" customWidth="1" collapsed="1"/>
    <col min="19" max="19" width="10.73046875" style="2" customWidth="1"/>
    <col min="20" max="20" width="24" style="2" hidden="1" customWidth="1" outlineLevel="1"/>
    <col min="21" max="21" width="10.73046875" style="2" customWidth="1" collapsed="1"/>
    <col min="22" max="22" width="11.59765625" style="2" customWidth="1"/>
    <col min="23" max="25" width="9.1328125" style="2"/>
    <col min="26" max="26" width="9.1328125" style="2" customWidth="1"/>
    <col min="27" max="16384" width="9.1328125" style="2"/>
  </cols>
  <sheetData>
    <row r="1" spans="1:22" ht="33" customHeight="1" thickBot="1" x14ac:dyDescent="0.55000000000000004">
      <c r="A1" s="51" t="s">
        <v>20</v>
      </c>
      <c r="B1" s="22"/>
      <c r="E1" s="142"/>
      <c r="F1" s="407" t="s">
        <v>3</v>
      </c>
      <c r="G1" s="411"/>
      <c r="H1" s="408"/>
      <c r="I1" s="407" t="s">
        <v>4</v>
      </c>
      <c r="J1" s="411"/>
      <c r="K1" s="408"/>
      <c r="L1" s="407" t="s">
        <v>5</v>
      </c>
      <c r="M1" s="411"/>
      <c r="N1" s="408"/>
      <c r="O1" s="407" t="s">
        <v>10</v>
      </c>
      <c r="P1" s="411"/>
      <c r="Q1" s="408"/>
      <c r="R1" s="407" t="s">
        <v>12</v>
      </c>
      <c r="S1" s="408"/>
      <c r="T1" s="165"/>
    </row>
    <row r="2" spans="1:22" ht="20.25" customHeight="1" x14ac:dyDescent="0.55000000000000004">
      <c r="A2" s="51" t="s">
        <v>30</v>
      </c>
      <c r="B2" s="23"/>
      <c r="C2" s="2"/>
      <c r="D2" s="409" t="s">
        <v>8</v>
      </c>
      <c r="E2" s="410"/>
      <c r="F2" s="398" t="s">
        <v>58</v>
      </c>
      <c r="G2" s="399"/>
      <c r="H2" s="400"/>
      <c r="I2" s="398" t="s">
        <v>47</v>
      </c>
      <c r="J2" s="399"/>
      <c r="K2" s="400"/>
      <c r="L2" s="398" t="s">
        <v>43</v>
      </c>
      <c r="M2" s="404"/>
      <c r="N2" s="401"/>
      <c r="O2" s="398" t="s">
        <v>57</v>
      </c>
      <c r="P2" s="399"/>
      <c r="Q2" s="400"/>
      <c r="R2" s="398" t="s">
        <v>44</v>
      </c>
      <c r="S2" s="401"/>
      <c r="T2" s="163"/>
    </row>
    <row r="3" spans="1:22" ht="22.5" customHeight="1" thickBot="1" x14ac:dyDescent="0.55000000000000004">
      <c r="A3" s="71" t="s">
        <v>31</v>
      </c>
      <c r="B3" s="6"/>
      <c r="C3" s="5"/>
      <c r="D3" s="52" t="s">
        <v>9</v>
      </c>
      <c r="E3" s="143"/>
      <c r="F3" s="366"/>
      <c r="G3" s="367"/>
      <c r="H3" s="368"/>
      <c r="I3" s="366"/>
      <c r="J3" s="367"/>
      <c r="K3" s="368"/>
      <c r="L3" s="372"/>
      <c r="M3" s="373"/>
      <c r="N3" s="374"/>
      <c r="O3" s="366"/>
      <c r="P3" s="367"/>
      <c r="Q3" s="368"/>
      <c r="R3" s="372"/>
      <c r="S3" s="374"/>
      <c r="T3" s="164"/>
    </row>
    <row r="4" spans="1:22" ht="22.5" customHeight="1" thickBot="1" x14ac:dyDescent="0.55000000000000004">
      <c r="A4" s="71"/>
      <c r="B4" s="6"/>
      <c r="C4" s="5"/>
      <c r="D4" s="78"/>
      <c r="E4" s="144"/>
      <c r="F4" s="79"/>
      <c r="G4" s="80"/>
      <c r="H4" s="81"/>
      <c r="I4" s="79"/>
      <c r="J4" s="80"/>
      <c r="K4" s="81"/>
      <c r="L4" s="79"/>
      <c r="M4" s="80"/>
      <c r="N4" s="81"/>
      <c r="O4" s="79"/>
      <c r="P4" s="80"/>
      <c r="Q4" s="81"/>
      <c r="R4" s="402"/>
      <c r="S4" s="403"/>
      <c r="T4" s="81"/>
    </row>
    <row r="5" spans="1:22" ht="25.9" thickBot="1" x14ac:dyDescent="0.4">
      <c r="A5" s="384" t="s">
        <v>2</v>
      </c>
      <c r="B5" s="382" t="s">
        <v>33</v>
      </c>
      <c r="C5" s="405"/>
      <c r="D5" s="75" t="s">
        <v>13</v>
      </c>
      <c r="E5" s="75" t="s">
        <v>0</v>
      </c>
      <c r="F5" s="72" t="s">
        <v>14</v>
      </c>
      <c r="G5" s="73" t="s">
        <v>15</v>
      </c>
      <c r="H5" s="396" t="s">
        <v>23</v>
      </c>
      <c r="I5" s="72" t="s">
        <v>14</v>
      </c>
      <c r="J5" s="73" t="s">
        <v>15</v>
      </c>
      <c r="K5" s="396" t="s">
        <v>23</v>
      </c>
      <c r="L5" s="72" t="s">
        <v>14</v>
      </c>
      <c r="M5" s="73" t="s">
        <v>15</v>
      </c>
      <c r="N5" s="396" t="s">
        <v>23</v>
      </c>
      <c r="O5" s="72" t="s">
        <v>14</v>
      </c>
      <c r="P5" s="73" t="s">
        <v>15</v>
      </c>
      <c r="Q5" s="396" t="s">
        <v>23</v>
      </c>
      <c r="R5" s="72" t="s">
        <v>14</v>
      </c>
      <c r="S5" s="73" t="s">
        <v>15</v>
      </c>
      <c r="T5" s="396" t="s">
        <v>23</v>
      </c>
      <c r="U5" s="21" t="s">
        <v>6</v>
      </c>
      <c r="V5" s="118" t="s">
        <v>6</v>
      </c>
    </row>
    <row r="6" spans="1:22" ht="13.9" thickBot="1" x14ac:dyDescent="0.4">
      <c r="A6" s="385"/>
      <c r="B6" s="383"/>
      <c r="C6" s="406"/>
      <c r="D6" s="76" t="s">
        <v>16</v>
      </c>
      <c r="E6" s="77"/>
      <c r="F6" s="74" t="s">
        <v>17</v>
      </c>
      <c r="G6" s="74" t="s">
        <v>18</v>
      </c>
      <c r="H6" s="397"/>
      <c r="I6" s="74" t="s">
        <v>17</v>
      </c>
      <c r="J6" s="74" t="s">
        <v>18</v>
      </c>
      <c r="K6" s="397"/>
      <c r="L6" s="74" t="s">
        <v>17</v>
      </c>
      <c r="M6" s="74" t="s">
        <v>18</v>
      </c>
      <c r="N6" s="397"/>
      <c r="O6" s="74" t="s">
        <v>17</v>
      </c>
      <c r="P6" s="74" t="s">
        <v>18</v>
      </c>
      <c r="Q6" s="397"/>
      <c r="R6" s="74" t="s">
        <v>17</v>
      </c>
      <c r="S6" s="74" t="s">
        <v>18</v>
      </c>
      <c r="T6" s="397"/>
      <c r="U6" s="1" t="s">
        <v>21</v>
      </c>
      <c r="V6" s="119" t="s">
        <v>22</v>
      </c>
    </row>
    <row r="7" spans="1:22" x14ac:dyDescent="0.35">
      <c r="A7" s="38"/>
      <c r="B7" s="39"/>
      <c r="C7" s="26"/>
      <c r="D7" s="40"/>
      <c r="E7" s="146"/>
      <c r="F7" s="58"/>
      <c r="G7" s="59"/>
      <c r="H7" s="60"/>
      <c r="I7" s="58"/>
      <c r="J7" s="59"/>
      <c r="K7" s="60"/>
      <c r="L7" s="58"/>
      <c r="M7" s="59"/>
      <c r="N7" s="60"/>
      <c r="O7" s="58"/>
      <c r="P7" s="59"/>
      <c r="Q7" s="60"/>
      <c r="R7" s="58"/>
      <c r="S7" s="59"/>
      <c r="T7" s="60"/>
      <c r="U7" s="11"/>
      <c r="V7" s="120"/>
    </row>
    <row r="8" spans="1:22" x14ac:dyDescent="0.35">
      <c r="A8" s="135">
        <v>1</v>
      </c>
      <c r="B8" s="136" t="s">
        <v>34</v>
      </c>
      <c r="C8" s="137"/>
      <c r="D8" s="138"/>
      <c r="E8" s="147"/>
      <c r="F8" s="139"/>
      <c r="G8" s="140"/>
      <c r="H8" s="141"/>
      <c r="I8" s="139"/>
      <c r="J8" s="140"/>
      <c r="K8" s="141"/>
      <c r="L8" s="139"/>
      <c r="M8" s="140"/>
      <c r="N8" s="141"/>
      <c r="O8" s="139"/>
      <c r="P8" s="140"/>
      <c r="Q8" s="141"/>
      <c r="R8" s="139"/>
      <c r="S8" s="140"/>
      <c r="T8" s="141"/>
      <c r="U8" s="11"/>
      <c r="V8" s="120"/>
    </row>
    <row r="9" spans="1:22" x14ac:dyDescent="0.35">
      <c r="A9" s="133">
        <f>A8+0.01</f>
        <v>1.01</v>
      </c>
      <c r="B9" s="29" t="s">
        <v>52</v>
      </c>
      <c r="C9" s="24"/>
      <c r="D9" s="138">
        <f>807*20</f>
        <v>16140</v>
      </c>
      <c r="E9" s="147" t="s">
        <v>35</v>
      </c>
      <c r="F9" s="153" t="s">
        <v>42</v>
      </c>
      <c r="G9" s="155" t="s">
        <v>42</v>
      </c>
      <c r="H9" s="55" t="s">
        <v>24</v>
      </c>
      <c r="I9" s="153">
        <v>32</v>
      </c>
      <c r="J9" s="155">
        <f>D9*I9</f>
        <v>516480</v>
      </c>
      <c r="K9" s="55" t="s">
        <v>24</v>
      </c>
      <c r="L9" s="153">
        <v>41</v>
      </c>
      <c r="M9" s="155">
        <f>L9*D9</f>
        <v>661740</v>
      </c>
      <c r="N9" s="55" t="s">
        <v>24</v>
      </c>
      <c r="O9" s="153" t="s">
        <v>42</v>
      </c>
      <c r="P9" s="155" t="s">
        <v>42</v>
      </c>
      <c r="Q9" s="55" t="s">
        <v>24</v>
      </c>
      <c r="R9" s="182">
        <v>22.5</v>
      </c>
      <c r="S9" s="183">
        <f>R9*D9</f>
        <v>363150</v>
      </c>
      <c r="T9" s="55" t="s">
        <v>37</v>
      </c>
      <c r="U9" s="179">
        <f t="shared" ref="U9:V11" si="0">MIN(F9,I9,L9,O9,R9)</f>
        <v>22.5</v>
      </c>
      <c r="V9" s="179">
        <f t="shared" si="0"/>
        <v>363150</v>
      </c>
    </row>
    <row r="10" spans="1:22" x14ac:dyDescent="0.35">
      <c r="A10" s="133">
        <f t="shared" ref="A10:A11" si="1">A9+0.01</f>
        <v>1.02</v>
      </c>
      <c r="B10" s="29" t="s">
        <v>45</v>
      </c>
      <c r="C10" s="24"/>
      <c r="D10" s="43">
        <v>20</v>
      </c>
      <c r="E10" s="30" t="s">
        <v>36</v>
      </c>
      <c r="F10" s="153" t="s">
        <v>42</v>
      </c>
      <c r="G10" s="155" t="s">
        <v>42</v>
      </c>
      <c r="H10" s="167"/>
      <c r="I10" s="154" t="s">
        <v>41</v>
      </c>
      <c r="J10" s="155" t="s">
        <v>41</v>
      </c>
      <c r="K10" s="167"/>
      <c r="L10" s="154" t="s">
        <v>40</v>
      </c>
      <c r="M10" s="155" t="s">
        <v>40</v>
      </c>
      <c r="N10" s="167"/>
      <c r="O10" s="153" t="s">
        <v>42</v>
      </c>
      <c r="P10" s="155" t="s">
        <v>42</v>
      </c>
      <c r="Q10" s="167"/>
      <c r="R10" s="154">
        <v>600</v>
      </c>
      <c r="S10" s="183">
        <f>D10*R10</f>
        <v>12000</v>
      </c>
      <c r="T10" s="167"/>
      <c r="U10" s="179">
        <f t="shared" si="0"/>
        <v>600</v>
      </c>
      <c r="V10" s="179">
        <f t="shared" si="0"/>
        <v>12000</v>
      </c>
    </row>
    <row r="11" spans="1:22" x14ac:dyDescent="0.35">
      <c r="A11" s="133">
        <f t="shared" si="1"/>
        <v>1.03</v>
      </c>
      <c r="B11" s="132" t="s">
        <v>32</v>
      </c>
      <c r="C11" s="27"/>
      <c r="D11" s="43">
        <v>20</v>
      </c>
      <c r="E11" s="30" t="s">
        <v>36</v>
      </c>
      <c r="F11" s="153" t="s">
        <v>42</v>
      </c>
      <c r="G11" s="155" t="s">
        <v>42</v>
      </c>
      <c r="H11" s="63"/>
      <c r="I11" s="153">
        <v>2486</v>
      </c>
      <c r="J11" s="155">
        <f>D11*I11</f>
        <v>49720</v>
      </c>
      <c r="K11" s="63"/>
      <c r="L11" s="154" t="s">
        <v>40</v>
      </c>
      <c r="M11" s="155" t="s">
        <v>40</v>
      </c>
      <c r="N11" s="63"/>
      <c r="O11" s="153" t="s">
        <v>42</v>
      </c>
      <c r="P11" s="155" t="s">
        <v>42</v>
      </c>
      <c r="Q11" s="63"/>
      <c r="R11" s="154">
        <f>950+950</f>
        <v>1900</v>
      </c>
      <c r="S11" s="183">
        <f>R11*D11</f>
        <v>38000</v>
      </c>
      <c r="T11" s="63"/>
      <c r="U11" s="179">
        <f t="shared" si="0"/>
        <v>1900</v>
      </c>
      <c r="V11" s="179">
        <f t="shared" si="0"/>
        <v>38000</v>
      </c>
    </row>
    <row r="12" spans="1:22" ht="13.15" thickBot="1" x14ac:dyDescent="0.4">
      <c r="A12" s="41"/>
      <c r="B12" s="13"/>
      <c r="C12" s="15"/>
      <c r="D12" s="16"/>
      <c r="E12" s="14"/>
      <c r="F12" s="64"/>
      <c r="G12" s="65"/>
      <c r="H12" s="66"/>
      <c r="I12" s="64"/>
      <c r="J12" s="65"/>
      <c r="K12" s="66"/>
      <c r="L12" s="64"/>
      <c r="M12" s="65"/>
      <c r="N12" s="66"/>
      <c r="O12" s="64"/>
      <c r="P12" s="65"/>
      <c r="Q12" s="66"/>
      <c r="R12" s="150"/>
      <c r="S12" s="151"/>
      <c r="T12" s="66"/>
      <c r="U12" s="11"/>
      <c r="V12" s="120"/>
    </row>
    <row r="13" spans="1:22" s="6" customFormat="1" ht="15.75" customHeight="1" thickBot="1" x14ac:dyDescent="0.4">
      <c r="A13" s="41"/>
      <c r="B13" s="31" t="s">
        <v>38</v>
      </c>
      <c r="C13" s="32"/>
      <c r="D13" s="33"/>
      <c r="E13" s="34"/>
      <c r="F13" s="7"/>
      <c r="G13" s="175">
        <f>SUM(G7:G12)</f>
        <v>0</v>
      </c>
      <c r="H13" s="7"/>
      <c r="I13" s="7"/>
      <c r="J13" s="174">
        <f>SUM(J7:J12)</f>
        <v>566200</v>
      </c>
      <c r="K13" s="7"/>
      <c r="L13" s="7"/>
      <c r="M13" s="186">
        <f>SUM(M7:M12)</f>
        <v>661740</v>
      </c>
      <c r="N13" s="7"/>
      <c r="O13" s="7"/>
      <c r="P13" s="175">
        <f>SUM(P7:P12)</f>
        <v>0</v>
      </c>
      <c r="Q13" s="7"/>
      <c r="R13" s="152"/>
      <c r="S13" s="174">
        <f>SUM(S7:S12)</f>
        <v>413150</v>
      </c>
      <c r="T13" s="67"/>
      <c r="U13" s="12"/>
      <c r="V13" s="189">
        <f>MIN(J13,M13,S13)</f>
        <v>413150</v>
      </c>
    </row>
    <row r="14" spans="1:22" ht="13.15" thickBot="1" x14ac:dyDescent="0.4">
      <c r="A14" s="35"/>
      <c r="B14" s="36"/>
      <c r="C14" s="25"/>
      <c r="D14" s="37"/>
      <c r="E14" s="145"/>
      <c r="F14" s="68"/>
      <c r="G14" s="69"/>
      <c r="H14" s="70"/>
      <c r="I14" s="68"/>
      <c r="J14" s="69"/>
      <c r="K14" s="70"/>
      <c r="L14" s="68"/>
      <c r="M14" s="69"/>
      <c r="N14" s="70"/>
      <c r="O14" s="68"/>
      <c r="P14" s="69"/>
      <c r="Q14" s="70"/>
      <c r="R14" s="68"/>
      <c r="S14" s="69"/>
      <c r="T14" s="70"/>
      <c r="U14" s="82"/>
      <c r="V14" s="83"/>
    </row>
    <row r="15" spans="1:22" ht="25.9" thickBot="1" x14ac:dyDescent="0.4">
      <c r="A15" s="384" t="s">
        <v>2</v>
      </c>
      <c r="B15" s="382" t="s">
        <v>51</v>
      </c>
      <c r="C15" s="405"/>
      <c r="D15" s="75" t="s">
        <v>13</v>
      </c>
      <c r="E15" s="75" t="s">
        <v>0</v>
      </c>
      <c r="F15" s="72" t="s">
        <v>14</v>
      </c>
      <c r="G15" s="73" t="s">
        <v>15</v>
      </c>
      <c r="H15" s="396" t="s">
        <v>23</v>
      </c>
      <c r="I15" s="72" t="s">
        <v>14</v>
      </c>
      <c r="J15" s="73" t="s">
        <v>15</v>
      </c>
      <c r="K15" s="396" t="s">
        <v>23</v>
      </c>
      <c r="L15" s="72" t="s">
        <v>14</v>
      </c>
      <c r="M15" s="73" t="s">
        <v>15</v>
      </c>
      <c r="N15" s="396" t="s">
        <v>23</v>
      </c>
      <c r="O15" s="72" t="s">
        <v>14</v>
      </c>
      <c r="P15" s="73" t="s">
        <v>15</v>
      </c>
      <c r="Q15" s="396" t="s">
        <v>23</v>
      </c>
      <c r="R15" s="72" t="s">
        <v>14</v>
      </c>
      <c r="S15" s="73" t="s">
        <v>15</v>
      </c>
      <c r="T15" s="396" t="s">
        <v>23</v>
      </c>
      <c r="U15" s="21" t="s">
        <v>6</v>
      </c>
      <c r="V15" s="118" t="s">
        <v>6</v>
      </c>
    </row>
    <row r="16" spans="1:22" ht="13.9" thickBot="1" x14ac:dyDescent="0.4">
      <c r="A16" s="385"/>
      <c r="B16" s="383"/>
      <c r="C16" s="406"/>
      <c r="D16" s="76" t="s">
        <v>16</v>
      </c>
      <c r="E16" s="77"/>
      <c r="F16" s="74" t="s">
        <v>17</v>
      </c>
      <c r="G16" s="74" t="s">
        <v>18</v>
      </c>
      <c r="H16" s="397"/>
      <c r="I16" s="74" t="s">
        <v>17</v>
      </c>
      <c r="J16" s="74" t="s">
        <v>18</v>
      </c>
      <c r="K16" s="397"/>
      <c r="L16" s="74" t="s">
        <v>17</v>
      </c>
      <c r="M16" s="74" t="s">
        <v>18</v>
      </c>
      <c r="N16" s="397"/>
      <c r="O16" s="74" t="s">
        <v>17</v>
      </c>
      <c r="P16" s="74" t="s">
        <v>18</v>
      </c>
      <c r="Q16" s="397"/>
      <c r="R16" s="74" t="s">
        <v>17</v>
      </c>
      <c r="S16" s="74" t="s">
        <v>18</v>
      </c>
      <c r="T16" s="397"/>
      <c r="U16" s="1" t="s">
        <v>21</v>
      </c>
      <c r="V16" s="119" t="s">
        <v>22</v>
      </c>
    </row>
    <row r="17" spans="1:22" x14ac:dyDescent="0.35">
      <c r="A17" s="38"/>
      <c r="B17" s="39"/>
      <c r="C17" s="26"/>
      <c r="D17" s="40"/>
      <c r="E17" s="146"/>
      <c r="F17" s="58"/>
      <c r="G17" s="59"/>
      <c r="H17" s="60"/>
      <c r="I17" s="58"/>
      <c r="J17" s="59"/>
      <c r="K17" s="60"/>
      <c r="L17" s="58"/>
      <c r="M17" s="59"/>
      <c r="N17" s="60"/>
      <c r="O17" s="58"/>
      <c r="P17" s="59"/>
      <c r="Q17" s="60"/>
      <c r="R17" s="58"/>
      <c r="S17" s="59"/>
      <c r="T17" s="60"/>
      <c r="U17" s="11"/>
      <c r="V17" s="120"/>
    </row>
    <row r="18" spans="1:22" x14ac:dyDescent="0.35">
      <c r="A18" s="135">
        <v>2</v>
      </c>
      <c r="B18" s="187" t="s">
        <v>50</v>
      </c>
      <c r="C18" s="137"/>
      <c r="D18" s="138"/>
      <c r="E18" s="147"/>
      <c r="F18" s="172"/>
      <c r="G18" s="173"/>
      <c r="H18" s="141"/>
      <c r="I18" s="172"/>
      <c r="J18" s="173"/>
      <c r="K18" s="141"/>
      <c r="L18" s="172"/>
      <c r="M18" s="173"/>
      <c r="N18" s="141"/>
      <c r="O18" s="172"/>
      <c r="P18" s="173"/>
      <c r="Q18" s="141"/>
      <c r="R18" s="139"/>
      <c r="S18" s="140"/>
      <c r="T18" s="141"/>
      <c r="U18" s="11"/>
      <c r="V18" s="120"/>
    </row>
    <row r="19" spans="1:22" x14ac:dyDescent="0.35">
      <c r="A19" s="133">
        <f t="shared" ref="A19:A21" si="2">A18+0.01</f>
        <v>2.0099999999999998</v>
      </c>
      <c r="B19" s="29" t="s">
        <v>53</v>
      </c>
      <c r="C19" s="24"/>
      <c r="D19" s="138"/>
      <c r="E19" s="147"/>
      <c r="F19" s="153" t="s">
        <v>49</v>
      </c>
      <c r="G19" s="155"/>
      <c r="H19" s="55"/>
      <c r="I19" s="168">
        <v>29</v>
      </c>
      <c r="J19" s="155"/>
      <c r="K19" s="55"/>
      <c r="L19" s="153" t="s">
        <v>49</v>
      </c>
      <c r="M19" s="155" t="s">
        <v>49</v>
      </c>
      <c r="N19" s="55"/>
      <c r="O19" s="153" t="s">
        <v>49</v>
      </c>
      <c r="P19" s="155" t="s">
        <v>49</v>
      </c>
      <c r="Q19" s="167"/>
      <c r="R19" s="153" t="s">
        <v>49</v>
      </c>
      <c r="S19" s="155" t="s">
        <v>49</v>
      </c>
      <c r="T19" s="167"/>
      <c r="U19" s="11"/>
      <c r="V19" s="120"/>
    </row>
    <row r="20" spans="1:22" x14ac:dyDescent="0.35">
      <c r="A20" s="134">
        <f>A19+0.01</f>
        <v>2.0199999999999996</v>
      </c>
      <c r="B20" s="42" t="s">
        <v>54</v>
      </c>
      <c r="C20" s="27"/>
      <c r="D20" s="43"/>
      <c r="E20" s="30"/>
      <c r="F20" s="153" t="s">
        <v>49</v>
      </c>
      <c r="G20" s="155"/>
      <c r="H20" s="63"/>
      <c r="I20" s="168">
        <v>25</v>
      </c>
      <c r="J20" s="62"/>
      <c r="K20" s="63"/>
      <c r="L20" s="153" t="s">
        <v>49</v>
      </c>
      <c r="M20" s="155" t="s">
        <v>49</v>
      </c>
      <c r="N20" s="63"/>
      <c r="O20" s="153" t="s">
        <v>49</v>
      </c>
      <c r="P20" s="155" t="s">
        <v>49</v>
      </c>
      <c r="Q20" s="63"/>
      <c r="R20" s="153" t="s">
        <v>49</v>
      </c>
      <c r="S20" s="155" t="s">
        <v>49</v>
      </c>
      <c r="T20" s="63"/>
      <c r="U20" s="11"/>
      <c r="V20" s="120"/>
    </row>
    <row r="21" spans="1:22" x14ac:dyDescent="0.35">
      <c r="A21" s="133">
        <f t="shared" si="2"/>
        <v>2.0299999999999994</v>
      </c>
      <c r="B21" s="42" t="s">
        <v>55</v>
      </c>
      <c r="C21" s="27"/>
      <c r="D21" s="43"/>
      <c r="E21" s="30"/>
      <c r="F21" s="153" t="s">
        <v>49</v>
      </c>
      <c r="G21" s="155"/>
      <c r="H21" s="63"/>
      <c r="I21" s="168"/>
      <c r="J21" s="62"/>
      <c r="K21" s="63"/>
      <c r="L21" s="153" t="s">
        <v>49</v>
      </c>
      <c r="M21" s="155" t="s">
        <v>49</v>
      </c>
      <c r="N21" s="63"/>
      <c r="O21" s="153" t="s">
        <v>49</v>
      </c>
      <c r="P21" s="155" t="s">
        <v>49</v>
      </c>
      <c r="Q21" s="63"/>
      <c r="R21" s="153"/>
      <c r="S21" s="155">
        <v>46893.75</v>
      </c>
      <c r="T21" s="63"/>
      <c r="U21" s="11"/>
      <c r="V21" s="120"/>
    </row>
    <row r="22" spans="1:22" ht="13.15" thickBot="1" x14ac:dyDescent="0.4">
      <c r="A22" s="41"/>
      <c r="B22" s="42"/>
      <c r="C22" s="27"/>
      <c r="D22" s="43"/>
      <c r="E22" s="30"/>
      <c r="F22" s="61"/>
      <c r="G22" s="62"/>
      <c r="H22" s="63"/>
      <c r="I22" s="61"/>
      <c r="J22" s="62"/>
      <c r="K22" s="63"/>
      <c r="L22" s="61"/>
      <c r="M22" s="62"/>
      <c r="N22" s="63"/>
      <c r="O22" s="61"/>
      <c r="P22" s="62"/>
      <c r="Q22" s="63"/>
      <c r="R22" s="61"/>
      <c r="S22" s="62"/>
      <c r="T22" s="63"/>
      <c r="U22" s="11"/>
      <c r="V22" s="120"/>
    </row>
    <row r="23" spans="1:22" ht="13.15" thickBot="1" x14ac:dyDescent="0.4">
      <c r="A23" s="41"/>
      <c r="B23" s="31" t="s">
        <v>48</v>
      </c>
      <c r="C23" s="32"/>
      <c r="D23" s="33"/>
      <c r="E23" s="34"/>
      <c r="F23" s="7"/>
      <c r="G23" s="175">
        <f>SUM(G17:G22)</f>
        <v>0</v>
      </c>
      <c r="H23" s="7"/>
      <c r="I23" s="7"/>
      <c r="J23" s="175">
        <f>SUM(J17:J22)</f>
        <v>0</v>
      </c>
      <c r="K23" s="7"/>
      <c r="L23" s="7"/>
      <c r="M23" s="175">
        <f>SUM(M17:M22)</f>
        <v>0</v>
      </c>
      <c r="N23" s="7"/>
      <c r="O23" s="7"/>
      <c r="P23" s="175">
        <f>SUM(P17:P22)</f>
        <v>0</v>
      </c>
      <c r="Q23" s="7"/>
      <c r="R23" s="7"/>
      <c r="S23" s="186">
        <f>SUM(S17:S22)</f>
        <v>46893.75</v>
      </c>
      <c r="T23" s="67"/>
      <c r="U23" s="12"/>
      <c r="V23" s="122"/>
    </row>
    <row r="24" spans="1:22" ht="13.15" thickBot="1" x14ac:dyDescent="0.4">
      <c r="A24" s="35"/>
      <c r="B24" s="36"/>
      <c r="C24" s="25"/>
      <c r="D24" s="37"/>
      <c r="E24" s="145"/>
      <c r="F24" s="68"/>
      <c r="G24" s="69"/>
      <c r="H24" s="70"/>
      <c r="I24" s="68"/>
      <c r="J24" s="69"/>
      <c r="K24" s="70"/>
      <c r="L24" s="68"/>
      <c r="M24" s="69"/>
      <c r="N24" s="70"/>
      <c r="O24" s="68"/>
      <c r="P24" s="69"/>
      <c r="Q24" s="70"/>
      <c r="R24" s="68"/>
      <c r="S24" s="69"/>
      <c r="T24" s="70"/>
      <c r="U24" s="82"/>
      <c r="V24" s="83"/>
    </row>
    <row r="25" spans="1:22" ht="13.15" thickBot="1" x14ac:dyDescent="0.4">
      <c r="A25" s="41"/>
      <c r="B25" s="42"/>
      <c r="C25" s="27"/>
      <c r="D25" s="43"/>
      <c r="E25" s="30"/>
      <c r="F25" s="61"/>
      <c r="G25" s="62"/>
      <c r="H25" s="63"/>
      <c r="I25" s="61"/>
      <c r="J25" s="62"/>
      <c r="K25" s="63"/>
      <c r="L25" s="61"/>
      <c r="M25" s="62"/>
      <c r="N25" s="63"/>
      <c r="O25" s="61"/>
      <c r="P25" s="62"/>
      <c r="Q25" s="63"/>
      <c r="R25" s="148"/>
      <c r="S25" s="149"/>
      <c r="T25" s="63"/>
      <c r="U25" s="11"/>
      <c r="V25" s="120"/>
    </row>
    <row r="26" spans="1:22" ht="13.15" thickBot="1" x14ac:dyDescent="0.4">
      <c r="A26" s="157"/>
      <c r="B26" s="158"/>
      <c r="C26" s="159"/>
      <c r="D26" s="108"/>
      <c r="E26" s="108"/>
      <c r="F26" s="160"/>
      <c r="G26" s="161"/>
      <c r="H26" s="161"/>
      <c r="I26" s="160"/>
      <c r="J26" s="161"/>
      <c r="K26" s="161"/>
      <c r="L26" s="160"/>
      <c r="M26" s="161"/>
      <c r="N26" s="161"/>
      <c r="O26" s="160"/>
      <c r="P26" s="161"/>
      <c r="Q26" s="161"/>
      <c r="R26" s="160"/>
      <c r="S26" s="161"/>
      <c r="T26" s="161"/>
      <c r="U26" s="162"/>
      <c r="V26" s="106"/>
    </row>
    <row r="27" spans="1:22" s="6" customFormat="1" ht="25.9" thickBot="1" x14ac:dyDescent="0.4">
      <c r="A27" s="384" t="s">
        <v>2</v>
      </c>
      <c r="B27" s="382" t="s">
        <v>25</v>
      </c>
      <c r="C27" s="405"/>
      <c r="D27" s="75" t="s">
        <v>13</v>
      </c>
      <c r="E27" s="75" t="s">
        <v>0</v>
      </c>
      <c r="F27" s="72" t="s">
        <v>14</v>
      </c>
      <c r="G27" s="73" t="s">
        <v>15</v>
      </c>
      <c r="H27" s="396" t="s">
        <v>23</v>
      </c>
      <c r="I27" s="72" t="s">
        <v>14</v>
      </c>
      <c r="J27" s="73" t="s">
        <v>15</v>
      </c>
      <c r="K27" s="396" t="s">
        <v>23</v>
      </c>
      <c r="L27" s="72" t="s">
        <v>14</v>
      </c>
      <c r="M27" s="73" t="s">
        <v>15</v>
      </c>
      <c r="N27" s="396" t="s">
        <v>23</v>
      </c>
      <c r="O27" s="72" t="s">
        <v>14</v>
      </c>
      <c r="P27" s="73" t="s">
        <v>15</v>
      </c>
      <c r="Q27" s="396" t="s">
        <v>23</v>
      </c>
      <c r="R27" s="72" t="s">
        <v>14</v>
      </c>
      <c r="S27" s="73" t="s">
        <v>15</v>
      </c>
      <c r="T27" s="396" t="s">
        <v>23</v>
      </c>
      <c r="U27" s="21" t="s">
        <v>6</v>
      </c>
      <c r="V27" s="118" t="s">
        <v>6</v>
      </c>
    </row>
    <row r="28" spans="1:22" s="6" customFormat="1" ht="13.9" thickBot="1" x14ac:dyDescent="0.4">
      <c r="A28" s="385"/>
      <c r="B28" s="383"/>
      <c r="C28" s="406"/>
      <c r="D28" s="76" t="s">
        <v>16</v>
      </c>
      <c r="E28" s="77"/>
      <c r="F28" s="74" t="s">
        <v>17</v>
      </c>
      <c r="G28" s="74" t="s">
        <v>18</v>
      </c>
      <c r="H28" s="397"/>
      <c r="I28" s="74" t="s">
        <v>17</v>
      </c>
      <c r="J28" s="74" t="s">
        <v>18</v>
      </c>
      <c r="K28" s="397"/>
      <c r="L28" s="74" t="s">
        <v>17</v>
      </c>
      <c r="M28" s="74" t="s">
        <v>18</v>
      </c>
      <c r="N28" s="397"/>
      <c r="O28" s="74" t="s">
        <v>17</v>
      </c>
      <c r="P28" s="74" t="s">
        <v>18</v>
      </c>
      <c r="Q28" s="397"/>
      <c r="R28" s="74" t="s">
        <v>17</v>
      </c>
      <c r="S28" s="74" t="s">
        <v>18</v>
      </c>
      <c r="T28" s="397"/>
      <c r="U28" s="1" t="s">
        <v>21</v>
      </c>
      <c r="V28" s="119" t="s">
        <v>22</v>
      </c>
    </row>
    <row r="29" spans="1:22" x14ac:dyDescent="0.35">
      <c r="A29" s="38"/>
      <c r="B29" s="39"/>
      <c r="C29" s="26"/>
      <c r="D29" s="40"/>
      <c r="E29" s="146"/>
      <c r="F29" s="58"/>
      <c r="G29" s="59"/>
      <c r="H29" s="60"/>
      <c r="I29" s="58"/>
      <c r="J29" s="59"/>
      <c r="K29" s="60"/>
      <c r="L29" s="58"/>
      <c r="M29" s="59"/>
      <c r="N29" s="60"/>
      <c r="O29" s="58"/>
      <c r="P29" s="59"/>
      <c r="Q29" s="60"/>
      <c r="R29" s="58"/>
      <c r="S29" s="59"/>
      <c r="T29" s="60"/>
      <c r="U29" s="11"/>
      <c r="V29" s="120"/>
    </row>
    <row r="30" spans="1:22" x14ac:dyDescent="0.35">
      <c r="A30" s="135"/>
      <c r="B30" s="187" t="s">
        <v>56</v>
      </c>
      <c r="C30" s="137"/>
      <c r="D30" s="138"/>
      <c r="E30" s="147"/>
      <c r="F30" s="139"/>
      <c r="G30" s="140"/>
      <c r="H30" s="141"/>
      <c r="I30" s="139"/>
      <c r="J30" s="140"/>
      <c r="K30" s="141"/>
      <c r="L30" s="139"/>
      <c r="M30" s="140"/>
      <c r="N30" s="141"/>
      <c r="O30" s="139"/>
      <c r="P30" s="140"/>
      <c r="Q30" s="141"/>
      <c r="R30" s="139"/>
      <c r="S30" s="140"/>
      <c r="T30" s="141"/>
      <c r="U30" s="11"/>
      <c r="V30" s="120"/>
    </row>
    <row r="31" spans="1:22" x14ac:dyDescent="0.35">
      <c r="A31" s="133">
        <v>1.02</v>
      </c>
      <c r="B31" s="132" t="s">
        <v>45</v>
      </c>
      <c r="C31" s="137"/>
      <c r="D31" s="43">
        <v>20</v>
      </c>
      <c r="E31" s="178" t="s">
        <v>46</v>
      </c>
      <c r="F31" s="153" t="s">
        <v>42</v>
      </c>
      <c r="G31" s="155" t="s">
        <v>42</v>
      </c>
      <c r="H31" s="55" t="s">
        <v>24</v>
      </c>
      <c r="I31" s="154" t="s">
        <v>41</v>
      </c>
      <c r="J31" s="155" t="s">
        <v>41</v>
      </c>
      <c r="K31" s="55" t="s">
        <v>24</v>
      </c>
      <c r="L31" s="176">
        <v>600</v>
      </c>
      <c r="M31" s="155">
        <f>L31*D31</f>
        <v>12000</v>
      </c>
      <c r="N31" s="55" t="s">
        <v>24</v>
      </c>
      <c r="O31" s="153" t="s">
        <v>42</v>
      </c>
      <c r="P31" s="155" t="s">
        <v>42</v>
      </c>
      <c r="Q31" s="55" t="s">
        <v>24</v>
      </c>
      <c r="R31" s="154" t="s">
        <v>41</v>
      </c>
      <c r="S31" s="155" t="s">
        <v>41</v>
      </c>
      <c r="T31" s="55" t="s">
        <v>24</v>
      </c>
      <c r="U31" s="11"/>
      <c r="V31" s="120"/>
    </row>
    <row r="32" spans="1:22" x14ac:dyDescent="0.35">
      <c r="A32" s="133">
        <v>1.03</v>
      </c>
      <c r="B32" s="29" t="s">
        <v>32</v>
      </c>
      <c r="C32" s="24" t="s">
        <v>24</v>
      </c>
      <c r="D32" s="43">
        <v>20</v>
      </c>
      <c r="E32" s="178" t="s">
        <v>46</v>
      </c>
      <c r="F32" s="153" t="s">
        <v>42</v>
      </c>
      <c r="G32" s="155" t="s">
        <v>42</v>
      </c>
      <c r="H32" s="63"/>
      <c r="I32" s="154" t="s">
        <v>41</v>
      </c>
      <c r="J32" s="155" t="s">
        <v>41</v>
      </c>
      <c r="K32" s="63"/>
      <c r="L32" s="176">
        <v>2000</v>
      </c>
      <c r="M32" s="155">
        <f>L32*D32</f>
        <v>40000</v>
      </c>
      <c r="N32" s="63"/>
      <c r="O32" s="153" t="s">
        <v>42</v>
      </c>
      <c r="P32" s="155" t="s">
        <v>42</v>
      </c>
      <c r="Q32" s="63"/>
      <c r="R32" s="154" t="s">
        <v>41</v>
      </c>
      <c r="S32" s="155" t="s">
        <v>41</v>
      </c>
      <c r="T32" s="63"/>
      <c r="U32" s="11"/>
      <c r="V32" s="120"/>
    </row>
    <row r="33" spans="1:22" ht="13.15" thickBot="1" x14ac:dyDescent="0.4">
      <c r="A33" s="41"/>
      <c r="B33" s="42"/>
      <c r="C33" s="27"/>
      <c r="D33" s="43"/>
      <c r="E33" s="30"/>
      <c r="F33" s="61"/>
      <c r="G33" s="62"/>
      <c r="H33" s="63"/>
      <c r="I33" s="61"/>
      <c r="J33" s="62"/>
      <c r="K33" s="63"/>
      <c r="L33" s="61"/>
      <c r="M33" s="62"/>
      <c r="N33" s="63"/>
      <c r="O33" s="61"/>
      <c r="P33" s="62"/>
      <c r="Q33" s="63"/>
      <c r="R33" s="61"/>
      <c r="S33" s="62"/>
      <c r="T33" s="63"/>
      <c r="U33" s="11"/>
      <c r="V33" s="120"/>
    </row>
    <row r="34" spans="1:22" s="6" customFormat="1" ht="15.75" customHeight="1" thickBot="1" x14ac:dyDescent="0.4">
      <c r="A34" s="41"/>
      <c r="B34" s="31" t="s">
        <v>27</v>
      </c>
      <c r="C34" s="32"/>
      <c r="D34" s="33"/>
      <c r="E34" s="34"/>
      <c r="F34" s="7"/>
      <c r="G34" s="7">
        <f>SUM(G29:G33)</f>
        <v>0</v>
      </c>
      <c r="H34" s="7"/>
      <c r="I34" s="7"/>
      <c r="J34" s="7">
        <f>SUM(J29:J33)</f>
        <v>0</v>
      </c>
      <c r="K34" s="7"/>
      <c r="L34" s="7"/>
      <c r="M34" s="169">
        <f>SUM(M29:M33)</f>
        <v>52000</v>
      </c>
      <c r="N34" s="7"/>
      <c r="O34" s="7"/>
      <c r="P34" s="7">
        <f>SUM(P29:P33)</f>
        <v>0</v>
      </c>
      <c r="Q34" s="7"/>
      <c r="R34" s="7"/>
      <c r="S34" s="7">
        <f>SUM(S29:S33)</f>
        <v>0</v>
      </c>
      <c r="T34" s="67"/>
      <c r="U34" s="12"/>
      <c r="V34" s="189"/>
    </row>
    <row r="35" spans="1:22" ht="13.15" thickBot="1" x14ac:dyDescent="0.4">
      <c r="A35" s="35"/>
      <c r="B35" s="36"/>
      <c r="C35" s="25"/>
      <c r="D35" s="37"/>
      <c r="E35" s="145"/>
      <c r="F35" s="68"/>
      <c r="G35" s="69"/>
      <c r="H35" s="70"/>
      <c r="I35" s="68"/>
      <c r="J35" s="69"/>
      <c r="K35" s="70"/>
      <c r="L35" s="68"/>
      <c r="M35" s="69"/>
      <c r="N35" s="70"/>
      <c r="O35" s="68"/>
      <c r="P35" s="69"/>
      <c r="Q35" s="70"/>
      <c r="R35" s="68"/>
      <c r="S35" s="69"/>
      <c r="T35" s="70"/>
      <c r="U35" s="82"/>
      <c r="V35" s="83"/>
    </row>
    <row r="36" spans="1:22" ht="13.15" thickBot="1" x14ac:dyDescent="0.4">
      <c r="A36" s="84"/>
      <c r="B36" s="84"/>
      <c r="C36" s="85"/>
      <c r="D36" s="84"/>
      <c r="E36" s="86"/>
      <c r="F36" s="87"/>
      <c r="G36" s="88"/>
      <c r="H36" s="89"/>
      <c r="I36" s="87"/>
      <c r="J36" s="88"/>
      <c r="K36" s="89"/>
      <c r="L36" s="8"/>
      <c r="M36" s="10"/>
      <c r="N36" s="10"/>
      <c r="O36" s="87"/>
      <c r="P36" s="88"/>
      <c r="Q36" s="89"/>
      <c r="R36" s="8"/>
      <c r="S36" s="82"/>
      <c r="T36" s="83"/>
      <c r="U36" s="95"/>
      <c r="V36" s="110"/>
    </row>
    <row r="37" spans="1:22" s="6" customFormat="1" ht="25.9" thickBot="1" x14ac:dyDescent="0.4">
      <c r="A37" s="384" t="s">
        <v>2</v>
      </c>
      <c r="B37" s="382" t="s">
        <v>28</v>
      </c>
      <c r="C37" s="405"/>
      <c r="D37" s="75" t="s">
        <v>13</v>
      </c>
      <c r="E37" s="75" t="s">
        <v>0</v>
      </c>
      <c r="F37" s="72" t="s">
        <v>14</v>
      </c>
      <c r="G37" s="73" t="s">
        <v>15</v>
      </c>
      <c r="H37" s="396" t="s">
        <v>23</v>
      </c>
      <c r="I37" s="72" t="s">
        <v>14</v>
      </c>
      <c r="J37" s="73" t="s">
        <v>15</v>
      </c>
      <c r="K37" s="396" t="s">
        <v>23</v>
      </c>
      <c r="L37" s="72" t="s">
        <v>14</v>
      </c>
      <c r="M37" s="73" t="s">
        <v>15</v>
      </c>
      <c r="N37" s="396" t="s">
        <v>23</v>
      </c>
      <c r="O37" s="72" t="s">
        <v>14</v>
      </c>
      <c r="P37" s="73" t="s">
        <v>15</v>
      </c>
      <c r="Q37" s="396" t="s">
        <v>23</v>
      </c>
      <c r="R37" s="72" t="s">
        <v>14</v>
      </c>
      <c r="S37" s="73" t="s">
        <v>15</v>
      </c>
      <c r="T37" s="396" t="s">
        <v>23</v>
      </c>
      <c r="U37" s="21" t="s">
        <v>6</v>
      </c>
      <c r="V37" s="118" t="s">
        <v>6</v>
      </c>
    </row>
    <row r="38" spans="1:22" s="6" customFormat="1" ht="13.9" thickBot="1" x14ac:dyDescent="0.4">
      <c r="A38" s="385"/>
      <c r="B38" s="383"/>
      <c r="C38" s="406"/>
      <c r="D38" s="76" t="s">
        <v>16</v>
      </c>
      <c r="E38" s="77"/>
      <c r="F38" s="74" t="s">
        <v>17</v>
      </c>
      <c r="G38" s="74" t="s">
        <v>18</v>
      </c>
      <c r="H38" s="397"/>
      <c r="I38" s="74" t="s">
        <v>17</v>
      </c>
      <c r="J38" s="74" t="s">
        <v>18</v>
      </c>
      <c r="K38" s="397"/>
      <c r="L38" s="74" t="s">
        <v>17</v>
      </c>
      <c r="M38" s="74" t="s">
        <v>18</v>
      </c>
      <c r="N38" s="397"/>
      <c r="O38" s="74" t="s">
        <v>17</v>
      </c>
      <c r="P38" s="74" t="s">
        <v>18</v>
      </c>
      <c r="Q38" s="397"/>
      <c r="R38" s="74" t="s">
        <v>17</v>
      </c>
      <c r="S38" s="74" t="s">
        <v>18</v>
      </c>
      <c r="T38" s="397"/>
      <c r="U38" s="1" t="s">
        <v>21</v>
      </c>
      <c r="V38" s="119" t="s">
        <v>22</v>
      </c>
    </row>
    <row r="39" spans="1:22" x14ac:dyDescent="0.35">
      <c r="A39" s="38"/>
      <c r="B39" s="39"/>
      <c r="C39" s="26"/>
      <c r="D39" s="40"/>
      <c r="E39" s="146"/>
      <c r="F39" s="58"/>
      <c r="G39" s="59"/>
      <c r="H39" s="60"/>
      <c r="I39" s="58"/>
      <c r="J39" s="59"/>
      <c r="K39" s="60"/>
      <c r="L39" s="58"/>
      <c r="M39" s="59"/>
      <c r="N39" s="60"/>
      <c r="O39" s="58"/>
      <c r="P39" s="59"/>
      <c r="Q39" s="60"/>
      <c r="R39" s="58"/>
      <c r="S39" s="59"/>
      <c r="T39" s="60"/>
      <c r="U39" s="11"/>
      <c r="V39" s="120"/>
    </row>
    <row r="40" spans="1:22" ht="13.15" thickBot="1" x14ac:dyDescent="0.4">
      <c r="A40" s="41"/>
      <c r="B40" s="42"/>
      <c r="C40" s="27"/>
      <c r="D40" s="43"/>
      <c r="E40" s="30"/>
      <c r="F40" s="61"/>
      <c r="G40" s="62"/>
      <c r="H40" s="63"/>
      <c r="I40" s="61"/>
      <c r="J40" s="62"/>
      <c r="K40" s="63"/>
      <c r="L40" s="61"/>
      <c r="M40" s="62"/>
      <c r="N40" s="63"/>
      <c r="O40" s="61"/>
      <c r="P40" s="62"/>
      <c r="Q40" s="63"/>
      <c r="R40" s="61"/>
      <c r="S40" s="62"/>
      <c r="T40" s="63"/>
      <c r="U40" s="11"/>
      <c r="V40" s="120"/>
    </row>
    <row r="41" spans="1:22" s="6" customFormat="1" ht="15.75" customHeight="1" thickBot="1" x14ac:dyDescent="0.4">
      <c r="A41" s="41"/>
      <c r="B41" s="31" t="s">
        <v>29</v>
      </c>
      <c r="C41" s="32"/>
      <c r="D41" s="33"/>
      <c r="E41" s="34"/>
      <c r="F41" s="7"/>
      <c r="G41" s="7">
        <f>SUM(G39:G40)</f>
        <v>0</v>
      </c>
      <c r="H41" s="7"/>
      <c r="I41" s="7"/>
      <c r="J41" s="7">
        <f>SUM(J39:J40)</f>
        <v>0</v>
      </c>
      <c r="K41" s="7"/>
      <c r="L41" s="7"/>
      <c r="M41" s="7">
        <f>SUM(M39:M40)</f>
        <v>0</v>
      </c>
      <c r="N41" s="7"/>
      <c r="O41" s="7"/>
      <c r="P41" s="7">
        <f>SUM(P39:P40)</f>
        <v>0</v>
      </c>
      <c r="Q41" s="7"/>
      <c r="R41" s="7"/>
      <c r="S41" s="7">
        <f>SUM(S39:S40)</f>
        <v>0</v>
      </c>
      <c r="T41" s="67"/>
      <c r="U41" s="12"/>
      <c r="V41" s="122"/>
    </row>
    <row r="42" spans="1:22" ht="13.15" thickBot="1" x14ac:dyDescent="0.4">
      <c r="A42" s="35"/>
      <c r="B42" s="36"/>
      <c r="C42" s="25"/>
      <c r="D42" s="37"/>
      <c r="E42" s="145"/>
      <c r="F42" s="68"/>
      <c r="G42" s="69"/>
      <c r="H42" s="70"/>
      <c r="I42" s="68"/>
      <c r="J42" s="69"/>
      <c r="K42" s="70"/>
      <c r="L42" s="68"/>
      <c r="M42" s="69"/>
      <c r="N42" s="70"/>
      <c r="O42" s="68"/>
      <c r="P42" s="69"/>
      <c r="Q42" s="70"/>
      <c r="R42" s="68"/>
      <c r="S42" s="69"/>
      <c r="T42" s="70"/>
      <c r="U42" s="82"/>
      <c r="V42" s="83"/>
    </row>
    <row r="43" spans="1:22" ht="13.15" thickBot="1" x14ac:dyDescent="0.4">
      <c r="A43" s="131"/>
      <c r="B43" s="84"/>
      <c r="C43" s="85"/>
      <c r="D43" s="84"/>
      <c r="E43" s="123"/>
      <c r="F43" s="87"/>
      <c r="G43" s="88"/>
      <c r="H43" s="89"/>
      <c r="I43" s="87"/>
      <c r="J43" s="88"/>
      <c r="K43" s="89"/>
      <c r="L43" s="8"/>
      <c r="M43" s="10"/>
      <c r="N43" s="10"/>
      <c r="O43" s="87"/>
      <c r="P43" s="88"/>
      <c r="Q43" s="89"/>
      <c r="R43" s="8"/>
      <c r="S43" s="82"/>
      <c r="T43" s="124"/>
      <c r="U43" s="95"/>
      <c r="V43" s="110"/>
    </row>
    <row r="44" spans="1:22" ht="15.75" customHeight="1" thickBot="1" x14ac:dyDescent="0.4">
      <c r="A44" s="129"/>
      <c r="B44" s="125" t="s">
        <v>26</v>
      </c>
      <c r="C44" s="32"/>
      <c r="D44" s="33"/>
      <c r="E44" s="34"/>
      <c r="F44" s="7"/>
      <c r="G44" s="7"/>
      <c r="H44" s="7"/>
      <c r="I44" s="7"/>
      <c r="J44" s="169">
        <f>J34+J13+J41</f>
        <v>566200</v>
      </c>
      <c r="K44" s="7"/>
      <c r="L44" s="7"/>
      <c r="M44" s="169">
        <f>M34+M13+M41</f>
        <v>713740</v>
      </c>
      <c r="N44" s="7"/>
      <c r="O44" s="7"/>
      <c r="P44" s="7"/>
      <c r="Q44" s="7"/>
      <c r="R44" s="7"/>
      <c r="S44" s="169">
        <f>S34+S13+S41</f>
        <v>413150</v>
      </c>
      <c r="T44" s="67"/>
      <c r="U44" s="12"/>
      <c r="V44" s="180">
        <f>MIN(J44,M44,S44)</f>
        <v>413150</v>
      </c>
    </row>
    <row r="45" spans="1:22" ht="13.15" thickBot="1" x14ac:dyDescent="0.4">
      <c r="A45" s="130"/>
      <c r="B45" s="36"/>
      <c r="C45" s="25"/>
      <c r="D45" s="37"/>
      <c r="E45" s="37"/>
      <c r="F45" s="68"/>
      <c r="G45" s="69"/>
      <c r="H45" s="70"/>
      <c r="I45" s="68"/>
      <c r="J45" s="69"/>
      <c r="K45" s="70"/>
      <c r="L45" s="68"/>
      <c r="M45" s="69"/>
      <c r="N45" s="70"/>
      <c r="O45" s="68"/>
      <c r="P45" s="69"/>
      <c r="Q45" s="70"/>
      <c r="R45" s="68"/>
      <c r="S45" s="69"/>
      <c r="T45" s="70"/>
      <c r="U45" s="82"/>
      <c r="V45" s="83"/>
    </row>
    <row r="46" spans="1:22" ht="13.15" thickBot="1" x14ac:dyDescent="0.4">
      <c r="A46" s="22"/>
      <c r="B46" s="22"/>
      <c r="C46" s="44"/>
      <c r="D46" s="22"/>
      <c r="E46" s="45"/>
      <c r="F46" s="90"/>
      <c r="G46" s="91"/>
      <c r="H46" s="92"/>
      <c r="I46" s="8"/>
      <c r="J46" s="10"/>
      <c r="K46" s="10"/>
      <c r="L46" s="90"/>
      <c r="M46" s="91"/>
      <c r="N46" s="92"/>
      <c r="O46" s="8"/>
      <c r="P46" s="10"/>
      <c r="Q46" s="10"/>
      <c r="R46" s="90"/>
      <c r="S46" s="105"/>
      <c r="T46" s="106"/>
    </row>
    <row r="47" spans="1:22" s="6" customFormat="1" ht="13.15" thickBot="1" x14ac:dyDescent="0.4">
      <c r="A47" s="46"/>
      <c r="B47" s="169">
        <f>+V44</f>
        <v>413150</v>
      </c>
      <c r="C47" s="47" t="s">
        <v>7</v>
      </c>
      <c r="D47" s="46"/>
      <c r="E47" s="47"/>
      <c r="F47" s="126" t="s">
        <v>49</v>
      </c>
      <c r="G47" s="93"/>
      <c r="H47" s="94"/>
      <c r="I47" s="171">
        <f>+J44/$B$47</f>
        <v>1.3704465690427206</v>
      </c>
      <c r="J47" s="18"/>
      <c r="K47" s="18"/>
      <c r="L47" s="170">
        <f>+M44/$B$47</f>
        <v>1.7275565775142201</v>
      </c>
      <c r="M47" s="93"/>
      <c r="N47" s="94"/>
      <c r="O47" s="126" t="s">
        <v>49</v>
      </c>
      <c r="P47" s="18"/>
      <c r="Q47" s="18"/>
      <c r="R47" s="170">
        <f>+S44/$B$47</f>
        <v>1</v>
      </c>
      <c r="S47" s="116"/>
      <c r="T47" s="117"/>
    </row>
    <row r="48" spans="1:22" ht="13.15" thickBot="1" x14ac:dyDescent="0.4">
      <c r="A48" s="22"/>
      <c r="B48" s="22"/>
      <c r="C48" s="44"/>
      <c r="D48" s="22"/>
      <c r="E48" s="44"/>
      <c r="F48" s="95"/>
      <c r="G48" s="96"/>
      <c r="H48" s="97"/>
      <c r="I48" s="2"/>
      <c r="J48" s="9"/>
      <c r="K48" s="9"/>
      <c r="L48" s="95"/>
      <c r="M48" s="96"/>
      <c r="N48" s="97"/>
      <c r="O48" s="2"/>
      <c r="P48" s="9"/>
      <c r="Q48" s="9"/>
      <c r="R48" s="95"/>
      <c r="S48" s="109"/>
      <c r="T48" s="110"/>
    </row>
    <row r="49" spans="1:22" ht="13.15" thickBot="1" x14ac:dyDescent="0.4">
      <c r="C49" s="44"/>
      <c r="D49" s="47" t="s">
        <v>19</v>
      </c>
      <c r="E49" s="47"/>
      <c r="F49" s="126" t="s">
        <v>49</v>
      </c>
      <c r="G49" s="100"/>
      <c r="H49" s="101"/>
      <c r="I49" s="102">
        <f>RANK(J44,$G$44:$S$44,1)</f>
        <v>2</v>
      </c>
      <c r="J49" s="17"/>
      <c r="K49" s="17"/>
      <c r="L49" s="19">
        <f>RANK(M44,$G$44:$S$44,1)</f>
        <v>3</v>
      </c>
      <c r="M49" s="98"/>
      <c r="N49" s="99"/>
      <c r="O49" s="126" t="s">
        <v>49</v>
      </c>
      <c r="P49" s="17"/>
      <c r="Q49" s="17"/>
      <c r="R49" s="19">
        <f>RANK(S44,$G$44:$S$44,1)</f>
        <v>1</v>
      </c>
      <c r="S49" s="113"/>
      <c r="T49" s="20"/>
    </row>
    <row r="50" spans="1:22" x14ac:dyDescent="0.35">
      <c r="A50" s="103" t="s">
        <v>1</v>
      </c>
      <c r="B50" s="84"/>
      <c r="C50" s="85"/>
      <c r="D50" s="84"/>
      <c r="E50" s="85"/>
      <c r="F50" s="104"/>
      <c r="G50" s="105"/>
      <c r="H50" s="105"/>
      <c r="I50" s="104"/>
      <c r="J50" s="105"/>
      <c r="K50" s="105"/>
      <c r="L50" s="104"/>
      <c r="M50" s="105"/>
      <c r="N50" s="105"/>
      <c r="O50" s="104"/>
      <c r="P50" s="105"/>
      <c r="Q50" s="105"/>
      <c r="R50" s="104"/>
      <c r="S50" s="105"/>
      <c r="T50" s="105"/>
      <c r="U50" s="105"/>
      <c r="V50" s="106"/>
    </row>
    <row r="51" spans="1:22" x14ac:dyDescent="0.35">
      <c r="A51" s="127">
        <v>1</v>
      </c>
      <c r="B51" s="107"/>
      <c r="C51" s="108"/>
      <c r="D51" s="107"/>
      <c r="E51" s="108"/>
      <c r="F51" s="96"/>
      <c r="G51" s="109"/>
      <c r="H51" s="109"/>
      <c r="I51" s="96"/>
      <c r="J51" s="109"/>
      <c r="K51" s="109"/>
      <c r="L51" s="96"/>
      <c r="M51" s="109"/>
      <c r="N51" s="109"/>
      <c r="O51" s="96"/>
      <c r="P51" s="109"/>
      <c r="Q51" s="109"/>
      <c r="R51" s="96"/>
      <c r="S51" s="109"/>
      <c r="T51" s="109"/>
      <c r="U51" s="109"/>
      <c r="V51" s="110"/>
    </row>
    <row r="52" spans="1:22" x14ac:dyDescent="0.35">
      <c r="A52" s="127">
        <v>2</v>
      </c>
      <c r="B52" s="107"/>
      <c r="C52" s="111"/>
      <c r="D52" s="109"/>
      <c r="E52" s="111"/>
      <c r="F52" s="96"/>
      <c r="G52" s="109"/>
      <c r="H52" s="109"/>
      <c r="I52" s="96"/>
      <c r="J52" s="109"/>
      <c r="K52" s="109"/>
      <c r="L52" s="96"/>
      <c r="M52" s="109"/>
      <c r="N52" s="109"/>
      <c r="O52" s="96"/>
      <c r="P52" s="109"/>
      <c r="Q52" s="109"/>
      <c r="R52" s="96"/>
      <c r="S52" s="109"/>
      <c r="T52" s="109"/>
      <c r="U52" s="109"/>
      <c r="V52" s="110"/>
    </row>
    <row r="53" spans="1:22" x14ac:dyDescent="0.35">
      <c r="A53" s="128">
        <v>3</v>
      </c>
      <c r="B53" s="109"/>
      <c r="C53" s="111"/>
      <c r="D53" s="109"/>
      <c r="E53" s="111"/>
      <c r="F53" s="96"/>
      <c r="G53" s="109"/>
      <c r="H53" s="109"/>
      <c r="I53" s="96"/>
      <c r="J53" s="109"/>
      <c r="K53" s="109"/>
      <c r="L53" s="96"/>
      <c r="M53" s="109"/>
      <c r="N53" s="109"/>
      <c r="O53" s="96"/>
      <c r="P53" s="109"/>
      <c r="Q53" s="109"/>
      <c r="R53" s="96"/>
      <c r="S53" s="109"/>
      <c r="T53" s="109"/>
      <c r="U53" s="109"/>
      <c r="V53" s="110"/>
    </row>
    <row r="54" spans="1:22" x14ac:dyDescent="0.35">
      <c r="A54" s="128">
        <v>4</v>
      </c>
      <c r="B54" s="109"/>
      <c r="C54" s="111"/>
      <c r="D54" s="109"/>
      <c r="E54" s="111"/>
      <c r="F54" s="96"/>
      <c r="G54" s="109"/>
      <c r="H54" s="109"/>
      <c r="I54" s="96"/>
      <c r="J54" s="109"/>
      <c r="K54" s="109"/>
      <c r="L54" s="96"/>
      <c r="M54" s="109"/>
      <c r="N54" s="109"/>
      <c r="O54" s="96"/>
      <c r="P54" s="109"/>
      <c r="Q54" s="109"/>
      <c r="R54" s="96"/>
      <c r="S54" s="109"/>
      <c r="T54" s="109"/>
      <c r="U54" s="109"/>
      <c r="V54" s="110"/>
    </row>
    <row r="55" spans="1:22" x14ac:dyDescent="0.35">
      <c r="A55" s="128">
        <v>5</v>
      </c>
      <c r="B55" s="109"/>
      <c r="C55" s="111"/>
      <c r="D55" s="109"/>
      <c r="E55" s="111"/>
      <c r="F55" s="96"/>
      <c r="G55" s="109"/>
      <c r="H55" s="109"/>
      <c r="I55" s="96"/>
      <c r="J55" s="109"/>
      <c r="K55" s="109"/>
      <c r="L55" s="96"/>
      <c r="M55" s="109"/>
      <c r="N55" s="109"/>
      <c r="O55" s="96"/>
      <c r="P55" s="109"/>
      <c r="Q55" s="109"/>
      <c r="R55" s="96"/>
      <c r="S55" s="109"/>
      <c r="T55" s="109"/>
      <c r="U55" s="109"/>
      <c r="V55" s="110"/>
    </row>
    <row r="56" spans="1:22" ht="13.15" thickBot="1" x14ac:dyDescent="0.4">
      <c r="A56" s="112"/>
      <c r="B56" s="113"/>
      <c r="C56" s="114"/>
      <c r="D56" s="113"/>
      <c r="E56" s="114"/>
      <c r="F56" s="115"/>
      <c r="G56" s="113"/>
      <c r="H56" s="113"/>
      <c r="I56" s="115"/>
      <c r="J56" s="113"/>
      <c r="K56" s="113"/>
      <c r="L56" s="115"/>
      <c r="M56" s="113"/>
      <c r="N56" s="113"/>
      <c r="O56" s="115"/>
      <c r="P56" s="113"/>
      <c r="Q56" s="113"/>
      <c r="R56" s="115"/>
      <c r="S56" s="113"/>
      <c r="T56" s="113"/>
      <c r="U56" s="113"/>
      <c r="V56" s="20"/>
    </row>
  </sheetData>
  <mergeCells count="44">
    <mergeCell ref="R1:S1"/>
    <mergeCell ref="A5:A6"/>
    <mergeCell ref="B5:B6"/>
    <mergeCell ref="C5:C6"/>
    <mergeCell ref="D2:E2"/>
    <mergeCell ref="K5:K6"/>
    <mergeCell ref="H5:H6"/>
    <mergeCell ref="N5:N6"/>
    <mergeCell ref="F1:H1"/>
    <mergeCell ref="I1:K1"/>
    <mergeCell ref="L1:N1"/>
    <mergeCell ref="O1:Q1"/>
    <mergeCell ref="F2:H3"/>
    <mergeCell ref="N37:N38"/>
    <mergeCell ref="Q37:Q38"/>
    <mergeCell ref="T37:T38"/>
    <mergeCell ref="A27:A28"/>
    <mergeCell ref="B27:B28"/>
    <mergeCell ref="C27:C28"/>
    <mergeCell ref="A37:A38"/>
    <mergeCell ref="B37:B38"/>
    <mergeCell ref="C37:C38"/>
    <mergeCell ref="H37:H38"/>
    <mergeCell ref="H27:H28"/>
    <mergeCell ref="K27:K28"/>
    <mergeCell ref="N27:N28"/>
    <mergeCell ref="Q27:Q28"/>
    <mergeCell ref="T27:T28"/>
    <mergeCell ref="A15:A16"/>
    <mergeCell ref="B15:B16"/>
    <mergeCell ref="C15:C16"/>
    <mergeCell ref="H15:H16"/>
    <mergeCell ref="K37:K38"/>
    <mergeCell ref="K15:K16"/>
    <mergeCell ref="N15:N16"/>
    <mergeCell ref="Q15:Q16"/>
    <mergeCell ref="T15:T16"/>
    <mergeCell ref="I2:K3"/>
    <mergeCell ref="R2:S3"/>
    <mergeCell ref="R4:S4"/>
    <mergeCell ref="L2:N3"/>
    <mergeCell ref="Q5:Q6"/>
    <mergeCell ref="T5:T6"/>
    <mergeCell ref="O2:Q3"/>
  </mergeCells>
  <conditionalFormatting sqref="R49 L49 I49 F13 H13:T13">
    <cfRule type="cellIs" dxfId="119" priority="1013" operator="equal">
      <formula>$U13</formula>
    </cfRule>
    <cfRule type="cellIs" dxfId="118" priority="1014" operator="equal">
      <formula>#REF!</formula>
    </cfRule>
  </conditionalFormatting>
  <conditionalFormatting sqref="R44">
    <cfRule type="cellIs" dxfId="117" priority="136" operator="equal">
      <formula>$U44</formula>
    </cfRule>
    <cfRule type="cellIs" dxfId="116" priority="137" operator="equal">
      <formula>#REF!</formula>
    </cfRule>
  </conditionalFormatting>
  <conditionalFormatting sqref="T44">
    <cfRule type="cellIs" dxfId="115" priority="134" operator="equal">
      <formula>$U44</formula>
    </cfRule>
    <cfRule type="cellIs" dxfId="114" priority="135" operator="equal">
      <formula>#REF!</formula>
    </cfRule>
  </conditionalFormatting>
  <conditionalFormatting sqref="O44">
    <cfRule type="cellIs" dxfId="113" priority="132" operator="equal">
      <formula>$U44</formula>
    </cfRule>
    <cfRule type="cellIs" dxfId="112" priority="133" operator="equal">
      <formula>#REF!</formula>
    </cfRule>
  </conditionalFormatting>
  <conditionalFormatting sqref="Q44">
    <cfRule type="cellIs" dxfId="111" priority="130" operator="equal">
      <formula>$U44</formula>
    </cfRule>
    <cfRule type="cellIs" dxfId="110" priority="131" operator="equal">
      <formula>#REF!</formula>
    </cfRule>
  </conditionalFormatting>
  <conditionalFormatting sqref="L44">
    <cfRule type="cellIs" dxfId="109" priority="128" operator="equal">
      <formula>$U44</formula>
    </cfRule>
    <cfRule type="cellIs" dxfId="108" priority="129" operator="equal">
      <formula>#REF!</formula>
    </cfRule>
  </conditionalFormatting>
  <conditionalFormatting sqref="N44">
    <cfRule type="cellIs" dxfId="107" priority="126" operator="equal">
      <formula>$U44</formula>
    </cfRule>
    <cfRule type="cellIs" dxfId="106" priority="127" operator="equal">
      <formula>#REF!</formula>
    </cfRule>
  </conditionalFormatting>
  <conditionalFormatting sqref="R34">
    <cfRule type="cellIs" dxfId="105" priority="232" operator="equal">
      <formula>$U34</formula>
    </cfRule>
    <cfRule type="cellIs" dxfId="104" priority="233" operator="equal">
      <formula>#REF!</formula>
    </cfRule>
  </conditionalFormatting>
  <conditionalFormatting sqref="T34">
    <cfRule type="cellIs" dxfId="103" priority="230" operator="equal">
      <formula>$U34</formula>
    </cfRule>
    <cfRule type="cellIs" dxfId="102" priority="231" operator="equal">
      <formula>#REF!</formula>
    </cfRule>
  </conditionalFormatting>
  <conditionalFormatting sqref="O34">
    <cfRule type="cellIs" dxfId="101" priority="228" operator="equal">
      <formula>$U34</formula>
    </cfRule>
    <cfRule type="cellIs" dxfId="100" priority="229" operator="equal">
      <formula>#REF!</formula>
    </cfRule>
  </conditionalFormatting>
  <conditionalFormatting sqref="Q34">
    <cfRule type="cellIs" dxfId="99" priority="226" operator="equal">
      <formula>$U34</formula>
    </cfRule>
    <cfRule type="cellIs" dxfId="98" priority="227" operator="equal">
      <formula>#REF!</formula>
    </cfRule>
  </conditionalFormatting>
  <conditionalFormatting sqref="L34">
    <cfRule type="cellIs" dxfId="97" priority="224" operator="equal">
      <formula>$U34</formula>
    </cfRule>
    <cfRule type="cellIs" dxfId="96" priority="225" operator="equal">
      <formula>#REF!</formula>
    </cfRule>
  </conditionalFormatting>
  <conditionalFormatting sqref="N34">
    <cfRule type="cellIs" dxfId="95" priority="222" operator="equal">
      <formula>$U34</formula>
    </cfRule>
    <cfRule type="cellIs" dxfId="94" priority="223" operator="equal">
      <formula>#REF!</formula>
    </cfRule>
  </conditionalFormatting>
  <conditionalFormatting sqref="I34">
    <cfRule type="cellIs" dxfId="93" priority="220" operator="equal">
      <formula>$U34</formula>
    </cfRule>
    <cfRule type="cellIs" dxfId="92" priority="221" operator="equal">
      <formula>#REF!</formula>
    </cfRule>
  </conditionalFormatting>
  <conditionalFormatting sqref="K34">
    <cfRule type="cellIs" dxfId="91" priority="218" operator="equal">
      <formula>$U34</formula>
    </cfRule>
    <cfRule type="cellIs" dxfId="90" priority="219" operator="equal">
      <formula>#REF!</formula>
    </cfRule>
  </conditionalFormatting>
  <conditionalFormatting sqref="F34">
    <cfRule type="cellIs" dxfId="89" priority="216" operator="equal">
      <formula>$U34</formula>
    </cfRule>
    <cfRule type="cellIs" dxfId="88" priority="217" operator="equal">
      <formula>#REF!</formula>
    </cfRule>
  </conditionalFormatting>
  <conditionalFormatting sqref="G34:H34">
    <cfRule type="cellIs" dxfId="87" priority="214" operator="equal">
      <formula>$U34</formula>
    </cfRule>
    <cfRule type="cellIs" dxfId="86" priority="215" operator="equal">
      <formula>#REF!</formula>
    </cfRule>
  </conditionalFormatting>
  <conditionalFormatting sqref="I44">
    <cfRule type="cellIs" dxfId="85" priority="124" operator="equal">
      <formula>$U44</formula>
    </cfRule>
    <cfRule type="cellIs" dxfId="84" priority="125" operator="equal">
      <formula>#REF!</formula>
    </cfRule>
  </conditionalFormatting>
  <conditionalFormatting sqref="K44">
    <cfRule type="cellIs" dxfId="83" priority="122" operator="equal">
      <formula>$U44</formula>
    </cfRule>
    <cfRule type="cellIs" dxfId="82" priority="123" operator="equal">
      <formula>#REF!</formula>
    </cfRule>
  </conditionalFormatting>
  <conditionalFormatting sqref="F44">
    <cfRule type="cellIs" dxfId="81" priority="120" operator="equal">
      <formula>$U44</formula>
    </cfRule>
    <cfRule type="cellIs" dxfId="80" priority="121" operator="equal">
      <formula>#REF!</formula>
    </cfRule>
  </conditionalFormatting>
  <conditionalFormatting sqref="H44">
    <cfRule type="cellIs" dxfId="79" priority="118" operator="equal">
      <formula>$U44</formula>
    </cfRule>
    <cfRule type="cellIs" dxfId="78" priority="119" operator="equal">
      <formula>#REF!</formula>
    </cfRule>
  </conditionalFormatting>
  <conditionalFormatting sqref="G44">
    <cfRule type="cellIs" dxfId="77" priority="112" operator="equal">
      <formula>$U44</formula>
    </cfRule>
    <cfRule type="cellIs" dxfId="76" priority="113" operator="equal">
      <formula>#REF!</formula>
    </cfRule>
  </conditionalFormatting>
  <conditionalFormatting sqref="J34">
    <cfRule type="cellIs" dxfId="75" priority="98" operator="equal">
      <formula>$U34</formula>
    </cfRule>
    <cfRule type="cellIs" dxfId="74" priority="99" operator="equal">
      <formula>#REF!</formula>
    </cfRule>
  </conditionalFormatting>
  <conditionalFormatting sqref="M34">
    <cfRule type="cellIs" dxfId="73" priority="96" operator="equal">
      <formula>$U34</formula>
    </cfRule>
    <cfRule type="cellIs" dxfId="72" priority="97" operator="equal">
      <formula>#REF!</formula>
    </cfRule>
  </conditionalFormatting>
  <conditionalFormatting sqref="P34">
    <cfRule type="cellIs" dxfId="71" priority="94" operator="equal">
      <formula>$U34</formula>
    </cfRule>
    <cfRule type="cellIs" dxfId="70" priority="95" operator="equal">
      <formula>#REF!</formula>
    </cfRule>
  </conditionalFormatting>
  <conditionalFormatting sqref="S34">
    <cfRule type="cellIs" dxfId="69" priority="90" operator="equal">
      <formula>$U34</formula>
    </cfRule>
    <cfRule type="cellIs" dxfId="68" priority="91" operator="equal">
      <formula>#REF!</formula>
    </cfRule>
  </conditionalFormatting>
  <conditionalFormatting sqref="R41">
    <cfRule type="cellIs" dxfId="67" priority="88" operator="equal">
      <formula>$U41</formula>
    </cfRule>
    <cfRule type="cellIs" dxfId="66" priority="89" operator="equal">
      <formula>#REF!</formula>
    </cfRule>
  </conditionalFormatting>
  <conditionalFormatting sqref="T41">
    <cfRule type="cellIs" dxfId="65" priority="86" operator="equal">
      <formula>$U41</formula>
    </cfRule>
    <cfRule type="cellIs" dxfId="64" priority="87" operator="equal">
      <formula>#REF!</formula>
    </cfRule>
  </conditionalFormatting>
  <conditionalFormatting sqref="O41">
    <cfRule type="cellIs" dxfId="63" priority="84" operator="equal">
      <formula>$U41</formula>
    </cfRule>
    <cfRule type="cellIs" dxfId="62" priority="85" operator="equal">
      <formula>#REF!</formula>
    </cfRule>
  </conditionalFormatting>
  <conditionalFormatting sqref="Q41">
    <cfRule type="cellIs" dxfId="61" priority="82" operator="equal">
      <formula>$U41</formula>
    </cfRule>
    <cfRule type="cellIs" dxfId="60" priority="83" operator="equal">
      <formula>#REF!</formula>
    </cfRule>
  </conditionalFormatting>
  <conditionalFormatting sqref="L41">
    <cfRule type="cellIs" dxfId="59" priority="80" operator="equal">
      <formula>$U41</formula>
    </cfRule>
    <cfRule type="cellIs" dxfId="58" priority="81" operator="equal">
      <formula>#REF!</formula>
    </cfRule>
  </conditionalFormatting>
  <conditionalFormatting sqref="N41">
    <cfRule type="cellIs" dxfId="57" priority="78" operator="equal">
      <formula>$U41</formula>
    </cfRule>
    <cfRule type="cellIs" dxfId="56" priority="79" operator="equal">
      <formula>#REF!</formula>
    </cfRule>
  </conditionalFormatting>
  <conditionalFormatting sqref="I41">
    <cfRule type="cellIs" dxfId="55" priority="76" operator="equal">
      <formula>$U41</formula>
    </cfRule>
    <cfRule type="cellIs" dxfId="54" priority="77" operator="equal">
      <formula>#REF!</formula>
    </cfRule>
  </conditionalFormatting>
  <conditionalFormatting sqref="K41">
    <cfRule type="cellIs" dxfId="53" priority="74" operator="equal">
      <formula>$U41</formula>
    </cfRule>
    <cfRule type="cellIs" dxfId="52" priority="75" operator="equal">
      <formula>#REF!</formula>
    </cfRule>
  </conditionalFormatting>
  <conditionalFormatting sqref="F41">
    <cfRule type="cellIs" dxfId="51" priority="72" operator="equal">
      <formula>$U41</formula>
    </cfRule>
    <cfRule type="cellIs" dxfId="50" priority="73" operator="equal">
      <formula>#REF!</formula>
    </cfRule>
  </conditionalFormatting>
  <conditionalFormatting sqref="G41:H41">
    <cfRule type="cellIs" dxfId="49" priority="70" operator="equal">
      <formula>$U41</formula>
    </cfRule>
    <cfRule type="cellIs" dxfId="48" priority="71" operator="equal">
      <formula>#REF!</formula>
    </cfRule>
  </conditionalFormatting>
  <conditionalFormatting sqref="J41">
    <cfRule type="cellIs" dxfId="47" priority="62" operator="equal">
      <formula>$U41</formula>
    </cfRule>
    <cfRule type="cellIs" dxfId="46" priority="63" operator="equal">
      <formula>#REF!</formula>
    </cfRule>
  </conditionalFormatting>
  <conditionalFormatting sqref="M41">
    <cfRule type="cellIs" dxfId="45" priority="60" operator="equal">
      <formula>$U41</formula>
    </cfRule>
    <cfRule type="cellIs" dxfId="44" priority="61" operator="equal">
      <formula>#REF!</formula>
    </cfRule>
  </conditionalFormatting>
  <conditionalFormatting sqref="P41">
    <cfRule type="cellIs" dxfId="43" priority="58" operator="equal">
      <formula>$U41</formula>
    </cfRule>
    <cfRule type="cellIs" dxfId="42" priority="59" operator="equal">
      <formula>#REF!</formula>
    </cfRule>
  </conditionalFormatting>
  <conditionalFormatting sqref="S41">
    <cfRule type="cellIs" dxfId="41" priority="56" operator="equal">
      <formula>$U41</formula>
    </cfRule>
    <cfRule type="cellIs" dxfId="40" priority="57" operator="equal">
      <formula>#REF!</formula>
    </cfRule>
  </conditionalFormatting>
  <conditionalFormatting sqref="B44">
    <cfRule type="cellIs" dxfId="39" priority="54" operator="equal">
      <formula>$U44</formula>
    </cfRule>
    <cfRule type="cellIs" dxfId="38" priority="55" operator="equal">
      <formula>#REF!</formula>
    </cfRule>
  </conditionalFormatting>
  <conditionalFormatting sqref="J44">
    <cfRule type="cellIs" dxfId="37" priority="50" operator="equal">
      <formula>$U44</formula>
    </cfRule>
    <cfRule type="cellIs" dxfId="36" priority="51" operator="equal">
      <formula>#REF!</formula>
    </cfRule>
  </conditionalFormatting>
  <conditionalFormatting sqref="M44">
    <cfRule type="cellIs" dxfId="35" priority="48" operator="equal">
      <formula>$U44</formula>
    </cfRule>
    <cfRule type="cellIs" dxfId="34" priority="49" operator="equal">
      <formula>#REF!</formula>
    </cfRule>
  </conditionalFormatting>
  <conditionalFormatting sqref="P44">
    <cfRule type="cellIs" dxfId="33" priority="46" operator="equal">
      <formula>$U44</formula>
    </cfRule>
    <cfRule type="cellIs" dxfId="32" priority="47" operator="equal">
      <formula>#REF!</formula>
    </cfRule>
  </conditionalFormatting>
  <conditionalFormatting sqref="S44">
    <cfRule type="cellIs" dxfId="31" priority="44" operator="equal">
      <formula>$U44</formula>
    </cfRule>
    <cfRule type="cellIs" dxfId="30" priority="45" operator="equal">
      <formula>#REF!</formula>
    </cfRule>
  </conditionalFormatting>
  <conditionalFormatting sqref="R23">
    <cfRule type="cellIs" dxfId="29" priority="37" operator="equal">
      <formula>$U23</formula>
    </cfRule>
    <cfRule type="cellIs" dxfId="28" priority="38" operator="equal">
      <formula>#REF!</formula>
    </cfRule>
  </conditionalFormatting>
  <conditionalFormatting sqref="T23">
    <cfRule type="cellIs" dxfId="27" priority="35" operator="equal">
      <formula>$U23</formula>
    </cfRule>
    <cfRule type="cellIs" dxfId="26" priority="36" operator="equal">
      <formula>#REF!</formula>
    </cfRule>
  </conditionalFormatting>
  <conditionalFormatting sqref="O23">
    <cfRule type="cellIs" dxfId="25" priority="33" operator="equal">
      <formula>$U23</formula>
    </cfRule>
    <cfRule type="cellIs" dxfId="24" priority="34" operator="equal">
      <formula>#REF!</formula>
    </cfRule>
  </conditionalFormatting>
  <conditionalFormatting sqref="Q23">
    <cfRule type="cellIs" dxfId="23" priority="31" operator="equal">
      <formula>$U23</formula>
    </cfRule>
    <cfRule type="cellIs" dxfId="22" priority="32" operator="equal">
      <formula>#REF!</formula>
    </cfRule>
  </conditionalFormatting>
  <conditionalFormatting sqref="L23">
    <cfRule type="cellIs" dxfId="21" priority="29" operator="equal">
      <formula>$U23</formula>
    </cfRule>
    <cfRule type="cellIs" dxfId="20" priority="30" operator="equal">
      <formula>#REF!</formula>
    </cfRule>
  </conditionalFormatting>
  <conditionalFormatting sqref="N23">
    <cfRule type="cellIs" dxfId="19" priority="27" operator="equal">
      <formula>$U23</formula>
    </cfRule>
    <cfRule type="cellIs" dxfId="18" priority="28" operator="equal">
      <formula>#REF!</formula>
    </cfRule>
  </conditionalFormatting>
  <conditionalFormatting sqref="I23">
    <cfRule type="cellIs" dxfId="17" priority="25" operator="equal">
      <formula>$U23</formula>
    </cfRule>
    <cfRule type="cellIs" dxfId="16" priority="26" operator="equal">
      <formula>#REF!</formula>
    </cfRule>
  </conditionalFormatting>
  <conditionalFormatting sqref="K23">
    <cfRule type="cellIs" dxfId="15" priority="23" operator="equal">
      <formula>$U23</formula>
    </cfRule>
    <cfRule type="cellIs" dxfId="14" priority="24" operator="equal">
      <formula>#REF!</formula>
    </cfRule>
  </conditionalFormatting>
  <conditionalFormatting sqref="F23">
    <cfRule type="cellIs" dxfId="13" priority="21" operator="equal">
      <formula>$U23</formula>
    </cfRule>
    <cfRule type="cellIs" dxfId="12" priority="22" operator="equal">
      <formula>#REF!</formula>
    </cfRule>
  </conditionalFormatting>
  <conditionalFormatting sqref="G23:H23">
    <cfRule type="cellIs" dxfId="11" priority="19" operator="equal">
      <formula>$U23</formula>
    </cfRule>
    <cfRule type="cellIs" dxfId="10" priority="20" operator="equal">
      <formula>#REF!</formula>
    </cfRule>
  </conditionalFormatting>
  <conditionalFormatting sqref="P23">
    <cfRule type="cellIs" dxfId="9" priority="7" operator="equal">
      <formula>$U23</formula>
    </cfRule>
    <cfRule type="cellIs" dxfId="8" priority="8" operator="equal">
      <formula>#REF!</formula>
    </cfRule>
  </conditionalFormatting>
  <conditionalFormatting sqref="M23">
    <cfRule type="cellIs" dxfId="7" priority="9" operator="equal">
      <formula>$U23</formula>
    </cfRule>
    <cfRule type="cellIs" dxfId="6" priority="10" operator="equal">
      <formula>#REF!</formula>
    </cfRule>
  </conditionalFormatting>
  <conditionalFormatting sqref="S23">
    <cfRule type="cellIs" dxfId="5" priority="5" operator="equal">
      <formula>$U23</formula>
    </cfRule>
    <cfRule type="cellIs" dxfId="4" priority="6" operator="equal">
      <formula>#REF!</formula>
    </cfRule>
  </conditionalFormatting>
  <conditionalFormatting sqref="J23">
    <cfRule type="cellIs" dxfId="3" priority="3" operator="equal">
      <formula>$U23</formula>
    </cfRule>
    <cfRule type="cellIs" dxfId="2" priority="4" operator="equal">
      <formula>#REF!</formula>
    </cfRule>
  </conditionalFormatting>
  <conditionalFormatting sqref="G13">
    <cfRule type="cellIs" dxfId="1" priority="1" operator="equal">
      <formula>$U13</formula>
    </cfRule>
    <cfRule type="cellIs" dxfId="0" priority="2" operator="equal">
      <formula>#REF!</formula>
    </cfRule>
  </conditionalFormatting>
  <pageMargins left="0.23622047244094491" right="0.23622047244094491" top="1.0629921259842521" bottom="0.74803149606299213" header="0.31496062992125984" footer="0.31496062992125984"/>
  <pageSetup paperSize="8" scale="97" fitToHeight="0" orientation="landscape" r:id="rId1"/>
  <headerFooter>
    <oddHeader>&amp;C&amp;"Arial,Bold"&amp;16FORM 5 - TENDER ANALYSIS&amp;R&amp;G</oddHeader>
    <oddFooter>&amp;L&amp;"Arial,Regular"&amp;10&amp;K00-046Revision Date 22/10/2015&amp;C&amp;"Arial,Regular"&amp;10&amp;K00-045&amp;P of &amp;N&amp;R&amp;"Arial,Regular"&amp;K00-045&amp;F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Form 4</vt:lpstr>
      <vt:lpstr>040 Crash Cushion - Hire</vt:lpstr>
      <vt:lpstr>'040 Crash Cushion - Hire'!Print_Area</vt:lpstr>
      <vt:lpstr>'Form 4'!Print_Area</vt:lpstr>
      <vt:lpstr>'040 Crash Cushion - Hire'!Print_Titles</vt:lpstr>
      <vt:lpstr>'Form 4'!Print_Titles</vt:lpstr>
    </vt:vector>
  </TitlesOfParts>
  <Company>Thiess Pty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Form 5 - Tender Analysis</dc:title>
  <dc:creator>Byrne, Eoin</dc:creator>
  <cp:lastModifiedBy>Syed Danial Saleem</cp:lastModifiedBy>
  <cp:lastPrinted>2017-01-11T01:55:32Z</cp:lastPrinted>
  <dcterms:created xsi:type="dcterms:W3CDTF">2011-03-02T21:42:56Z</dcterms:created>
  <dcterms:modified xsi:type="dcterms:W3CDTF">2019-08-14T00:15:15Z</dcterms:modified>
  <cp:category>M4E-LSJ-00-000-FM-001-031</cp:category>
  <cp:contentStatus>26/10/2015</cp:contentStatus>
</cp:coreProperties>
</file>