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sabellechamberlain/Dropbox (InsideSherpa)/InsideSherpa team folder/Virtual internship partnerships/Large Corporates/John Holland/Content/Infrastructure/Question 1/Answers/"/>
    </mc:Choice>
  </mc:AlternateContent>
  <xr:revisionPtr revIDLastSave="0" documentId="8_{ECC28E65-9809-F44E-A5D3-87483E3680CE}" xr6:coauthVersionLast="45" xr6:coauthVersionMax="45" xr10:uidLastSave="{00000000-0000-0000-0000-000000000000}"/>
  <bookViews>
    <workbookView xWindow="9520" yWindow="460" windowWidth="15400" windowHeight="9540" activeTab="1" xr2:uid="{00000000-000D-0000-FFFF-FFFF00000000}"/>
  </bookViews>
  <sheets>
    <sheet name="Summary" sheetId="9" r:id="rId1"/>
    <sheet name="working" sheetId="7" r:id="rId2"/>
  </sheets>
  <externalReferences>
    <externalReference r:id="rId3"/>
  </externalReferences>
  <definedNames>
    <definedName name="Excel_BuiltIn_Print_Area_3">#REF!</definedName>
    <definedName name="Excel_BuiltIn_Print_Area_4">'[1]Rtn Channel &amp; Drop Str Reo TS'!#REF!</definedName>
    <definedName name="_xlnm.Print_Area" localSheetId="1">working!#REF!</definedName>
    <definedName name="_xlnm.Print_Titles" localSheetId="1">working!$8:$8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4" i="7" l="1"/>
  <c r="H74" i="7" s="1"/>
  <c r="G73" i="7"/>
  <c r="H73" i="7" s="1"/>
  <c r="H70" i="7"/>
  <c r="F69" i="7"/>
  <c r="H69" i="7" s="1"/>
  <c r="F68" i="7"/>
  <c r="H68" i="7" s="1"/>
  <c r="H67" i="7"/>
  <c r="F65" i="7"/>
  <c r="H65" i="7" s="1"/>
  <c r="F61" i="7"/>
  <c r="G57" i="7"/>
  <c r="E57" i="7"/>
  <c r="E56" i="7"/>
  <c r="G56" i="7"/>
  <c r="F41" i="7"/>
  <c r="E19" i="7"/>
  <c r="F34" i="7"/>
  <c r="E34" i="7"/>
  <c r="F19" i="7"/>
  <c r="F25" i="7"/>
  <c r="E25" i="7"/>
  <c r="G52" i="7"/>
  <c r="G53" i="7"/>
  <c r="E53" i="7"/>
  <c r="E52" i="7"/>
  <c r="H50" i="7"/>
  <c r="F49" i="7"/>
  <c r="H49" i="7" s="1"/>
  <c r="F48" i="7"/>
  <c r="H48" i="7" s="1"/>
  <c r="G47" i="7"/>
  <c r="F47" i="7"/>
  <c r="H57" i="7" l="1"/>
  <c r="H25" i="7"/>
  <c r="H26" i="7" s="1"/>
  <c r="H56" i="7"/>
  <c r="H58" i="7" s="1"/>
  <c r="H75" i="7"/>
  <c r="H76" i="7" s="1"/>
  <c r="H47" i="7"/>
  <c r="H51" i="7" s="1"/>
  <c r="H71" i="7"/>
  <c r="H53" i="7"/>
  <c r="H52" i="7"/>
  <c r="E62" i="7"/>
  <c r="H62" i="7" s="1"/>
  <c r="E61" i="7"/>
  <c r="H45" i="7"/>
  <c r="E42" i="7"/>
  <c r="H42" i="7" s="1"/>
  <c r="H55" i="7" l="1"/>
  <c r="F13" i="9" s="1"/>
  <c r="H61" i="7"/>
  <c r="H63" i="7" s="1"/>
  <c r="E41" i="7"/>
  <c r="H41" i="7" s="1"/>
  <c r="H43" i="7" s="1"/>
  <c r="E30" i="7"/>
  <c r="H30" i="7" s="1"/>
  <c r="F29" i="7"/>
  <c r="E29" i="7"/>
  <c r="E14" i="7"/>
  <c r="H14" i="7" s="1"/>
  <c r="F13" i="7"/>
  <c r="E13" i="7"/>
  <c r="H59" i="7" l="1"/>
  <c r="H78" i="7" s="1"/>
  <c r="F12" i="9"/>
  <c r="H34" i="7"/>
  <c r="H19" i="7"/>
  <c r="H29" i="7"/>
  <c r="H31" i="7" s="1"/>
  <c r="H13" i="7"/>
  <c r="H15" i="7" s="1"/>
  <c r="F6" i="9" s="1"/>
  <c r="F7" i="9" l="1"/>
  <c r="H20" i="7"/>
  <c r="H35" i="7"/>
  <c r="H36" i="7"/>
</calcChain>
</file>

<file path=xl/sharedStrings.xml><?xml version="1.0" encoding="utf-8"?>
<sst xmlns="http://schemas.openxmlformats.org/spreadsheetml/2006/main" count="90" uniqueCount="66">
  <si>
    <t>MEASUREMENT SHEET</t>
  </si>
  <si>
    <t>Project</t>
  </si>
  <si>
    <t>Structure</t>
  </si>
  <si>
    <t>Reference Drawing</t>
  </si>
  <si>
    <t>Item Description</t>
  </si>
  <si>
    <t>Unit</t>
  </si>
  <si>
    <t>Factor</t>
  </si>
  <si>
    <t>Length</t>
  </si>
  <si>
    <t>Width</t>
  </si>
  <si>
    <t>Qty</t>
  </si>
  <si>
    <t>Remarks</t>
  </si>
  <si>
    <t>Depth</t>
  </si>
  <si>
    <t>Item #</t>
  </si>
  <si>
    <t>m3</t>
  </si>
  <si>
    <t>Blinding</t>
  </si>
  <si>
    <t>Total Blinding</t>
  </si>
  <si>
    <t xml:space="preserve">Allow deduction of Piles - DN1.8m </t>
  </si>
  <si>
    <t>Pilecap  No1</t>
  </si>
  <si>
    <t>Total Pile cap 1 conc vol</t>
  </si>
  <si>
    <t>Total Pile cap 2, 3, and 4 conc vol</t>
  </si>
  <si>
    <t>Pile cap No 5</t>
  </si>
  <si>
    <t>Total Pile cap 5 conc vol</t>
  </si>
  <si>
    <t>Pile cap 2, 3 and 4 -</t>
  </si>
  <si>
    <t xml:space="preserve">Pile cap 1 - </t>
  </si>
  <si>
    <t>Pier 5 Pilecap -</t>
  </si>
  <si>
    <t>Total Pile caps conc vol</t>
  </si>
  <si>
    <t xml:space="preserve">Blinding </t>
  </si>
  <si>
    <t xml:space="preserve">Abutments </t>
  </si>
  <si>
    <t xml:space="preserve">Abutment A- </t>
  </si>
  <si>
    <t xml:space="preserve">Allow deduction of Piles - DN1.5m </t>
  </si>
  <si>
    <t xml:space="preserve">Total binding </t>
  </si>
  <si>
    <t xml:space="preserve">Abutment B- </t>
  </si>
  <si>
    <t>curtain wall</t>
  </si>
  <si>
    <t xml:space="preserve">Masking wall </t>
  </si>
  <si>
    <t>total masking wall</t>
  </si>
  <si>
    <t xml:space="preserve">Wing wall </t>
  </si>
  <si>
    <t xml:space="preserve">infill volume taken </t>
  </si>
  <si>
    <t xml:space="preserve">precast shell not taken </t>
  </si>
  <si>
    <t>allow deduction for square area</t>
  </si>
  <si>
    <t xml:space="preserve">Area 1 Base </t>
  </si>
  <si>
    <t xml:space="preserve">Allow deduction of square area </t>
  </si>
  <si>
    <t xml:space="preserve">Total curtain wall </t>
  </si>
  <si>
    <t>Wing wall</t>
  </si>
  <si>
    <t>Total wing wall</t>
  </si>
  <si>
    <t xml:space="preserve">note. Structural concrete= 40mpa -B2  </t>
  </si>
  <si>
    <r>
      <rPr>
        <i/>
        <u/>
        <sz val="11"/>
        <rFont val="Arial"/>
        <family val="2"/>
      </rPr>
      <t xml:space="preserve">note. Blinding mpa=20   </t>
    </r>
    <r>
      <rPr>
        <sz val="11"/>
        <rFont val="Arial"/>
        <family val="2"/>
      </rPr>
      <t xml:space="preserve">    </t>
    </r>
  </si>
  <si>
    <t xml:space="preserve">note. Structural concrete= 55mpa - C2 </t>
  </si>
  <si>
    <t>Pile cap No 2, 3, and 4</t>
  </si>
  <si>
    <t>total wing wall</t>
  </si>
  <si>
    <t>total curtain wall</t>
  </si>
  <si>
    <t xml:space="preserve">Pier Pile Caps </t>
  </si>
  <si>
    <t>allow 100mm off set each side</t>
  </si>
  <si>
    <t>note. Blinding/Mass Concrete 20MPa</t>
  </si>
  <si>
    <t>Structure Description</t>
  </si>
  <si>
    <t>Pilecaps - Blinding</t>
  </si>
  <si>
    <t>Pilecaps - Structural Concrete</t>
  </si>
  <si>
    <t>m³</t>
  </si>
  <si>
    <t>excluding precast shells</t>
  </si>
  <si>
    <t>Abutments - Blinding</t>
  </si>
  <si>
    <t>Abutments - Structural Concrete</t>
  </si>
  <si>
    <t>Total blinding</t>
  </si>
  <si>
    <t>Total Abutment B conc vol</t>
  </si>
  <si>
    <t>Total Abutment A conc vol</t>
  </si>
  <si>
    <t>New Bridge</t>
  </si>
  <si>
    <t>Pile caps, and Abutments</t>
  </si>
  <si>
    <t>Total Abutment concrete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</si>
</sst>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_-;\-* #,##0.00_-;_-* \-??_-;_-@_-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u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164" fontId="6" fillId="0" borderId="0" applyFont="0" applyFill="0" applyBorder="0" applyAlignment="0" applyProtection="0"/>
    <xf numFmtId="0" fontId="6" fillId="0" borderId="0"/>
    <xf numFmtId="0" fontId="8" fillId="0" borderId="0"/>
    <xf numFmtId="0" fontId="3" fillId="0" borderId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165" fontId="6" fillId="0" borderId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</cellStyleXfs>
  <cellXfs count="60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/>
    <xf numFmtId="0" fontId="10" fillId="0" borderId="0" xfId="5" applyNumberFormat="1" applyFont="1" applyFill="1" applyBorder="1" applyAlignment="1" applyProtection="1">
      <alignment wrapText="1"/>
    </xf>
    <xf numFmtId="0" fontId="10" fillId="0" borderId="0" xfId="5" applyNumberFormat="1" applyFont="1" applyFill="1" applyBorder="1" applyAlignment="1" applyProtection="1"/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2" xfId="0" applyFont="1" applyFill="1" applyBorder="1"/>
    <xf numFmtId="0" fontId="0" fillId="0" borderId="2" xfId="0" applyFill="1" applyBorder="1"/>
    <xf numFmtId="0" fontId="6" fillId="0" borderId="2" xfId="0" applyFont="1" applyFill="1" applyBorder="1"/>
    <xf numFmtId="2" fontId="0" fillId="0" borderId="2" xfId="0" applyNumberFormat="1" applyFill="1" applyBorder="1"/>
    <xf numFmtId="0" fontId="4" fillId="3" borderId="2" xfId="0" applyFont="1" applyFill="1" applyBorder="1"/>
    <xf numFmtId="2" fontId="0" fillId="2" borderId="2" xfId="0" applyNumberFormat="1" applyFill="1" applyBorder="1"/>
    <xf numFmtId="0" fontId="9" fillId="0" borderId="2" xfId="0" applyFont="1" applyFill="1" applyBorder="1"/>
    <xf numFmtId="0" fontId="0" fillId="0" borderId="2" xfId="0" applyBorder="1"/>
    <xf numFmtId="0" fontId="6" fillId="3" borderId="2" xfId="0" applyFont="1" applyFill="1" applyBorder="1"/>
    <xf numFmtId="0" fontId="4" fillId="0" borderId="2" xfId="0" applyFont="1" applyFill="1" applyBorder="1"/>
    <xf numFmtId="2" fontId="9" fillId="0" borderId="2" xfId="0" applyNumberFormat="1" applyFont="1" applyFill="1" applyBorder="1"/>
    <xf numFmtId="0" fontId="6" fillId="0" borderId="2" xfId="0" applyFont="1" applyBorder="1"/>
    <xf numFmtId="2" fontId="0" fillId="0" borderId="2" xfId="0" applyNumberFormat="1" applyBorder="1"/>
    <xf numFmtId="0" fontId="4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6" xfId="0" applyFill="1" applyBorder="1"/>
    <xf numFmtId="0" fontId="0" fillId="0" borderId="5" xfId="0" applyFill="1" applyBorder="1" applyAlignment="1">
      <alignment horizontal="left"/>
    </xf>
    <xf numFmtId="0" fontId="9" fillId="0" borderId="6" xfId="0" applyFont="1" applyFill="1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12" fillId="0" borderId="5" xfId="0" applyFont="1" applyFill="1" applyBorder="1"/>
    <xf numFmtId="0" fontId="0" fillId="0" borderId="7" xfId="0" applyBorder="1"/>
    <xf numFmtId="0" fontId="0" fillId="0" borderId="9" xfId="0" applyBorder="1"/>
    <xf numFmtId="2" fontId="4" fillId="0" borderId="2" xfId="0" applyNumberFormat="1" applyFont="1" applyFill="1" applyBorder="1"/>
    <xf numFmtId="0" fontId="6" fillId="0" borderId="5" xfId="0" applyFont="1" applyFill="1" applyBorder="1"/>
    <xf numFmtId="0" fontId="13" fillId="0" borderId="5" xfId="0" applyFont="1" applyFill="1" applyBorder="1"/>
    <xf numFmtId="0" fontId="6" fillId="0" borderId="5" xfId="0" applyFont="1" applyBorder="1"/>
    <xf numFmtId="0" fontId="4" fillId="0" borderId="5" xfId="0" applyFont="1" applyBorder="1"/>
    <xf numFmtId="0" fontId="9" fillId="0" borderId="5" xfId="0" applyFont="1" applyFill="1" applyBorder="1"/>
    <xf numFmtId="0" fontId="11" fillId="0" borderId="5" xfId="0" applyFont="1" applyFill="1" applyBorder="1"/>
    <xf numFmtId="0" fontId="4" fillId="0" borderId="5" xfId="0" applyFont="1" applyFill="1" applyBorder="1"/>
    <xf numFmtId="0" fontId="0" fillId="0" borderId="8" xfId="0" applyBorder="1"/>
    <xf numFmtId="0" fontId="14" fillId="0" borderId="2" xfId="0" applyFont="1" applyFill="1" applyBorder="1"/>
    <xf numFmtId="2" fontId="11" fillId="2" borderId="2" xfId="0" applyNumberFormat="1" applyFont="1" applyFill="1" applyBorder="1"/>
    <xf numFmtId="0" fontId="4" fillId="0" borderId="0" xfId="0" applyFont="1"/>
    <xf numFmtId="2" fontId="0" fillId="0" borderId="6" xfId="0" applyNumberFormat="1" applyFill="1" applyBorder="1"/>
    <xf numFmtId="2" fontId="0" fillId="0" borderId="0" xfId="0" applyNumberFormat="1"/>
    <xf numFmtId="2" fontId="6" fillId="0" borderId="2" xfId="0" applyNumberFormat="1" applyFont="1" applyBorder="1"/>
    <xf numFmtId="2" fontId="0" fillId="3" borderId="2" xfId="0" applyNumberFormat="1" applyFill="1" applyBorder="1"/>
    <xf numFmtId="2" fontId="0" fillId="0" borderId="2" xfId="0" applyNumberFormat="1" applyBorder="1" applyAlignment="1">
      <alignment horizontal="right"/>
    </xf>
    <xf numFmtId="2" fontId="6" fillId="0" borderId="2" xfId="0" applyNumberFormat="1" applyFont="1" applyFill="1" applyBorder="1"/>
    <xf numFmtId="0" fontId="11" fillId="3" borderId="5" xfId="0" applyFont="1" applyFill="1" applyBorder="1"/>
    <xf numFmtId="2" fontId="11" fillId="3" borderId="2" xfId="0" applyNumberFormat="1" applyFont="1" applyFill="1" applyBorder="1"/>
    <xf numFmtId="2" fontId="11" fillId="0" borderId="2" xfId="0" applyNumberFormat="1" applyFont="1" applyFill="1" applyBorder="1"/>
    <xf numFmtId="0" fontId="4" fillId="4" borderId="2" xfId="0" applyFont="1" applyFill="1" applyBorder="1"/>
    <xf numFmtId="0" fontId="6" fillId="4" borderId="2" xfId="0" applyFont="1" applyFill="1" applyBorder="1"/>
    <xf numFmtId="2" fontId="0" fillId="4" borderId="2" xfId="0" applyNumberFormat="1" applyFill="1" applyBorder="1"/>
    <xf numFmtId="2" fontId="4" fillId="2" borderId="2" xfId="0" applyNumberFormat="1" applyFont="1" applyFill="1" applyBorder="1"/>
    <xf numFmtId="2" fontId="6" fillId="2" borderId="2" xfId="0" applyNumberFormat="1" applyFont="1" applyFill="1" applyBorder="1"/>
    <xf numFmtId="0" fontId="11" fillId="4" borderId="10" xfId="0" applyFont="1" applyFill="1" applyBorder="1"/>
    <xf numFmtId="0" fontId="11" fillId="4" borderId="2" xfId="0" applyFont="1" applyFill="1" applyBorder="1"/>
    <xf numFmtId="0" fontId="5" fillId="0" borderId="0" xfId="0" applyFont="1" applyAlignment="1">
      <alignment horizontal="center"/>
    </xf>
  </cellXfs>
  <cellStyles count="13">
    <cellStyle name="Comma 2" xfId="1" xr:uid="{00000000-0005-0000-0000-000000000000}"/>
    <cellStyle name="Comma 2 2" xfId="8" xr:uid="{00000000-0005-0000-0000-000001000000}"/>
    <cellStyle name="Comma 3" xfId="7" xr:uid="{00000000-0005-0000-0000-000002000000}"/>
    <cellStyle name="Comma 4" xfId="9" xr:uid="{00000000-0005-0000-0000-000003000000}"/>
    <cellStyle name="Normal" xfId="0" builtinId="0"/>
    <cellStyle name="Normal 2" xfId="2" xr:uid="{00000000-0005-0000-0000-000005000000}"/>
    <cellStyle name="Normal 3" xfId="3" xr:uid="{00000000-0005-0000-0000-000006000000}"/>
    <cellStyle name="Normal 4" xfId="6" xr:uid="{00000000-0005-0000-0000-000007000000}"/>
    <cellStyle name="Normal 5" xfId="10" xr:uid="{00000000-0005-0000-0000-000008000000}"/>
    <cellStyle name="Normal 6" xfId="4" xr:uid="{00000000-0005-0000-0000-000009000000}"/>
    <cellStyle name="Normal 6 2" xfId="11" xr:uid="{00000000-0005-0000-0000-00000A000000}"/>
    <cellStyle name="Normal 7" xfId="5" xr:uid="{00000000-0005-0000-0000-00000B000000}"/>
    <cellStyle name="Normal 7 2" xfId="12" xr:uid="{00000000-0005-0000-0000-00000C000000}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:/Documents%20and%20Settings/tsaleem/My%20Documents/T.S/Koondrook%20to%20Perricoota%20Forest/Structures%20takeo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 Piles"/>
      <sheetName val="4x.Bullock Head Ck Erosion Ctrl"/>
      <sheetName val="6.Offtake regulator"/>
      <sheetName val="8. River rd bridge"/>
      <sheetName val="9.Swan lagoon upstream reg"/>
      <sheetName val="10.Swan lagoon downstream reg"/>
      <sheetName val="15.Thule ck regulator TS"/>
      <sheetName val="15.Thule ck reg Reo Lates"/>
      <sheetName val="13.Calf Ck regulator"/>
      <sheetName val="14.Cow Ck regulator"/>
      <sheetName val="Cow Ck Reo Wing TS"/>
      <sheetName val="Cow Ck Reo TS"/>
      <sheetName val="11.Runner A Regulator TS"/>
      <sheetName val="11.Runner A Reo RW Latest"/>
      <sheetName val="Runner A Regulator Reo TS"/>
      <sheetName val="Runner A Regulator Reo"/>
      <sheetName val="12.Barber Creek Regulator"/>
      <sheetName val="Barber Creek Reg TS"/>
      <sheetName val="12.Barber Creek Reg Reo TS"/>
      <sheetName val="18.Return chnl reg &amp; drop struc"/>
      <sheetName val="Rtn Channel &amp; Drop Str Reo T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CAA77-F3BA-430F-B63B-EC880F761993}">
  <dimension ref="D4:G13"/>
  <sheetViews>
    <sheetView topLeftCell="B1" workbookViewId="0">
      <selection activeCell="D19" sqref="D19"/>
    </sheetView>
  </sheetViews>
  <sheetFormatPr baseColWidth="10" defaultColWidth="8.83203125" defaultRowHeight="13" x14ac:dyDescent="0.15"/>
  <cols>
    <col min="4" max="4" width="32.83203125" customWidth="1"/>
    <col min="6" max="6" width="11" customWidth="1"/>
    <col min="7" max="7" width="26.33203125" customWidth="1"/>
  </cols>
  <sheetData>
    <row r="4" spans="4:7" x14ac:dyDescent="0.15">
      <c r="D4" s="42" t="s">
        <v>53</v>
      </c>
      <c r="E4" s="42" t="s">
        <v>5</v>
      </c>
      <c r="F4" s="42" t="s">
        <v>9</v>
      </c>
      <c r="G4" s="42" t="s">
        <v>10</v>
      </c>
    </row>
    <row r="6" spans="4:7" x14ac:dyDescent="0.15">
      <c r="D6" s="2" t="s">
        <v>54</v>
      </c>
      <c r="E6" s="2" t="s">
        <v>56</v>
      </c>
      <c r="F6" s="44">
        <f>working!H15+working!H31</f>
        <v>3.5760929851776808</v>
      </c>
    </row>
    <row r="7" spans="4:7" x14ac:dyDescent="0.15">
      <c r="D7" s="2" t="s">
        <v>55</v>
      </c>
      <c r="E7" s="2" t="s">
        <v>56</v>
      </c>
      <c r="F7" s="44">
        <f>working!H20+working!H26+working!H34</f>
        <v>548.72729649258872</v>
      </c>
      <c r="G7" s="2" t="s">
        <v>57</v>
      </c>
    </row>
    <row r="9" spans="4:7" x14ac:dyDescent="0.15">
      <c r="D9" s="2"/>
      <c r="E9" s="2"/>
      <c r="F9" s="44"/>
    </row>
    <row r="10" spans="4:7" x14ac:dyDescent="0.15">
      <c r="D10" s="2"/>
      <c r="E10" s="2"/>
      <c r="F10" s="44"/>
    </row>
    <row r="12" spans="4:7" x14ac:dyDescent="0.15">
      <c r="D12" s="2" t="s">
        <v>58</v>
      </c>
      <c r="E12" s="2" t="s">
        <v>56</v>
      </c>
      <c r="F12" s="44">
        <f>working!H43+working!H63</f>
        <v>9.2822843595600837</v>
      </c>
    </row>
    <row r="13" spans="4:7" x14ac:dyDescent="0.15">
      <c r="D13" s="2" t="s">
        <v>59</v>
      </c>
      <c r="E13" s="2" t="s">
        <v>56</v>
      </c>
      <c r="F13" s="44">
        <f>working!H45+working!H51+working!H55+working!H58+working!H65+working!H71+working!H75</f>
        <v>515.78423859999998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131"/>
  <sheetViews>
    <sheetView tabSelected="1" zoomScaleNormal="100" workbookViewId="0">
      <selection activeCell="H79" sqref="H79"/>
    </sheetView>
  </sheetViews>
  <sheetFormatPr baseColWidth="10" defaultColWidth="8.83203125" defaultRowHeight="13" x14ac:dyDescent="0.15"/>
  <cols>
    <col min="1" max="1" width="8.1640625" customWidth="1"/>
    <col min="2" max="2" width="41.33203125" customWidth="1"/>
    <col min="3" max="3" width="5.6640625" customWidth="1"/>
    <col min="4" max="4" width="7.33203125" customWidth="1"/>
    <col min="5" max="5" width="10.33203125" customWidth="1"/>
    <col min="7" max="7" width="11.33203125" bestFit="1" customWidth="1"/>
    <col min="8" max="8" width="12.33203125" customWidth="1"/>
    <col min="9" max="9" width="28" customWidth="1"/>
    <col min="13" max="13" width="11.6640625" customWidth="1"/>
    <col min="25" max="25" width="14.33203125" customWidth="1"/>
    <col min="27" max="27" width="10.83203125" customWidth="1"/>
  </cols>
  <sheetData>
    <row r="2" spans="1:15" ht="16" x14ac:dyDescent="0.2">
      <c r="B2" s="59" t="s">
        <v>0</v>
      </c>
      <c r="C2" s="59"/>
      <c r="D2" s="59"/>
      <c r="E2" s="59"/>
      <c r="F2" s="59"/>
      <c r="G2" s="59"/>
      <c r="H2" s="59"/>
      <c r="I2" s="59"/>
    </row>
    <row r="3" spans="1:15" ht="18.75" customHeight="1" x14ac:dyDescent="0.15">
      <c r="B3" s="1" t="s">
        <v>1</v>
      </c>
      <c r="D3" s="2" t="s">
        <v>63</v>
      </c>
    </row>
    <row r="4" spans="1:15" ht="18" customHeight="1" x14ac:dyDescent="0.15">
      <c r="B4" s="1" t="s">
        <v>2</v>
      </c>
      <c r="D4" s="2" t="s">
        <v>64</v>
      </c>
    </row>
    <row r="5" spans="1:15" ht="17.25" customHeight="1" x14ac:dyDescent="0.15">
      <c r="B5" s="1" t="s">
        <v>3</v>
      </c>
      <c r="D5" s="2"/>
    </row>
    <row r="6" spans="1:15" ht="17.25" customHeight="1" x14ac:dyDescent="0.15">
      <c r="B6" s="1"/>
    </row>
    <row r="7" spans="1:15" ht="14" thickBot="1" x14ac:dyDescent="0.2"/>
    <row r="8" spans="1:15" ht="30.75" customHeight="1" x14ac:dyDescent="0.15">
      <c r="A8" s="20" t="s">
        <v>12</v>
      </c>
      <c r="B8" s="5" t="s">
        <v>4</v>
      </c>
      <c r="C8" s="5" t="s">
        <v>5</v>
      </c>
      <c r="D8" s="5" t="s">
        <v>6</v>
      </c>
      <c r="E8" s="5" t="s">
        <v>7</v>
      </c>
      <c r="F8" s="5" t="s">
        <v>8</v>
      </c>
      <c r="G8" s="5" t="s">
        <v>11</v>
      </c>
      <c r="H8" s="5" t="s">
        <v>9</v>
      </c>
      <c r="I8" s="6" t="s">
        <v>10</v>
      </c>
    </row>
    <row r="9" spans="1:15" ht="20" customHeight="1" x14ac:dyDescent="0.2">
      <c r="A9" s="21"/>
      <c r="B9" s="7" t="s">
        <v>50</v>
      </c>
      <c r="C9" s="8"/>
      <c r="D9" s="8"/>
      <c r="E9" s="8"/>
      <c r="F9" s="8"/>
      <c r="G9" s="8"/>
      <c r="H9" s="8"/>
      <c r="I9" s="22"/>
      <c r="K9" s="4"/>
      <c r="L9" s="4"/>
      <c r="M9" s="4"/>
      <c r="N9" s="4"/>
      <c r="O9" s="3"/>
    </row>
    <row r="10" spans="1:15" ht="20" customHeight="1" x14ac:dyDescent="0.2">
      <c r="A10" s="21"/>
      <c r="B10" s="8"/>
      <c r="C10" s="8"/>
      <c r="D10" s="8"/>
      <c r="E10" s="8"/>
      <c r="F10" s="8"/>
      <c r="G10" s="8"/>
      <c r="H10" s="8"/>
      <c r="I10" s="22"/>
      <c r="K10" s="4"/>
      <c r="L10" s="4"/>
      <c r="M10" s="4"/>
      <c r="N10" s="4"/>
      <c r="O10" s="3"/>
    </row>
    <row r="11" spans="1:15" ht="20" customHeight="1" x14ac:dyDescent="0.2">
      <c r="A11" s="21"/>
      <c r="B11" s="9" t="s">
        <v>23</v>
      </c>
      <c r="C11" s="8"/>
      <c r="D11" s="8"/>
      <c r="E11" s="8"/>
      <c r="F11" s="8"/>
      <c r="G11" s="8"/>
      <c r="H11" s="8"/>
      <c r="I11" s="22"/>
      <c r="K11" s="4"/>
      <c r="L11" s="4"/>
      <c r="M11" s="4"/>
      <c r="N11" s="4"/>
      <c r="O11" s="3"/>
    </row>
    <row r="12" spans="1:15" ht="20" customHeight="1" x14ac:dyDescent="0.2">
      <c r="A12" s="21"/>
      <c r="B12" s="40" t="s">
        <v>52</v>
      </c>
      <c r="C12" s="8"/>
      <c r="D12" s="8"/>
      <c r="E12" s="8"/>
      <c r="F12" s="8"/>
      <c r="G12" s="8"/>
      <c r="H12" s="8"/>
      <c r="I12" s="22" t="s">
        <v>51</v>
      </c>
      <c r="K12" s="4"/>
      <c r="L12" s="4"/>
      <c r="M12" s="4"/>
      <c r="N12" s="4"/>
      <c r="O12" s="3"/>
    </row>
    <row r="13" spans="1:15" ht="20" customHeight="1" x14ac:dyDescent="0.2">
      <c r="A13" s="21"/>
      <c r="B13" s="9" t="s">
        <v>14</v>
      </c>
      <c r="C13" s="8" t="s">
        <v>13</v>
      </c>
      <c r="D13" s="10">
        <v>1</v>
      </c>
      <c r="E13" s="10">
        <f>12.8+0.2</f>
        <v>13</v>
      </c>
      <c r="F13" s="10">
        <f>3.1+0.2</f>
        <v>3.3000000000000003</v>
      </c>
      <c r="G13" s="10">
        <v>0.05</v>
      </c>
      <c r="H13" s="10">
        <f>E13*F13*G13</f>
        <v>2.1450000000000005</v>
      </c>
      <c r="I13" s="22"/>
      <c r="K13" s="4"/>
      <c r="L13" s="4"/>
      <c r="M13" s="4"/>
      <c r="N13" s="4"/>
      <c r="O13" s="3"/>
    </row>
    <row r="14" spans="1:15" ht="20" customHeight="1" x14ac:dyDescent="0.2">
      <c r="A14" s="21"/>
      <c r="B14" s="9" t="s">
        <v>16</v>
      </c>
      <c r="C14" s="8"/>
      <c r="D14" s="10">
        <v>-3</v>
      </c>
      <c r="E14" s="10">
        <f>PI()/4*1.8*1.8</f>
        <v>2.5446900494077327</v>
      </c>
      <c r="F14" s="10"/>
      <c r="G14" s="10">
        <v>0.05</v>
      </c>
      <c r="H14" s="10">
        <f>G14*E14*D14</f>
        <v>-0.38170350741115994</v>
      </c>
      <c r="I14" s="22"/>
      <c r="K14" s="4"/>
      <c r="L14" s="4"/>
      <c r="M14" s="4"/>
      <c r="N14" s="4"/>
      <c r="O14" s="3"/>
    </row>
    <row r="15" spans="1:15" ht="20" customHeight="1" x14ac:dyDescent="0.2">
      <c r="A15" s="21"/>
      <c r="B15" s="16" t="s">
        <v>15</v>
      </c>
      <c r="C15" s="16"/>
      <c r="D15" s="31"/>
      <c r="E15" s="31"/>
      <c r="F15" s="31"/>
      <c r="G15" s="31"/>
      <c r="H15" s="31">
        <f>SUM(H13:H14)</f>
        <v>1.7632964925888406</v>
      </c>
      <c r="I15" s="43"/>
      <c r="K15" s="4"/>
      <c r="L15" s="4"/>
      <c r="M15" s="4"/>
      <c r="N15" s="4"/>
      <c r="O15" s="3"/>
    </row>
    <row r="16" spans="1:15" ht="20" customHeight="1" x14ac:dyDescent="0.2">
      <c r="A16" s="21"/>
      <c r="B16" s="9"/>
      <c r="C16" s="8"/>
      <c r="D16" s="10"/>
      <c r="E16" s="10"/>
      <c r="F16" s="10"/>
      <c r="G16" s="10"/>
      <c r="H16" s="10"/>
      <c r="I16" s="22"/>
      <c r="K16" s="4"/>
      <c r="L16" s="4"/>
      <c r="M16" s="4"/>
      <c r="N16" s="4"/>
      <c r="O16" s="3"/>
    </row>
    <row r="17" spans="1:15" ht="20" customHeight="1" x14ac:dyDescent="0.2">
      <c r="A17" s="21"/>
      <c r="B17" s="9" t="s">
        <v>17</v>
      </c>
      <c r="C17" s="8"/>
      <c r="D17" s="10"/>
      <c r="E17" s="10"/>
      <c r="F17" s="10"/>
      <c r="G17" s="10"/>
      <c r="H17" s="10"/>
      <c r="I17" s="22"/>
      <c r="K17" s="4"/>
      <c r="L17" s="4"/>
      <c r="M17" s="4"/>
      <c r="N17" s="4"/>
      <c r="O17" s="3"/>
    </row>
    <row r="18" spans="1:15" ht="20" customHeight="1" x14ac:dyDescent="0.2">
      <c r="A18" s="21"/>
      <c r="B18" s="40" t="s">
        <v>46</v>
      </c>
      <c r="C18" s="8"/>
      <c r="D18" s="10"/>
      <c r="E18" s="10"/>
      <c r="F18" s="10"/>
      <c r="G18" s="10"/>
      <c r="H18" s="10"/>
      <c r="I18" s="22"/>
      <c r="K18" s="4"/>
      <c r="L18" s="4"/>
      <c r="M18" s="4"/>
      <c r="N18" s="4"/>
      <c r="O18" s="3"/>
    </row>
    <row r="19" spans="1:15" ht="20" customHeight="1" x14ac:dyDescent="0.2">
      <c r="A19" s="21"/>
      <c r="B19" s="8"/>
      <c r="C19" s="9" t="s">
        <v>13</v>
      </c>
      <c r="D19" s="10">
        <v>1</v>
      </c>
      <c r="E19" s="10">
        <f>12.8</f>
        <v>12.8</v>
      </c>
      <c r="F19" s="10">
        <f>3.1</f>
        <v>3.1</v>
      </c>
      <c r="G19" s="10">
        <v>2.5</v>
      </c>
      <c r="H19" s="10">
        <f>E19*F19*G19</f>
        <v>99.200000000000017</v>
      </c>
      <c r="I19" s="22"/>
      <c r="K19" s="4"/>
      <c r="L19" s="4"/>
      <c r="M19" s="4"/>
      <c r="N19" s="4"/>
      <c r="O19" s="3"/>
    </row>
    <row r="20" spans="1:15" ht="20" customHeight="1" x14ac:dyDescent="0.2">
      <c r="A20" s="23"/>
      <c r="B20" s="11" t="s">
        <v>18</v>
      </c>
      <c r="C20" s="15" t="s">
        <v>13</v>
      </c>
      <c r="D20" s="46"/>
      <c r="E20" s="46"/>
      <c r="F20" s="46"/>
      <c r="G20" s="46"/>
      <c r="H20" s="46">
        <f>H19+H15</f>
        <v>100.96329649258885</v>
      </c>
      <c r="I20" s="22"/>
      <c r="K20" s="4"/>
      <c r="L20" s="4"/>
      <c r="M20" s="4"/>
      <c r="N20" s="4"/>
      <c r="O20" s="3"/>
    </row>
    <row r="21" spans="1:15" ht="20" customHeight="1" x14ac:dyDescent="0.2">
      <c r="A21" s="21"/>
      <c r="B21" s="8"/>
      <c r="C21" s="8"/>
      <c r="D21" s="10"/>
      <c r="E21" s="10"/>
      <c r="F21" s="10"/>
      <c r="G21" s="10"/>
      <c r="H21" s="10"/>
      <c r="I21" s="22"/>
      <c r="K21" s="4"/>
      <c r="L21" s="4"/>
      <c r="M21" s="4"/>
      <c r="N21" s="4"/>
      <c r="O21" s="3"/>
    </row>
    <row r="22" spans="1:15" ht="20" customHeight="1" x14ac:dyDescent="0.2">
      <c r="A22" s="21"/>
      <c r="B22" s="9" t="s">
        <v>22</v>
      </c>
      <c r="C22" s="8"/>
      <c r="D22" s="10"/>
      <c r="E22" s="10"/>
      <c r="F22" s="10"/>
      <c r="G22" s="10"/>
      <c r="H22" s="10"/>
      <c r="I22" s="22"/>
      <c r="K22" s="4"/>
      <c r="L22" s="4"/>
      <c r="M22" s="4"/>
      <c r="N22" s="4"/>
      <c r="O22" s="3"/>
    </row>
    <row r="23" spans="1:15" ht="20" customHeight="1" x14ac:dyDescent="0.15">
      <c r="A23" s="25"/>
      <c r="B23" s="9"/>
      <c r="C23" s="8"/>
      <c r="D23" s="10"/>
      <c r="E23" s="10"/>
      <c r="F23" s="10"/>
      <c r="G23" s="10"/>
      <c r="H23" s="10"/>
      <c r="I23" s="24"/>
    </row>
    <row r="24" spans="1:15" ht="20" customHeight="1" x14ac:dyDescent="0.15">
      <c r="A24" s="25"/>
      <c r="B24" s="9" t="s">
        <v>47</v>
      </c>
      <c r="C24" s="8"/>
      <c r="D24" s="10"/>
      <c r="E24" s="10"/>
      <c r="F24" s="10"/>
      <c r="G24" s="10"/>
      <c r="H24" s="10"/>
      <c r="I24" s="24" t="s">
        <v>37</v>
      </c>
    </row>
    <row r="25" spans="1:15" ht="20" customHeight="1" x14ac:dyDescent="0.15">
      <c r="A25" s="25"/>
      <c r="B25" s="8"/>
      <c r="C25" s="9" t="s">
        <v>13</v>
      </c>
      <c r="D25" s="10">
        <v>3</v>
      </c>
      <c r="E25" s="12">
        <f>14.6</f>
        <v>14.6</v>
      </c>
      <c r="F25" s="12">
        <f>3.1</f>
        <v>3.1</v>
      </c>
      <c r="G25" s="12">
        <v>2.5499999999999998</v>
      </c>
      <c r="H25" s="12">
        <f>E25*F25*G25*D25</f>
        <v>346.23899999999992</v>
      </c>
      <c r="I25" s="24" t="s">
        <v>36</v>
      </c>
    </row>
    <row r="26" spans="1:15" ht="20" customHeight="1" x14ac:dyDescent="0.15">
      <c r="A26" s="25"/>
      <c r="B26" s="11" t="s">
        <v>19</v>
      </c>
      <c r="C26" s="15" t="s">
        <v>13</v>
      </c>
      <c r="D26" s="46"/>
      <c r="E26" s="46"/>
      <c r="F26" s="46"/>
      <c r="G26" s="46"/>
      <c r="H26" s="12">
        <f>H25</f>
        <v>346.23899999999992</v>
      </c>
      <c r="I26" s="24"/>
    </row>
    <row r="27" spans="1:15" ht="20" customHeight="1" x14ac:dyDescent="0.15">
      <c r="A27" s="25"/>
      <c r="B27" s="8"/>
      <c r="C27" s="8"/>
      <c r="D27" s="10"/>
      <c r="E27" s="10"/>
      <c r="F27" s="10"/>
      <c r="G27" s="10"/>
      <c r="H27" s="10"/>
      <c r="I27" s="24"/>
    </row>
    <row r="28" spans="1:15" ht="20" customHeight="1" x14ac:dyDescent="0.15">
      <c r="A28" s="25"/>
      <c r="B28" s="9" t="s">
        <v>24</v>
      </c>
      <c r="C28" s="8"/>
      <c r="D28" s="10"/>
      <c r="E28" s="10"/>
      <c r="F28" s="10"/>
      <c r="G28" s="10"/>
      <c r="H28" s="10"/>
      <c r="I28" s="24"/>
    </row>
    <row r="29" spans="1:15" ht="20" customHeight="1" x14ac:dyDescent="0.15">
      <c r="A29" s="25"/>
      <c r="B29" s="9" t="s">
        <v>14</v>
      </c>
      <c r="C29" s="9" t="s">
        <v>13</v>
      </c>
      <c r="D29" s="10">
        <v>1</v>
      </c>
      <c r="E29" s="12">
        <f>13.1+0.2</f>
        <v>13.299999999999999</v>
      </c>
      <c r="F29" s="12">
        <f>3.1+0.2</f>
        <v>3.3000000000000003</v>
      </c>
      <c r="G29" s="12">
        <v>0.05</v>
      </c>
      <c r="H29" s="12">
        <f>E29*F29*G29</f>
        <v>2.1945000000000001</v>
      </c>
      <c r="I29" s="24"/>
    </row>
    <row r="30" spans="1:15" ht="20" customHeight="1" x14ac:dyDescent="0.15">
      <c r="A30" s="25"/>
      <c r="B30" s="9" t="s">
        <v>16</v>
      </c>
      <c r="C30" s="8"/>
      <c r="D30" s="10">
        <v>-3</v>
      </c>
      <c r="E30" s="12">
        <f>PI()/4*1.8*1.8</f>
        <v>2.5446900494077327</v>
      </c>
      <c r="F30" s="10"/>
      <c r="G30" s="12">
        <v>0.05</v>
      </c>
      <c r="H30" s="12">
        <f>G30*E30*D30</f>
        <v>-0.38170350741115994</v>
      </c>
      <c r="I30" s="24"/>
    </row>
    <row r="31" spans="1:15" ht="20" customHeight="1" x14ac:dyDescent="0.15">
      <c r="A31" s="26"/>
      <c r="B31" s="16" t="s">
        <v>15</v>
      </c>
      <c r="C31" s="16"/>
      <c r="D31" s="31"/>
      <c r="E31" s="31"/>
      <c r="F31" s="31"/>
      <c r="G31" s="31"/>
      <c r="H31" s="55">
        <f>SUM(H29:H30)</f>
        <v>1.8127964925888402</v>
      </c>
      <c r="I31" s="24"/>
    </row>
    <row r="32" spans="1:15" ht="20" customHeight="1" x14ac:dyDescent="0.15">
      <c r="A32" s="25"/>
      <c r="B32" s="8"/>
      <c r="C32" s="8"/>
      <c r="D32" s="10"/>
      <c r="E32" s="10"/>
      <c r="F32" s="10"/>
      <c r="G32" s="10"/>
      <c r="H32" s="10"/>
      <c r="I32" s="24"/>
    </row>
    <row r="33" spans="1:9" ht="20" customHeight="1" x14ac:dyDescent="0.15">
      <c r="A33" s="25"/>
      <c r="B33" s="9" t="s">
        <v>20</v>
      </c>
      <c r="C33" s="8"/>
      <c r="D33" s="10"/>
      <c r="E33" s="10"/>
      <c r="F33" s="10"/>
      <c r="G33" s="10"/>
      <c r="H33" s="10"/>
      <c r="I33" s="24"/>
    </row>
    <row r="34" spans="1:9" ht="20" customHeight="1" x14ac:dyDescent="0.15">
      <c r="A34" s="25"/>
      <c r="B34" s="8"/>
      <c r="C34" s="9" t="s">
        <v>13</v>
      </c>
      <c r="D34" s="10">
        <v>1</v>
      </c>
      <c r="E34" s="12">
        <f>13.1</f>
        <v>13.1</v>
      </c>
      <c r="F34" s="12">
        <f>3.1</f>
        <v>3.1</v>
      </c>
      <c r="G34" s="12">
        <v>2.5</v>
      </c>
      <c r="H34" s="12">
        <f>E34*F34*G34</f>
        <v>101.52500000000001</v>
      </c>
      <c r="I34" s="24"/>
    </row>
    <row r="35" spans="1:9" ht="20" customHeight="1" x14ac:dyDescent="0.15">
      <c r="A35" s="25"/>
      <c r="B35" s="11" t="s">
        <v>21</v>
      </c>
      <c r="C35" s="15" t="s">
        <v>13</v>
      </c>
      <c r="D35" s="46"/>
      <c r="E35" s="46"/>
      <c r="F35" s="46"/>
      <c r="G35" s="46"/>
      <c r="H35" s="12">
        <f>H31+H34</f>
        <v>103.33779649258885</v>
      </c>
      <c r="I35" s="24"/>
    </row>
    <row r="36" spans="1:9" ht="20" customHeight="1" x14ac:dyDescent="0.15">
      <c r="A36" s="25"/>
      <c r="B36" s="52" t="s">
        <v>25</v>
      </c>
      <c r="C36" s="53"/>
      <c r="D36" s="54"/>
      <c r="E36" s="54"/>
      <c r="F36" s="54"/>
      <c r="G36" s="54"/>
      <c r="H36" s="12">
        <f>H35+H26+H20</f>
        <v>550.54009298517758</v>
      </c>
      <c r="I36" s="24"/>
    </row>
    <row r="37" spans="1:9" ht="20" customHeight="1" x14ac:dyDescent="0.15">
      <c r="B37" s="33" t="s">
        <v>27</v>
      </c>
      <c r="C37" s="16"/>
      <c r="D37" s="31"/>
      <c r="E37" s="31"/>
      <c r="F37" s="31"/>
      <c r="G37" s="31"/>
      <c r="H37" s="31"/>
      <c r="I37" s="27"/>
    </row>
    <row r="38" spans="1:9" ht="20" customHeight="1" x14ac:dyDescent="0.15">
      <c r="B38" s="33"/>
      <c r="C38" s="16"/>
      <c r="D38" s="31"/>
      <c r="E38" s="31"/>
      <c r="F38" s="31"/>
      <c r="G38" s="31"/>
      <c r="H38" s="31"/>
      <c r="I38" s="27"/>
    </row>
    <row r="39" spans="1:9" ht="20" customHeight="1" x14ac:dyDescent="0.15">
      <c r="B39" s="28" t="s">
        <v>28</v>
      </c>
      <c r="C39" s="16"/>
      <c r="D39" s="31"/>
      <c r="E39" s="31"/>
      <c r="F39" s="31"/>
      <c r="G39" s="31"/>
      <c r="H39" s="31"/>
      <c r="I39" s="27"/>
    </row>
    <row r="40" spans="1:9" ht="20" customHeight="1" x14ac:dyDescent="0.15">
      <c r="B40" s="28" t="s">
        <v>45</v>
      </c>
      <c r="C40" s="16"/>
      <c r="D40" s="31"/>
      <c r="E40" s="31"/>
      <c r="F40" s="31"/>
      <c r="G40" s="31"/>
      <c r="H40" s="31"/>
      <c r="I40" s="27"/>
    </row>
    <row r="41" spans="1:9" ht="20" customHeight="1" x14ac:dyDescent="0.15">
      <c r="B41" s="34" t="s">
        <v>26</v>
      </c>
      <c r="C41" s="18" t="s">
        <v>13</v>
      </c>
      <c r="D41" s="45">
        <v>1</v>
      </c>
      <c r="E41" s="19">
        <f>20.11+0.2</f>
        <v>20.309999999999999</v>
      </c>
      <c r="F41" s="19">
        <f>4.8+0.2</f>
        <v>5</v>
      </c>
      <c r="G41" s="19">
        <v>0.05</v>
      </c>
      <c r="H41" s="19">
        <f>D41*E41*F41*G41</f>
        <v>5.0775000000000006</v>
      </c>
      <c r="I41" s="27"/>
    </row>
    <row r="42" spans="1:9" ht="20" customHeight="1" x14ac:dyDescent="0.15">
      <c r="B42" s="32" t="s">
        <v>29</v>
      </c>
      <c r="C42" s="14"/>
      <c r="D42" s="19">
        <v>-4</v>
      </c>
      <c r="E42" s="19">
        <f>PI()/4*1.5*1.5</f>
        <v>1.7671458676442586</v>
      </c>
      <c r="F42" s="19"/>
      <c r="G42" s="19">
        <v>0.05</v>
      </c>
      <c r="H42" s="19">
        <f>D42*E42*G42</f>
        <v>-0.35342917352885173</v>
      </c>
      <c r="I42" s="27"/>
    </row>
    <row r="43" spans="1:9" ht="20" customHeight="1" x14ac:dyDescent="0.15">
      <c r="B43" s="38" t="s">
        <v>60</v>
      </c>
      <c r="C43" s="16"/>
      <c r="D43" s="31"/>
      <c r="E43" s="31"/>
      <c r="F43" s="31"/>
      <c r="G43" s="31"/>
      <c r="H43" s="31">
        <f>SUM(H41:H42)</f>
        <v>4.7240708264711486</v>
      </c>
      <c r="I43" s="27"/>
    </row>
    <row r="44" spans="1:9" ht="20" customHeight="1" x14ac:dyDescent="0.15">
      <c r="B44" s="40" t="s">
        <v>44</v>
      </c>
      <c r="C44" s="18"/>
      <c r="D44" s="19"/>
      <c r="E44" s="19"/>
      <c r="F44" s="19"/>
      <c r="G44" s="19"/>
      <c r="H44" s="19"/>
      <c r="I44" s="27"/>
    </row>
    <row r="45" spans="1:9" ht="20" customHeight="1" x14ac:dyDescent="0.15">
      <c r="B45" s="34" t="s">
        <v>39</v>
      </c>
      <c r="C45" s="18" t="s">
        <v>13</v>
      </c>
      <c r="D45" s="19">
        <v>1</v>
      </c>
      <c r="E45" s="12">
        <v>20.11</v>
      </c>
      <c r="F45" s="12">
        <v>4.8</v>
      </c>
      <c r="G45" s="19">
        <v>2</v>
      </c>
      <c r="H45" s="56">
        <f>D45*E45*F45*G45</f>
        <v>193.05599999999998</v>
      </c>
      <c r="I45" s="27"/>
    </row>
    <row r="46" spans="1:9" ht="20" customHeight="1" x14ac:dyDescent="0.15">
      <c r="B46" s="34"/>
      <c r="C46" s="18"/>
      <c r="D46" s="19"/>
      <c r="E46" s="19"/>
      <c r="F46" s="19"/>
      <c r="G46" s="19"/>
      <c r="H46" s="19"/>
      <c r="I46" s="27"/>
    </row>
    <row r="47" spans="1:9" ht="20" customHeight="1" x14ac:dyDescent="0.15">
      <c r="B47" s="25" t="s">
        <v>32</v>
      </c>
      <c r="C47" s="14"/>
      <c r="D47" s="19"/>
      <c r="E47" s="12">
        <v>20.11</v>
      </c>
      <c r="F47" s="12">
        <f>0.6</f>
        <v>0.6</v>
      </c>
      <c r="G47" s="47">
        <f>((12.99+12.415)*0.5)-9.428-0.6-0.33</f>
        <v>2.3444999999999996</v>
      </c>
      <c r="H47" s="12">
        <f>E47*F47*G47</f>
        <v>28.288736999999994</v>
      </c>
      <c r="I47" s="27"/>
    </row>
    <row r="48" spans="1:9" ht="20" customHeight="1" x14ac:dyDescent="0.15">
      <c r="B48" s="25"/>
      <c r="C48" s="14"/>
      <c r="D48" s="19"/>
      <c r="E48" s="12">
        <v>20.11</v>
      </c>
      <c r="F48" s="12">
        <f>0.6+0.665</f>
        <v>1.2650000000000001</v>
      </c>
      <c r="G48" s="47">
        <v>0.33</v>
      </c>
      <c r="H48" s="12">
        <f>E48*F48*G48</f>
        <v>8.3949195000000003</v>
      </c>
      <c r="I48" s="27"/>
    </row>
    <row r="49" spans="2:9" ht="20" customHeight="1" x14ac:dyDescent="0.15">
      <c r="B49" s="36"/>
      <c r="C49" s="8"/>
      <c r="D49" s="10"/>
      <c r="E49" s="12">
        <v>20.11</v>
      </c>
      <c r="F49" s="12">
        <f>0.5+0.4</f>
        <v>0.9</v>
      </c>
      <c r="G49" s="10">
        <v>0.6</v>
      </c>
      <c r="H49" s="12">
        <f>E49*F49*G49</f>
        <v>10.859399999999999</v>
      </c>
      <c r="I49" s="27"/>
    </row>
    <row r="50" spans="2:9" ht="20" customHeight="1" x14ac:dyDescent="0.15">
      <c r="B50" s="36" t="s">
        <v>38</v>
      </c>
      <c r="C50" s="8"/>
      <c r="D50" s="10">
        <v>-1</v>
      </c>
      <c r="E50" s="12">
        <v>20.11</v>
      </c>
      <c r="F50" s="12">
        <v>0.5</v>
      </c>
      <c r="G50" s="10">
        <v>0.3</v>
      </c>
      <c r="H50" s="12">
        <f>E50*F50*G50*D50</f>
        <v>-3.0164999999999997</v>
      </c>
      <c r="I50" s="27"/>
    </row>
    <row r="51" spans="2:9" ht="20" customHeight="1" x14ac:dyDescent="0.15">
      <c r="B51" s="37" t="s">
        <v>49</v>
      </c>
      <c r="C51" s="16"/>
      <c r="D51" s="31"/>
      <c r="E51" s="31"/>
      <c r="F51" s="31"/>
      <c r="G51" s="31"/>
      <c r="H51" s="55">
        <f>SUM(H47:H50)</f>
        <v>44.526556499999998</v>
      </c>
      <c r="I51" s="27"/>
    </row>
    <row r="52" spans="2:9" ht="20" customHeight="1" x14ac:dyDescent="0.15">
      <c r="B52" s="36" t="s">
        <v>33</v>
      </c>
      <c r="C52" s="16"/>
      <c r="D52" s="48">
        <v>1</v>
      </c>
      <c r="E52" s="56">
        <f>2.96+3.9</f>
        <v>6.8599999999999994</v>
      </c>
      <c r="F52" s="56">
        <v>0.2</v>
      </c>
      <c r="G52" s="48">
        <f>((12.118+11.629)*0.5)-9.428</f>
        <v>2.4454999999999991</v>
      </c>
      <c r="H52" s="12">
        <f>E52*F52*G52*D52</f>
        <v>3.3552259999999987</v>
      </c>
      <c r="I52" s="27"/>
    </row>
    <row r="53" spans="2:9" ht="20" customHeight="1" x14ac:dyDescent="0.15">
      <c r="B53" s="36"/>
      <c r="C53" s="8"/>
      <c r="D53" s="10">
        <v>1</v>
      </c>
      <c r="E53" s="12">
        <f>3.8+2.9</f>
        <v>6.6999999999999993</v>
      </c>
      <c r="F53" s="12">
        <v>0.2</v>
      </c>
      <c r="G53" s="10">
        <f>((12.338+12.706)*0.5)-9.428</f>
        <v>3.0939999999999976</v>
      </c>
      <c r="H53" s="12">
        <f>E53*F53*G53*D53</f>
        <v>4.1459599999999961</v>
      </c>
      <c r="I53" s="27"/>
    </row>
    <row r="54" spans="2:9" ht="20" customHeight="1" x14ac:dyDescent="0.15">
      <c r="B54" s="36"/>
      <c r="C54" s="8"/>
      <c r="D54" s="10"/>
      <c r="E54" s="10"/>
      <c r="F54" s="10"/>
      <c r="G54" s="10"/>
      <c r="H54" s="19"/>
      <c r="I54" s="27"/>
    </row>
    <row r="55" spans="2:9" ht="20" customHeight="1" x14ac:dyDescent="0.15">
      <c r="B55" s="37" t="s">
        <v>34</v>
      </c>
      <c r="C55" s="16"/>
      <c r="D55" s="31"/>
      <c r="E55" s="31"/>
      <c r="F55" s="31"/>
      <c r="G55" s="31"/>
      <c r="H55" s="55">
        <f>H52+H53</f>
        <v>7.5011859999999952</v>
      </c>
      <c r="I55" s="27"/>
    </row>
    <row r="56" spans="2:9" ht="20" customHeight="1" x14ac:dyDescent="0.15">
      <c r="B56" s="36" t="s">
        <v>35</v>
      </c>
      <c r="C56" s="8"/>
      <c r="D56" s="10">
        <v>1</v>
      </c>
      <c r="E56" s="12">
        <f>2.516+1.24+0.6</f>
        <v>4.3559999999999999</v>
      </c>
      <c r="F56" s="12">
        <v>0.4</v>
      </c>
      <c r="G56" s="10">
        <f>12.43-9.428</f>
        <v>3.0019999999999989</v>
      </c>
      <c r="H56" s="12">
        <f>D56*E56*F56*G56</f>
        <v>5.2306847999999979</v>
      </c>
      <c r="I56" s="27"/>
    </row>
    <row r="57" spans="2:9" ht="20" customHeight="1" x14ac:dyDescent="0.15">
      <c r="B57" s="36"/>
      <c r="C57" s="8"/>
      <c r="D57" s="10">
        <v>1</v>
      </c>
      <c r="E57" s="56">
        <f>2.52+1.216+0.6</f>
        <v>4.3359999999999994</v>
      </c>
      <c r="F57" s="12">
        <v>0.4</v>
      </c>
      <c r="G57" s="10">
        <f>12.43-9.428</f>
        <v>3.0019999999999989</v>
      </c>
      <c r="H57" s="12">
        <f>D57*E57*F57*G57</f>
        <v>5.2066687999999983</v>
      </c>
      <c r="I57" s="27"/>
    </row>
    <row r="58" spans="2:9" ht="20" customHeight="1" x14ac:dyDescent="0.15">
      <c r="B58" s="37" t="s">
        <v>48</v>
      </c>
      <c r="C58" s="16"/>
      <c r="D58" s="31"/>
      <c r="E58" s="31"/>
      <c r="F58" s="31"/>
      <c r="G58" s="31"/>
      <c r="H58" s="55">
        <f>H56+H57</f>
        <v>10.437353599999996</v>
      </c>
      <c r="I58" s="27"/>
    </row>
    <row r="59" spans="2:9" ht="20" customHeight="1" x14ac:dyDescent="0.15">
      <c r="B59" s="49" t="s">
        <v>62</v>
      </c>
      <c r="C59" s="11"/>
      <c r="D59" s="50"/>
      <c r="E59" s="50"/>
      <c r="F59" s="50"/>
      <c r="G59" s="50"/>
      <c r="H59" s="41">
        <f>H58+H55+H51+H45</f>
        <v>255.52109609999997</v>
      </c>
      <c r="I59" s="27"/>
    </row>
    <row r="60" spans="2:9" ht="20" customHeight="1" x14ac:dyDescent="0.15">
      <c r="B60" s="28" t="s">
        <v>31</v>
      </c>
      <c r="C60" s="9"/>
      <c r="D60" s="10"/>
      <c r="E60" s="10"/>
      <c r="F60" s="10"/>
      <c r="G60" s="10"/>
      <c r="H60" s="10"/>
      <c r="I60" s="27"/>
    </row>
    <row r="61" spans="2:9" ht="20" customHeight="1" x14ac:dyDescent="0.15">
      <c r="B61" s="34" t="s">
        <v>26</v>
      </c>
      <c r="C61" s="18" t="s">
        <v>13</v>
      </c>
      <c r="D61" s="45">
        <v>1</v>
      </c>
      <c r="E61" s="12">
        <f>19.8+0.2</f>
        <v>20</v>
      </c>
      <c r="F61" s="12">
        <f>3.8+1+0.2</f>
        <v>5</v>
      </c>
      <c r="G61" s="12">
        <v>0.05</v>
      </c>
      <c r="H61" s="12">
        <f>D61*E61*F61*G61</f>
        <v>5</v>
      </c>
      <c r="I61" s="27"/>
    </row>
    <row r="62" spans="2:9" ht="20" customHeight="1" x14ac:dyDescent="0.15">
      <c r="B62" s="32" t="s">
        <v>29</v>
      </c>
      <c r="C62" s="14"/>
      <c r="D62" s="19">
        <v>-5</v>
      </c>
      <c r="E62" s="12">
        <f>PI()/4*1.5*1.5</f>
        <v>1.7671458676442586</v>
      </c>
      <c r="F62" s="19"/>
      <c r="G62" s="12">
        <v>0.05</v>
      </c>
      <c r="H62" s="12">
        <f>D62*E62*G62</f>
        <v>-0.44178646691106471</v>
      </c>
      <c r="I62" s="27"/>
    </row>
    <row r="63" spans="2:9" ht="20" customHeight="1" x14ac:dyDescent="0.15">
      <c r="B63" s="38" t="s">
        <v>30</v>
      </c>
      <c r="C63" s="16"/>
      <c r="D63" s="31"/>
      <c r="E63" s="31"/>
      <c r="F63" s="31"/>
      <c r="G63" s="31"/>
      <c r="H63" s="55">
        <f>H61+H62</f>
        <v>4.5582135330889351</v>
      </c>
      <c r="I63" s="27"/>
    </row>
    <row r="64" spans="2:9" ht="20" customHeight="1" x14ac:dyDescent="0.15">
      <c r="B64" s="36"/>
      <c r="C64" s="9"/>
      <c r="D64" s="10"/>
      <c r="E64" s="10"/>
      <c r="F64" s="10"/>
      <c r="G64" s="10"/>
      <c r="H64" s="10"/>
      <c r="I64" s="27"/>
    </row>
    <row r="65" spans="2:9" ht="20" customHeight="1" x14ac:dyDescent="0.15">
      <c r="B65" s="36" t="s">
        <v>39</v>
      </c>
      <c r="C65" s="9" t="s">
        <v>13</v>
      </c>
      <c r="D65" s="10">
        <v>1</v>
      </c>
      <c r="E65" s="12">
        <v>19.79</v>
      </c>
      <c r="F65" s="12">
        <f>3.8+1</f>
        <v>4.8</v>
      </c>
      <c r="G65" s="12">
        <v>2</v>
      </c>
      <c r="H65" s="56">
        <f>D65*E65*F65*G65</f>
        <v>189.98399999999998</v>
      </c>
      <c r="I65" s="27"/>
    </row>
    <row r="66" spans="2:9" ht="20" customHeight="1" x14ac:dyDescent="0.15">
      <c r="B66" s="37"/>
      <c r="C66" s="16"/>
      <c r="D66" s="31"/>
      <c r="E66" s="31"/>
      <c r="F66" s="31"/>
      <c r="G66" s="31"/>
      <c r="H66" s="31"/>
      <c r="I66" s="27"/>
    </row>
    <row r="67" spans="2:9" ht="20" customHeight="1" x14ac:dyDescent="0.15">
      <c r="B67" s="36" t="s">
        <v>32</v>
      </c>
      <c r="C67" s="9"/>
      <c r="D67" s="10">
        <v>1</v>
      </c>
      <c r="E67" s="12">
        <v>19.79</v>
      </c>
      <c r="F67" s="12">
        <v>0.6</v>
      </c>
      <c r="G67" s="12">
        <v>2.5299999999999998</v>
      </c>
      <c r="H67" s="12">
        <f>D67*E67*F67*G67</f>
        <v>30.041219999999996</v>
      </c>
      <c r="I67" s="27"/>
    </row>
    <row r="68" spans="2:9" ht="20" customHeight="1" x14ac:dyDescent="0.15">
      <c r="B68" s="36"/>
      <c r="C68" s="9"/>
      <c r="D68" s="10">
        <v>1</v>
      </c>
      <c r="E68" s="12">
        <v>19.79</v>
      </c>
      <c r="F68" s="12">
        <f>0.6+0.65</f>
        <v>1.25</v>
      </c>
      <c r="G68" s="12">
        <v>0.93100000000000005</v>
      </c>
      <c r="H68" s="12">
        <f>D68*E68*F68*G68</f>
        <v>23.0306125</v>
      </c>
      <c r="I68" s="27"/>
    </row>
    <row r="69" spans="2:9" ht="20" customHeight="1" x14ac:dyDescent="0.15">
      <c r="B69" s="36"/>
      <c r="C69" s="9"/>
      <c r="D69" s="10">
        <v>1</v>
      </c>
      <c r="E69" s="12">
        <v>19.79</v>
      </c>
      <c r="F69" s="12">
        <f>0.6+0.65</f>
        <v>1.25</v>
      </c>
      <c r="G69" s="12">
        <v>0.6</v>
      </c>
      <c r="H69" s="12">
        <f>D69*E69*F69*G69</f>
        <v>14.842499999999998</v>
      </c>
      <c r="I69" s="27"/>
    </row>
    <row r="70" spans="2:9" ht="20" customHeight="1" x14ac:dyDescent="0.15">
      <c r="B70" s="36" t="s">
        <v>40</v>
      </c>
      <c r="C70" s="9"/>
      <c r="D70" s="10">
        <v>-1</v>
      </c>
      <c r="E70" s="12">
        <v>19.79</v>
      </c>
      <c r="F70" s="12">
        <v>0.49</v>
      </c>
      <c r="G70" s="12">
        <v>0.3</v>
      </c>
      <c r="H70" s="12">
        <f>D70*E70*F70*G70</f>
        <v>-2.9091299999999998</v>
      </c>
      <c r="I70" s="27"/>
    </row>
    <row r="71" spans="2:9" ht="20" customHeight="1" x14ac:dyDescent="0.15">
      <c r="B71" s="37" t="s">
        <v>41</v>
      </c>
      <c r="C71" s="16"/>
      <c r="D71" s="31"/>
      <c r="E71" s="31"/>
      <c r="F71" s="31"/>
      <c r="G71" s="31"/>
      <c r="H71" s="55">
        <f>SUM(H67:H70)</f>
        <v>65.005202499999996</v>
      </c>
      <c r="I71" s="27"/>
    </row>
    <row r="72" spans="2:9" ht="20" customHeight="1" x14ac:dyDescent="0.15">
      <c r="B72" s="36"/>
      <c r="C72" s="8"/>
      <c r="D72" s="10"/>
      <c r="E72" s="10"/>
      <c r="F72" s="10"/>
      <c r="G72" s="10"/>
      <c r="H72" s="10"/>
      <c r="I72" s="27"/>
    </row>
    <row r="73" spans="2:9" ht="20" customHeight="1" x14ac:dyDescent="0.15">
      <c r="B73" s="36" t="s">
        <v>42</v>
      </c>
      <c r="C73" s="9"/>
      <c r="D73" s="10">
        <v>1</v>
      </c>
      <c r="E73" s="12">
        <v>1.2</v>
      </c>
      <c r="F73" s="12">
        <v>0.75</v>
      </c>
      <c r="G73" s="12">
        <f>8.626-6.061</f>
        <v>2.5649999999999995</v>
      </c>
      <c r="H73" s="12">
        <f>D73*E73*F73*G73</f>
        <v>2.3084999999999991</v>
      </c>
      <c r="I73" s="27"/>
    </row>
    <row r="74" spans="2:9" ht="20" customHeight="1" x14ac:dyDescent="0.15">
      <c r="B74" s="36"/>
      <c r="C74" s="9"/>
      <c r="D74" s="10">
        <v>1</v>
      </c>
      <c r="E74" s="12">
        <v>2.4</v>
      </c>
      <c r="F74" s="12">
        <v>0.4</v>
      </c>
      <c r="G74" s="12">
        <f>9.15-6.061</f>
        <v>3.0890000000000004</v>
      </c>
      <c r="H74" s="12">
        <f>D74*E74*F74*G74</f>
        <v>2.9654400000000001</v>
      </c>
      <c r="I74" s="27"/>
    </row>
    <row r="75" spans="2:9" ht="20" customHeight="1" x14ac:dyDescent="0.15">
      <c r="B75" s="37" t="s">
        <v>43</v>
      </c>
      <c r="C75" s="16"/>
      <c r="D75" s="51"/>
      <c r="E75" s="51"/>
      <c r="F75" s="51"/>
      <c r="G75" s="51"/>
      <c r="H75" s="41">
        <f>H73+H74</f>
        <v>5.2739399999999996</v>
      </c>
      <c r="I75" s="27"/>
    </row>
    <row r="76" spans="2:9" ht="20" customHeight="1" x14ac:dyDescent="0.15">
      <c r="B76" s="49" t="s">
        <v>61</v>
      </c>
      <c r="C76" s="11"/>
      <c r="D76" s="50"/>
      <c r="E76" s="50"/>
      <c r="F76" s="50"/>
      <c r="G76" s="50"/>
      <c r="H76" s="41">
        <f>H75+H71+H65</f>
        <v>260.26314249999996</v>
      </c>
      <c r="I76" s="27"/>
    </row>
    <row r="77" spans="2:9" ht="20" customHeight="1" x14ac:dyDescent="0.15">
      <c r="B77" s="36"/>
      <c r="C77" s="8"/>
      <c r="D77" s="13"/>
      <c r="E77" s="13"/>
      <c r="F77" s="13"/>
      <c r="G77" s="13"/>
      <c r="H77" s="13"/>
      <c r="I77" s="27"/>
    </row>
    <row r="78" spans="2:9" ht="20" customHeight="1" x14ac:dyDescent="0.15">
      <c r="B78" s="57" t="s">
        <v>65</v>
      </c>
      <c r="C78" s="52"/>
      <c r="D78" s="58"/>
      <c r="E78" s="52"/>
      <c r="F78" s="52"/>
      <c r="G78" s="52"/>
      <c r="H78" s="55">
        <f>SUM(H76+H59)</f>
        <v>515.78423859999998</v>
      </c>
      <c r="I78" s="27"/>
    </row>
    <row r="79" spans="2:9" x14ac:dyDescent="0.15">
      <c r="B79" s="36"/>
      <c r="C79" s="9"/>
      <c r="D79" s="13"/>
      <c r="E79" s="10"/>
      <c r="F79" s="10"/>
      <c r="G79" s="8"/>
      <c r="H79" s="10"/>
      <c r="I79" s="27"/>
    </row>
    <row r="80" spans="2:9" x14ac:dyDescent="0.15">
      <c r="B80" s="36"/>
      <c r="C80" s="8"/>
      <c r="D80" s="13"/>
      <c r="E80" s="13"/>
      <c r="F80" s="13"/>
      <c r="G80" s="13"/>
      <c r="H80" s="17"/>
      <c r="I80" s="27"/>
    </row>
    <row r="81" spans="2:9" x14ac:dyDescent="0.15">
      <c r="B81" s="36"/>
      <c r="C81" s="8"/>
      <c r="D81" s="13"/>
      <c r="E81" s="10"/>
      <c r="F81" s="13"/>
      <c r="G81" s="8"/>
      <c r="H81" s="10"/>
      <c r="I81" s="27"/>
    </row>
    <row r="82" spans="2:9" x14ac:dyDescent="0.15">
      <c r="B82" s="36"/>
      <c r="C82" s="8"/>
      <c r="D82" s="13"/>
      <c r="E82" s="13"/>
      <c r="F82" s="13"/>
      <c r="G82" s="13"/>
      <c r="H82" s="17"/>
      <c r="I82" s="27"/>
    </row>
    <row r="83" spans="2:9" x14ac:dyDescent="0.15">
      <c r="B83" s="36"/>
      <c r="C83" s="8"/>
      <c r="D83" s="13"/>
      <c r="E83" s="8"/>
      <c r="F83" s="8"/>
      <c r="G83" s="8"/>
      <c r="H83" s="10"/>
      <c r="I83" s="27"/>
    </row>
    <row r="84" spans="2:9" x14ac:dyDescent="0.15">
      <c r="B84" s="36"/>
      <c r="C84" s="8"/>
      <c r="D84" s="13"/>
      <c r="E84" s="8"/>
      <c r="F84" s="8"/>
      <c r="G84" s="8"/>
      <c r="H84" s="10"/>
      <c r="I84" s="27"/>
    </row>
    <row r="85" spans="2:9" x14ac:dyDescent="0.15">
      <c r="B85" s="36"/>
      <c r="C85" s="8"/>
      <c r="D85" s="13"/>
      <c r="E85" s="13"/>
      <c r="F85" s="13"/>
      <c r="G85" s="13"/>
      <c r="H85" s="17"/>
      <c r="I85" s="27"/>
    </row>
    <row r="86" spans="2:9" x14ac:dyDescent="0.15">
      <c r="B86" s="36"/>
      <c r="C86" s="8"/>
      <c r="D86" s="13"/>
      <c r="E86" s="8"/>
      <c r="F86" s="8"/>
      <c r="G86" s="13"/>
      <c r="H86" s="10"/>
      <c r="I86" s="27"/>
    </row>
    <row r="87" spans="2:9" x14ac:dyDescent="0.15">
      <c r="B87" s="36"/>
      <c r="C87" s="8"/>
      <c r="D87" s="13"/>
      <c r="E87" s="13"/>
      <c r="F87" s="13"/>
      <c r="G87" s="13"/>
      <c r="H87" s="13"/>
      <c r="I87" s="27"/>
    </row>
    <row r="88" spans="2:9" x14ac:dyDescent="0.15">
      <c r="B88" s="36"/>
      <c r="C88" s="8"/>
      <c r="D88" s="13"/>
      <c r="E88" s="10"/>
      <c r="F88" s="13"/>
      <c r="G88" s="13"/>
      <c r="H88" s="10"/>
      <c r="I88" s="27"/>
    </row>
    <row r="89" spans="2:9" x14ac:dyDescent="0.15">
      <c r="B89" s="32"/>
      <c r="C89" s="8"/>
      <c r="D89" s="13"/>
      <c r="E89" s="13"/>
      <c r="F89" s="13"/>
      <c r="G89" s="13"/>
      <c r="H89" s="17"/>
      <c r="I89" s="27"/>
    </row>
    <row r="90" spans="2:9" x14ac:dyDescent="0.15">
      <c r="B90" s="25"/>
      <c r="C90" s="8"/>
      <c r="D90" s="13"/>
      <c r="E90" s="13"/>
      <c r="F90" s="14"/>
      <c r="G90" s="13"/>
      <c r="H90" s="17"/>
      <c r="I90" s="27"/>
    </row>
    <row r="91" spans="2:9" x14ac:dyDescent="0.15">
      <c r="B91" s="36"/>
      <c r="C91" s="8"/>
      <c r="D91" s="13"/>
      <c r="E91" s="13"/>
      <c r="F91" s="13"/>
      <c r="G91" s="13"/>
      <c r="H91" s="17"/>
      <c r="I91" s="27"/>
    </row>
    <row r="92" spans="2:9" x14ac:dyDescent="0.15">
      <c r="B92" s="32"/>
      <c r="C92" s="8"/>
      <c r="D92" s="13"/>
      <c r="E92" s="13"/>
      <c r="F92" s="13"/>
      <c r="G92" s="13"/>
      <c r="H92" s="17"/>
      <c r="I92" s="27"/>
    </row>
    <row r="93" spans="2:9" x14ac:dyDescent="0.15">
      <c r="B93" s="32"/>
      <c r="C93" s="8"/>
      <c r="D93" s="13"/>
      <c r="E93" s="13"/>
      <c r="F93" s="13"/>
      <c r="G93" s="13"/>
      <c r="H93" s="17"/>
      <c r="I93" s="27"/>
    </row>
    <row r="94" spans="2:9" x14ac:dyDescent="0.15">
      <c r="B94" s="37"/>
      <c r="C94" s="8"/>
      <c r="D94" s="13"/>
      <c r="E94" s="13"/>
      <c r="F94" s="13"/>
      <c r="G94" s="13"/>
      <c r="H94" s="17"/>
      <c r="I94" s="27"/>
    </row>
    <row r="95" spans="2:9" x14ac:dyDescent="0.15">
      <c r="B95" s="26"/>
      <c r="C95" s="8"/>
      <c r="D95" s="8"/>
      <c r="E95" s="8"/>
      <c r="F95" s="8"/>
      <c r="G95" s="8"/>
      <c r="H95" s="8"/>
      <c r="I95" s="27"/>
    </row>
    <row r="96" spans="2:9" x14ac:dyDescent="0.15">
      <c r="B96" s="26"/>
      <c r="C96" s="8"/>
      <c r="D96" s="8"/>
      <c r="E96" s="8"/>
      <c r="F96" s="8"/>
      <c r="G96" s="8"/>
      <c r="H96" s="8"/>
      <c r="I96" s="27"/>
    </row>
    <row r="97" spans="2:9" x14ac:dyDescent="0.15">
      <c r="B97" s="26"/>
      <c r="C97" s="8"/>
      <c r="D97" s="8"/>
      <c r="E97" s="10"/>
      <c r="F97" s="10"/>
      <c r="G97" s="8"/>
      <c r="H97" s="10"/>
      <c r="I97" s="27"/>
    </row>
    <row r="98" spans="2:9" x14ac:dyDescent="0.15">
      <c r="B98" s="36"/>
      <c r="C98" s="8"/>
      <c r="D98" s="8"/>
      <c r="E98" s="10"/>
      <c r="F98" s="8"/>
      <c r="G98" s="8"/>
      <c r="H98" s="10"/>
      <c r="I98" s="27"/>
    </row>
    <row r="99" spans="2:9" x14ac:dyDescent="0.15">
      <c r="B99" s="32"/>
      <c r="C99" s="14"/>
      <c r="D99" s="14"/>
      <c r="E99" s="19"/>
      <c r="F99" s="14"/>
      <c r="G99" s="14"/>
      <c r="H99" s="10"/>
      <c r="I99" s="27"/>
    </row>
    <row r="100" spans="2:9" x14ac:dyDescent="0.15">
      <c r="B100" s="38"/>
      <c r="C100" s="16"/>
      <c r="D100" s="16"/>
      <c r="E100" s="16"/>
      <c r="F100" s="16"/>
      <c r="G100" s="16"/>
      <c r="H100" s="31"/>
      <c r="I100" s="27"/>
    </row>
    <row r="101" spans="2:9" x14ac:dyDescent="0.15">
      <c r="B101" s="25"/>
      <c r="C101" s="14"/>
      <c r="D101" s="14"/>
      <c r="E101" s="14"/>
      <c r="F101" s="14"/>
      <c r="G101" s="14"/>
      <c r="H101" s="14"/>
      <c r="I101" s="27"/>
    </row>
    <row r="102" spans="2:9" x14ac:dyDescent="0.15">
      <c r="B102" s="25"/>
      <c r="C102" s="14"/>
      <c r="D102" s="14"/>
      <c r="E102" s="14"/>
      <c r="F102" s="14"/>
      <c r="G102" s="14"/>
      <c r="H102" s="14"/>
      <c r="I102" s="27"/>
    </row>
    <row r="103" spans="2:9" x14ac:dyDescent="0.15">
      <c r="B103" s="34"/>
      <c r="C103" s="14"/>
      <c r="D103" s="14"/>
      <c r="E103" s="8"/>
      <c r="F103" s="8"/>
      <c r="G103" s="13"/>
      <c r="H103" s="10"/>
      <c r="I103" s="27"/>
    </row>
    <row r="104" spans="2:9" x14ac:dyDescent="0.15">
      <c r="B104" s="36"/>
      <c r="C104" s="14"/>
      <c r="D104" s="8"/>
      <c r="E104" s="10"/>
      <c r="F104" s="8"/>
      <c r="G104" s="8"/>
      <c r="H104" s="10"/>
      <c r="I104" s="27"/>
    </row>
    <row r="105" spans="2:9" x14ac:dyDescent="0.15">
      <c r="B105" s="25"/>
      <c r="C105" s="14"/>
      <c r="D105" s="14"/>
      <c r="E105" s="14"/>
      <c r="F105" s="14"/>
      <c r="G105" s="14"/>
      <c r="H105" s="10"/>
      <c r="I105" s="27"/>
    </row>
    <row r="106" spans="2:9" x14ac:dyDescent="0.15">
      <c r="B106" s="25"/>
      <c r="C106" s="14"/>
      <c r="D106" s="14"/>
      <c r="E106" s="14"/>
      <c r="F106" s="14"/>
      <c r="G106" s="14"/>
      <c r="H106" s="14"/>
      <c r="I106" s="27"/>
    </row>
    <row r="107" spans="2:9" x14ac:dyDescent="0.15">
      <c r="B107" s="35"/>
      <c r="C107" s="14"/>
      <c r="D107" s="14"/>
      <c r="E107" s="14"/>
      <c r="F107" s="14"/>
      <c r="G107" s="14"/>
      <c r="H107" s="19"/>
      <c r="I107" s="27"/>
    </row>
    <row r="108" spans="2:9" x14ac:dyDescent="0.15">
      <c r="B108" s="25"/>
      <c r="C108" s="14"/>
      <c r="D108" s="14"/>
      <c r="E108" s="14"/>
      <c r="F108" s="14"/>
      <c r="G108" s="14"/>
      <c r="H108" s="14"/>
      <c r="I108" s="27"/>
    </row>
    <row r="109" spans="2:9" x14ac:dyDescent="0.15">
      <c r="B109" s="25"/>
      <c r="C109" s="14"/>
      <c r="D109" s="14"/>
      <c r="E109" s="14"/>
      <c r="F109" s="14"/>
      <c r="G109" s="14"/>
      <c r="H109" s="14"/>
      <c r="I109" s="27"/>
    </row>
    <row r="110" spans="2:9" x14ac:dyDescent="0.15">
      <c r="B110" s="36"/>
      <c r="C110" s="14"/>
      <c r="D110" s="14"/>
      <c r="E110" s="14"/>
      <c r="F110" s="14"/>
      <c r="G110" s="14"/>
      <c r="H110" s="14"/>
      <c r="I110" s="27"/>
    </row>
    <row r="111" spans="2:9" x14ac:dyDescent="0.15">
      <c r="B111" s="25"/>
      <c r="C111" s="14"/>
      <c r="D111" s="14"/>
      <c r="E111" s="14"/>
      <c r="F111" s="14"/>
      <c r="G111" s="14"/>
      <c r="H111" s="14"/>
      <c r="I111" s="27"/>
    </row>
    <row r="112" spans="2:9" x14ac:dyDescent="0.15">
      <c r="B112" s="25"/>
      <c r="C112" s="14"/>
      <c r="D112" s="14"/>
      <c r="E112" s="14"/>
      <c r="F112" s="14"/>
      <c r="G112" s="14"/>
      <c r="H112" s="14"/>
      <c r="I112" s="27"/>
    </row>
    <row r="113" spans="2:9" x14ac:dyDescent="0.15">
      <c r="B113" s="37"/>
      <c r="C113" s="14"/>
      <c r="D113" s="14"/>
      <c r="E113" s="14"/>
      <c r="F113" s="14"/>
      <c r="G113" s="14"/>
      <c r="H113" s="14"/>
      <c r="I113" s="27"/>
    </row>
    <row r="114" spans="2:9" x14ac:dyDescent="0.15">
      <c r="B114" s="25"/>
      <c r="C114" s="14"/>
      <c r="D114" s="14"/>
      <c r="E114" s="14"/>
      <c r="F114" s="14"/>
      <c r="G114" s="14"/>
      <c r="H114" s="14"/>
      <c r="I114" s="27"/>
    </row>
    <row r="115" spans="2:9" x14ac:dyDescent="0.15">
      <c r="B115" s="25"/>
      <c r="C115" s="14"/>
      <c r="D115" s="14"/>
      <c r="E115" s="14"/>
      <c r="F115" s="14"/>
      <c r="G115" s="14"/>
      <c r="H115" s="14"/>
      <c r="I115" s="27"/>
    </row>
    <row r="116" spans="2:9" x14ac:dyDescent="0.15">
      <c r="B116" s="25"/>
      <c r="C116" s="14"/>
      <c r="D116" s="14"/>
      <c r="E116" s="10"/>
      <c r="F116" s="10"/>
      <c r="G116" s="14"/>
      <c r="H116" s="10"/>
      <c r="I116" s="27"/>
    </row>
    <row r="117" spans="2:9" x14ac:dyDescent="0.15">
      <c r="B117" s="36"/>
      <c r="C117" s="14"/>
      <c r="D117" s="14"/>
      <c r="E117" s="10"/>
      <c r="F117" s="14"/>
      <c r="G117" s="14"/>
      <c r="H117" s="10"/>
      <c r="I117" s="27"/>
    </row>
    <row r="118" spans="2:9" x14ac:dyDescent="0.15">
      <c r="B118" s="25"/>
      <c r="C118" s="14"/>
      <c r="D118" s="14"/>
      <c r="E118" s="14"/>
      <c r="F118" s="14"/>
      <c r="G118" s="14"/>
      <c r="H118" s="19"/>
      <c r="I118" s="27"/>
    </row>
    <row r="119" spans="2:9" x14ac:dyDescent="0.15">
      <c r="B119" s="25"/>
      <c r="C119" s="14"/>
      <c r="D119" s="14"/>
      <c r="E119" s="14"/>
      <c r="F119" s="14"/>
      <c r="G119" s="14"/>
      <c r="H119" s="14"/>
      <c r="I119" s="27"/>
    </row>
    <row r="120" spans="2:9" x14ac:dyDescent="0.15">
      <c r="B120" s="25"/>
      <c r="C120" s="14"/>
      <c r="D120" s="14"/>
      <c r="E120" s="14"/>
      <c r="F120" s="14"/>
      <c r="G120" s="14"/>
      <c r="H120" s="14"/>
      <c r="I120" s="27"/>
    </row>
    <row r="121" spans="2:9" x14ac:dyDescent="0.15">
      <c r="B121" s="25"/>
      <c r="C121" s="14"/>
      <c r="D121" s="14"/>
      <c r="E121" s="14"/>
      <c r="F121" s="14"/>
      <c r="G121" s="14"/>
      <c r="H121" s="14"/>
      <c r="I121" s="27"/>
    </row>
    <row r="122" spans="2:9" x14ac:dyDescent="0.15">
      <c r="B122" s="25"/>
      <c r="C122" s="14"/>
      <c r="D122" s="14"/>
      <c r="E122" s="14"/>
      <c r="F122" s="14"/>
      <c r="G122" s="14"/>
      <c r="H122" s="14"/>
      <c r="I122" s="27"/>
    </row>
    <row r="123" spans="2:9" x14ac:dyDescent="0.15">
      <c r="B123" s="26"/>
      <c r="C123" s="8"/>
      <c r="D123" s="8"/>
      <c r="E123" s="8"/>
      <c r="F123" s="8"/>
      <c r="G123" s="8"/>
      <c r="H123" s="10"/>
      <c r="I123" s="27"/>
    </row>
    <row r="124" spans="2:9" x14ac:dyDescent="0.15">
      <c r="B124" s="36"/>
      <c r="C124" s="8"/>
      <c r="D124" s="8"/>
      <c r="E124" s="10"/>
      <c r="F124" s="8"/>
      <c r="G124" s="8"/>
      <c r="H124" s="10"/>
      <c r="I124" s="27"/>
    </row>
    <row r="125" spans="2:9" x14ac:dyDescent="0.15">
      <c r="B125" s="32"/>
      <c r="C125" s="14"/>
      <c r="D125" s="14"/>
      <c r="E125" s="19"/>
      <c r="F125" s="14"/>
      <c r="G125" s="14"/>
      <c r="H125" s="10"/>
      <c r="I125" s="27"/>
    </row>
    <row r="126" spans="2:9" x14ac:dyDescent="0.15">
      <c r="B126" s="38"/>
      <c r="C126" s="16"/>
      <c r="D126" s="16"/>
      <c r="E126" s="16"/>
      <c r="F126" s="16"/>
      <c r="G126" s="16"/>
      <c r="H126" s="31"/>
      <c r="I126" s="27"/>
    </row>
    <row r="127" spans="2:9" x14ac:dyDescent="0.15">
      <c r="B127" s="35"/>
      <c r="C127" s="14"/>
      <c r="D127" s="14"/>
      <c r="E127" s="14"/>
      <c r="F127" s="14"/>
      <c r="G127" s="14"/>
      <c r="H127" s="19"/>
      <c r="I127" s="27"/>
    </row>
    <row r="128" spans="2:9" x14ac:dyDescent="0.15">
      <c r="B128" s="25"/>
      <c r="C128" s="14"/>
      <c r="D128" s="14"/>
      <c r="E128" s="14"/>
      <c r="F128" s="14"/>
      <c r="G128" s="14"/>
      <c r="H128" s="14"/>
      <c r="I128" s="27"/>
    </row>
    <row r="129" spans="2:9" x14ac:dyDescent="0.15">
      <c r="B129" s="25"/>
      <c r="C129" s="14"/>
      <c r="D129" s="14"/>
      <c r="E129" s="14"/>
      <c r="F129" s="14"/>
      <c r="G129" s="14"/>
      <c r="H129" s="14"/>
      <c r="I129" s="27"/>
    </row>
    <row r="130" spans="2:9" x14ac:dyDescent="0.15">
      <c r="B130" s="25"/>
      <c r="C130" s="14"/>
      <c r="D130" s="14"/>
      <c r="E130" s="14"/>
      <c r="F130" s="14"/>
      <c r="G130" s="14"/>
      <c r="H130" s="14"/>
      <c r="I130" s="27"/>
    </row>
    <row r="131" spans="2:9" ht="14" thickBot="1" x14ac:dyDescent="0.2">
      <c r="B131" s="29"/>
      <c r="C131" s="39"/>
      <c r="D131" s="39"/>
      <c r="E131" s="39"/>
      <c r="F131" s="39"/>
      <c r="G131" s="39"/>
      <c r="H131" s="39"/>
      <c r="I131" s="30"/>
    </row>
  </sheetData>
  <mergeCells count="1">
    <mergeCell ref="B2:I2"/>
  </mergeCells>
  <phoneticPr fontId="7" type="noConversion"/>
  <pageMargins left="0.74803149606299213" right="0.74803149606299213" top="0.47244094488188981" bottom="0.6692913385826772" header="0.23622047244094491" footer="0.51181102362204722"/>
  <pageSetup paperSize="9" scale="10" orientation="landscape" r:id="rId1"/>
  <headerFooter alignWithMargins="0">
    <oddFooter>&amp;L&amp;BJohn Holland Confidential&amp;B&amp;C&amp;D&amp;RPage &amp;P</oddFooter>
  </headerFooter>
  <ignoredErrors>
    <ignoredError sqref="H5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working</vt:lpstr>
      <vt:lpstr>working!Print_Titles</vt:lpstr>
    </vt:vector>
  </TitlesOfParts>
  <Company>JOHN HOLLAND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tsaleem</dc:creator>
  <cp:lastModifiedBy>Microsoft Office User</cp:lastModifiedBy>
  <cp:lastPrinted>2008-10-14T21:45:49Z</cp:lastPrinted>
  <dcterms:created xsi:type="dcterms:W3CDTF">2005-05-24T03:11:49Z</dcterms:created>
  <dcterms:modified xsi:type="dcterms:W3CDTF">2020-02-10T00:24:34Z</dcterms:modified>
</cp:coreProperties>
</file>